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44.xml" ContentType="application/vnd.openxmlformats-officedocument.spreadsheetml.pivotCacheDefinition+xml"/>
  <Override PartName="/xl/pivotCache/pivotCacheDefinition45.xml" ContentType="application/vnd.openxmlformats-officedocument.spreadsheetml.pivotCacheDefinition+xml"/>
  <Override PartName="/xl/pivotCache/pivotCacheDefinition46.xml" ContentType="application/vnd.openxmlformats-officedocument.spreadsheetml.pivotCacheDefinition+xml"/>
  <Override PartName="/xl/pivotCache/pivotCacheDefinition47.xml" ContentType="application/vnd.openxmlformats-officedocument.spreadsheetml.pivotCacheDefinition+xml"/>
  <Override PartName="/xl/pivotCache/pivotCacheDefinition48.xml" ContentType="application/vnd.openxmlformats-officedocument.spreadsheetml.pivotCacheDefinition+xml"/>
  <Override PartName="/xl/pivotCache/pivotCacheDefinition49.xml" ContentType="application/vnd.openxmlformats-officedocument.spreadsheetml.pivotCacheDefinition+xml"/>
  <Override PartName="/xl/pivotCache/pivotCacheDefinition50.xml" ContentType="application/vnd.openxmlformats-officedocument.spreadsheetml.pivotCacheDefinition+xml"/>
  <Override PartName="/xl/pivotCache/pivotCacheDefinition51.xml" ContentType="application/vnd.openxmlformats-officedocument.spreadsheetml.pivotCacheDefinition+xml"/>
  <Override PartName="/xl/pivotCache/pivotCacheDefinition52.xml" ContentType="application/vnd.openxmlformats-officedocument.spreadsheetml.pivotCacheDefinition+xml"/>
  <Override PartName="/xl/pivotCache/pivotCacheDefinition53.xml" ContentType="application/vnd.openxmlformats-officedocument.spreadsheetml.pivotCacheDefinition+xml"/>
  <Override PartName="/xl/pivotCache/pivotCacheDefinition54.xml" ContentType="application/vnd.openxmlformats-officedocument.spreadsheetml.pivotCacheDefinition+xml"/>
  <Override PartName="/xl/pivotCache/pivotCacheDefinition5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pivotCache/pivotCacheDefinition56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7.xml" ContentType="application/vnd.openxmlformats-officedocument.drawing+xml"/>
  <Override PartName="/xl/slicers/slicer4.xml" ContentType="application/vnd.ms-excel.slicer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drawings/drawing8.xml" ContentType="application/vnd.openxmlformats-officedocument.drawing+xml"/>
  <Override PartName="/xl/slicers/slicer5.xml" ContentType="application/vnd.ms-excel.slicer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comercio_exterior_bienes\excel\"/>
    </mc:Choice>
  </mc:AlternateContent>
  <xr:revisionPtr revIDLastSave="0" documentId="13_ncr:1_{A51CCEF1-BEFA-4441-8796-A59B6883507E}" xr6:coauthVersionLast="47" xr6:coauthVersionMax="47" xr10:uidLastSave="{00000000-0000-0000-0000-000000000000}"/>
  <bookViews>
    <workbookView xWindow="-110" yWindow="-110" windowWidth="25820" windowHeight="13900" firstSheet="6" activeTab="16" xr2:uid="{00000000-000D-0000-FFFF-FFFF00000000}"/>
  </bookViews>
  <sheets>
    <sheet name="Doc" sheetId="14" r:id="rId1"/>
    <sheet name="ccaa" sheetId="1" r:id="rId2"/>
    <sheet name="taric_x" sheetId="5" r:id="rId3"/>
    <sheet name="taric_m" sheetId="6" r:id="rId4"/>
    <sheet name="paises_x" sheetId="3" r:id="rId5"/>
    <sheet name="paises_m" sheetId="4" r:id="rId6"/>
    <sheet name="notcoy" sheetId="7" r:id="rId7"/>
    <sheet name="notcgraaux" sheetId="17" r:id="rId8"/>
    <sheet name="notcoygra" sheetId="18" r:id="rId9"/>
    <sheet name="notri" sheetId="8" r:id="rId10"/>
    <sheet name="ecofro" sheetId="15" r:id="rId11"/>
    <sheet name="ccaa(det)" sheetId="2" r:id="rId12"/>
    <sheet name="con" sheetId="9" r:id="rId13"/>
    <sheet name="contri" sheetId="11" r:id="rId14"/>
    <sheet name="contripaises" sheetId="16" r:id="rId15"/>
    <sheet name="sal" sheetId="10" r:id="rId16"/>
    <sheet name="salidas" sheetId="13" r:id="rId17"/>
  </sheets>
  <definedNames>
    <definedName name="_xlnm._FilterDatabase" localSheetId="15" hidden="1">sal!#REF!</definedName>
    <definedName name="_xleta.T" hidden="1" xlm="1">#NAME?</definedName>
    <definedName name="_xleta.TEXT" hidden="1" xlm="1">#NAME?</definedName>
    <definedName name="_xleta.YEAR" hidden="1" xlm="1">#NAME?</definedName>
    <definedName name="ano">ccaa!$B$1</definedName>
    <definedName name="mes">ccaa!$A$1</definedName>
    <definedName name="region1">salidas!$B$1</definedName>
    <definedName name="region2">salidas!$B$2</definedName>
    <definedName name="SegmentaciónDeDatos_ano">#N/A</definedName>
    <definedName name="SegmentaciónDeDatos_ano1">#N/A</definedName>
    <definedName name="SegmentaciónDeDatos_Año">#N/A</definedName>
    <definedName name="SegmentaciónDeDatos_Fecha__mes">#N/A</definedName>
    <definedName name="SegmentaciónDeDatos_Mes">#N/A</definedName>
    <definedName name="SegmentaciónDeDatos_Región">#N/A</definedName>
    <definedName name="SegmentaciónDeDatos_Región1">#N/A</definedName>
    <definedName name="SegmentaciónDeDatos_Región2">#N/A</definedName>
    <definedName name="SegmentaciónDeDatos_Región3">#N/A</definedName>
    <definedName name="SegmentaciónDeDatos_Tri">#N/A</definedName>
    <definedName name="SegmentaciónDeDatos_Trimestre">#N/A</definedName>
    <definedName name="Timeline_Fecha">#N/A</definedName>
    <definedName name="trimestre">ccaa!$C$1</definedName>
  </definedNames>
  <calcPr calcId="191029"/>
  <pivotCaches>
    <pivotCache cacheId="0" r:id="rId18"/>
    <pivotCache cacheId="1" r:id="rId19"/>
    <pivotCache cacheId="2" r:id="rId20"/>
    <pivotCache cacheId="3" r:id="rId21"/>
    <pivotCache cacheId="4" r:id="rId22"/>
    <pivotCache cacheId="5" r:id="rId23"/>
    <pivotCache cacheId="6" r:id="rId24"/>
    <pivotCache cacheId="7" r:id="rId25"/>
    <pivotCache cacheId="8" r:id="rId26"/>
    <pivotCache cacheId="9" r:id="rId27"/>
    <pivotCache cacheId="10" r:id="rId28"/>
    <pivotCache cacheId="11" r:id="rId29"/>
    <pivotCache cacheId="12" r:id="rId30"/>
    <pivotCache cacheId="13" r:id="rId31"/>
    <pivotCache cacheId="14" r:id="rId32"/>
    <pivotCache cacheId="15" r:id="rId33"/>
    <pivotCache cacheId="16" r:id="rId34"/>
    <pivotCache cacheId="17" r:id="rId35"/>
    <pivotCache cacheId="18" r:id="rId36"/>
    <pivotCache cacheId="19" r:id="rId37"/>
    <pivotCache cacheId="20" r:id="rId38"/>
    <pivotCache cacheId="21" r:id="rId39"/>
    <pivotCache cacheId="22" r:id="rId40"/>
    <pivotCache cacheId="23" r:id="rId41"/>
    <pivotCache cacheId="24" r:id="rId42"/>
    <pivotCache cacheId="25" r:id="rId43"/>
    <pivotCache cacheId="26" r:id="rId44"/>
    <pivotCache cacheId="27" r:id="rId45"/>
    <pivotCache cacheId="28" r:id="rId46"/>
    <pivotCache cacheId="29" r:id="rId47"/>
    <pivotCache cacheId="30" r:id="rId48"/>
    <pivotCache cacheId="31" r:id="rId49"/>
    <pivotCache cacheId="32" r:id="rId50"/>
    <pivotCache cacheId="33" r:id="rId51"/>
    <pivotCache cacheId="34" r:id="rId52"/>
    <pivotCache cacheId="35" r:id="rId53"/>
    <pivotCache cacheId="36" r:id="rId54"/>
    <pivotCache cacheId="37" r:id="rId55"/>
    <pivotCache cacheId="38" r:id="rId56"/>
    <pivotCache cacheId="39" r:id="rId57"/>
    <pivotCache cacheId="40" r:id="rId58"/>
    <pivotCache cacheId="41" r:id="rId59"/>
    <pivotCache cacheId="42" r:id="rId60"/>
    <pivotCache cacheId="43" r:id="rId61"/>
    <pivotCache cacheId="44" r:id="rId62"/>
    <pivotCache cacheId="45" r:id="rId63"/>
    <pivotCache cacheId="46" r:id="rId64"/>
    <pivotCache cacheId="47" r:id="rId65"/>
    <pivotCache cacheId="48" r:id="rId66"/>
    <pivotCache cacheId="49" r:id="rId67"/>
    <pivotCache cacheId="50" r:id="rId68"/>
    <pivotCache cacheId="51" r:id="rId69"/>
  </pivotCaches>
  <extLst>
    <ext xmlns:x14="http://schemas.microsoft.com/office/spreadsheetml/2009/9/main" uri="{876F7934-8845-4945-9796-88D515C7AA90}">
      <x14:pivotCaches>
        <pivotCache cacheId="52" r:id="rId70"/>
        <pivotCache cacheId="53" r:id="rId71"/>
        <pivotCache cacheId="54" r:id="rId72"/>
      </x14:pivotCaches>
    </ext>
    <ext xmlns:x14="http://schemas.microsoft.com/office/spreadsheetml/2009/9/main" uri="{BBE1A952-AA13-448e-AADC-164F8A28A991}">
      <x14:slicerCaches>
        <x14:slicerCache r:id="rId73"/>
        <x14:slicerCache r:id="rId74"/>
        <x14:slicerCache r:id="rId75"/>
        <x14:slicerCache r:id="rId76"/>
        <x14:slicerCache r:id="rId77"/>
        <x14:slicerCache r:id="rId78"/>
        <x14:slicerCache r:id="rId79"/>
        <x14:slicerCache r:id="rId80"/>
        <x14:slicerCache r:id="rId81"/>
        <x14:slicerCache r:id="rId82"/>
        <x14:slicerCache r:id="rId8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55" r:id="rId84"/>
      </x15:timelineCachePivotCaches>
    </ext>
    <ext xmlns:x15="http://schemas.microsoft.com/office/spreadsheetml/2010/11/main" uri="{D0CA8CA8-9F24-4464-BF8E-62219DCF47F9}">
      <x15:timelineCacheRefs>
        <x15:timelineCacheRef r:id="rId8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caa_exp_5181eec1-3250-45f8-95c6-2829ea27cfa3" name="ccaa_exp" connection="Consulta - ccaa_exp"/>
          <x15:modelTable id="ccaa_imp_7b3ab3bb-c2a5-491a-9357-0be702748d91" name="ccaa_imp" connection="Consulta - ccaa_imp"/>
          <x15:modelTable id="paises_exp_864eb923-cad9-48b9-91a3-8e3be954886e" name="paises_exp" connection="Consulta - paises_exp"/>
          <x15:modelTable id="paises_imp_27164114-69b6-4b7c-82e2-e4120ed24548" name="paises_imp" connection="Consulta - paises_imp"/>
          <x15:modelTable id="taric_exp_da80bdbb-e6e4-48f3-bbb0-579a7391d175" name="taric_exp" connection="Consulta - taric_exp"/>
          <x15:modelTable id="taric_imp_7b253c8a-580f-4e55-97d0-58a48630a70b" name="taric_imp" connection="Consulta - taric_imp"/>
          <x15:modelTable id="regiones_fed87ed6-e26e-4c66-ad05-a47501735020" name="regiones" connection="Consulta - regiones"/>
          <x15:modelTable id="paises_663a4a79-f45c-4d0a-b85e-f90d8735e9cc" name="paises" connection="Consulta - paises"/>
          <x15:modelTable id="taric_681a7555-f9d4-44a2-aad5-62192510c200" name="taric" connection="Consulta - taric"/>
          <x15:modelTable id="anos_19e109ef-4d41-465a-9033-d87f8964b43f" name="anos" connection="Consulta - anos"/>
          <x15:modelTable id="trimestres_7c871a4e-4dc5-472c-b41d-71c11dd7a76e" name="trimestres" connection="Consulta - trimestres"/>
          <x15:modelTable id="meses_5188c49c-47a7-445e-bb00-e7db01cc3a8e" name="meses" connection="Consulta - meses"/>
        </x15:modelTables>
        <x15:modelRelationships>
          <x15:modelRelationship fromTable="ccaa_exp" fromColumn="Condn" toTable="regiones" toColumn="Condn"/>
          <x15:modelRelationship fromTable="ccaa_exp" fromColumn="Fecha" toTable="meses" toColumn="Fecha"/>
          <x15:modelRelationship fromTable="ccaa_imp" fromColumn="Condn" toTable="regiones" toColumn="Condn"/>
          <x15:modelRelationship fromTable="ccaa_imp" fromColumn="Fecha" toTable="meses" toColumn="Fecha"/>
          <x15:modelRelationship fromTable="paises_exp" fromColumn="Fecha" toTable="meses" toColumn="Fecha"/>
          <x15:modelRelationship fromTable="paises_exp" fromColumn="Cod" toTable="paises" toColumn="Cod"/>
          <x15:modelRelationship fromTable="paises_imp" fromColumn="Fecha" toTable="meses" toColumn="Fecha"/>
          <x15:modelRelationship fromTable="paises_imp" fromColumn="Cod" toTable="paises" toColumn="Cod"/>
          <x15:modelRelationship fromTable="taric_exp" fromColumn="taric" toTable="taric" toColumn="TARIC"/>
          <x15:modelRelationship fromTable="taric_exp" fromColumn="Fecha" toTable="meses" toColumn="Fecha"/>
          <x15:modelRelationship fromTable="taric_imp" fromColumn="taric" toTable="taric" toColumn="TARIC"/>
          <x15:modelRelationship fromTable="taric_imp" fromColumn="Fecha" toTable="meses" toColumn="Fecha"/>
          <x15:modelRelationship fromTable="trimestres" fromColumn="Año" toTable="anos" toColumn="ano"/>
          <x15:modelRelationship fromTable="meses" fromColumn="Trimestre" toTable="trimestres" toColumn="Trimestr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meses" columnName="Fecha" columnId="Fecha">
                <x16:calculatedTimeColumn columnName="Fecha (año)" columnId="Fecha (año)" contentType="years" isSelected="1"/>
                <x16:calculatedTimeColumn columnName="Fecha (trimestre)" columnId="Fecha (trimestre)" contentType="quarte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3" l="1"/>
  <c r="G15" i="18"/>
  <c r="H15" i="18" s="1"/>
  <c r="G14" i="18"/>
  <c r="H14" i="18" s="1"/>
  <c r="G13" i="18"/>
  <c r="M13" i="18" s="1"/>
  <c r="A34" i="18" s="1"/>
  <c r="G12" i="18"/>
  <c r="M12" i="18" s="1"/>
  <c r="A33" i="18" s="1"/>
  <c r="G11" i="18"/>
  <c r="M11" i="18" s="1"/>
  <c r="A32" i="18" s="1"/>
  <c r="B32" i="18" s="1"/>
  <c r="G10" i="18"/>
  <c r="M10" i="18" s="1"/>
  <c r="A31" i="18" s="1"/>
  <c r="G9" i="18"/>
  <c r="H9" i="18" s="1"/>
  <c r="G8" i="18"/>
  <c r="H8" i="18" s="1"/>
  <c r="G7" i="18"/>
  <c r="H7" i="18" s="1"/>
  <c r="G6" i="18"/>
  <c r="M6" i="18" s="1"/>
  <c r="A27" i="18" s="1"/>
  <c r="G5" i="18"/>
  <c r="M5" i="18" s="1"/>
  <c r="A26" i="18" s="1"/>
  <c r="G4" i="18"/>
  <c r="M4" i="18" s="1"/>
  <c r="A25" i="18" s="1"/>
  <c r="G3" i="18"/>
  <c r="M3" i="18" s="1"/>
  <c r="A24" i="18" s="1"/>
  <c r="B24" i="18" s="1"/>
  <c r="I15" i="18"/>
  <c r="I14" i="18"/>
  <c r="J8" i="18"/>
  <c r="J7" i="18"/>
  <c r="I9" i="18"/>
  <c r="H13" i="18" l="1"/>
  <c r="H12" i="18"/>
  <c r="H11" i="18"/>
  <c r="H10" i="18"/>
  <c r="M15" i="18"/>
  <c r="A36" i="18" s="1"/>
  <c r="B36" i="18" s="1"/>
  <c r="M9" i="18"/>
  <c r="A30" i="18" s="1"/>
  <c r="M8" i="18"/>
  <c r="A29" i="18" s="1"/>
  <c r="A51" i="18"/>
  <c r="E35" i="18"/>
  <c r="E30" i="18"/>
  <c r="E36" i="18"/>
  <c r="F28" i="18"/>
  <c r="F29" i="18"/>
  <c r="A44" i="18"/>
  <c r="B44" i="18" s="1"/>
  <c r="A46" i="18"/>
  <c r="A47" i="18"/>
  <c r="A45" i="18"/>
  <c r="A52" i="18"/>
  <c r="B52" i="18" s="1"/>
  <c r="A53" i="18"/>
  <c r="A54" i="18"/>
  <c r="M7" i="18"/>
  <c r="H6" i="18"/>
  <c r="H5" i="18"/>
  <c r="H4" i="18"/>
  <c r="M14" i="18"/>
  <c r="H3" i="18"/>
  <c r="L8" i="18"/>
  <c r="J9" i="18"/>
  <c r="J15" i="18"/>
  <c r="K15" i="18"/>
  <c r="K8" i="18"/>
  <c r="L15" i="18"/>
  <c r="L7" i="18"/>
  <c r="K7" i="18"/>
  <c r="L14" i="18"/>
  <c r="J14" i="18"/>
  <c r="K14" i="18"/>
  <c r="I8" i="18"/>
  <c r="I7" i="18"/>
  <c r="K9" i="18"/>
  <c r="L9" i="18"/>
  <c r="K6" i="18"/>
  <c r="I4" i="18"/>
  <c r="I3" i="18"/>
  <c r="L5" i="18"/>
  <c r="F50" i="18" l="1"/>
  <c r="E50" i="18"/>
  <c r="E28" i="18"/>
  <c r="E29" i="18"/>
  <c r="E55" i="18"/>
  <c r="F35" i="18"/>
  <c r="F55" i="18"/>
  <c r="E48" i="18"/>
  <c r="F48" i="18"/>
  <c r="F56" i="18"/>
  <c r="E49" i="18"/>
  <c r="E56" i="18"/>
  <c r="F36" i="18"/>
  <c r="F30" i="18"/>
  <c r="F49" i="18"/>
  <c r="A50" i="18"/>
  <c r="A49" i="18"/>
  <c r="A56" i="18"/>
  <c r="B56" i="18" s="1"/>
  <c r="E24" i="18"/>
  <c r="E25" i="18"/>
  <c r="F46" i="18"/>
  <c r="E47" i="18"/>
  <c r="A28" i="18"/>
  <c r="B28" i="18" s="1"/>
  <c r="A48" i="18"/>
  <c r="B48" i="18" s="1"/>
  <c r="A35" i="18"/>
  <c r="A55" i="18"/>
  <c r="K11" i="18"/>
  <c r="I11" i="18"/>
  <c r="K5" i="18"/>
  <c r="J11" i="18"/>
  <c r="I12" i="18"/>
  <c r="J6" i="18"/>
  <c r="K12" i="18"/>
  <c r="L12" i="18"/>
  <c r="L6" i="18"/>
  <c r="K10" i="18"/>
  <c r="J12" i="18"/>
  <c r="L10" i="18"/>
  <c r="I10" i="18"/>
  <c r="K3" i="18"/>
  <c r="J10" i="18"/>
  <c r="I13" i="18"/>
  <c r="L3" i="18"/>
  <c r="J3" i="18"/>
  <c r="L13" i="18"/>
  <c r="K4" i="18"/>
  <c r="L4" i="18"/>
  <c r="J4" i="18"/>
  <c r="I6" i="18"/>
  <c r="J5" i="18"/>
  <c r="K13" i="18"/>
  <c r="J13" i="18"/>
  <c r="L11" i="18"/>
  <c r="I5" i="18"/>
  <c r="E26" i="18" l="1"/>
  <c r="F52" i="18"/>
  <c r="F34" i="18"/>
  <c r="E54" i="18"/>
  <c r="F26" i="18"/>
  <c r="E27" i="18"/>
  <c r="F25" i="18"/>
  <c r="F45" i="18"/>
  <c r="E45" i="18"/>
  <c r="F54" i="18"/>
  <c r="F24" i="18"/>
  <c r="F44" i="18"/>
  <c r="E34" i="18"/>
  <c r="F31" i="18"/>
  <c r="E44" i="18"/>
  <c r="E31" i="18"/>
  <c r="F51" i="18"/>
  <c r="F33" i="18"/>
  <c r="E51" i="18"/>
  <c r="F47" i="18"/>
  <c r="F53" i="18"/>
  <c r="E53" i="18"/>
  <c r="F27" i="18"/>
  <c r="E33" i="18"/>
  <c r="F32" i="18"/>
  <c r="E46" i="18"/>
  <c r="E32" i="18"/>
  <c r="E52" i="18"/>
  <c r="AX21" i="5"/>
  <c r="AX21" i="6"/>
  <c r="B74" i="13"/>
  <c r="B73" i="13"/>
  <c r="B72" i="13"/>
  <c r="B71" i="13"/>
  <c r="B70" i="13"/>
  <c r="B69" i="13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D8" i="16"/>
  <c r="AD7" i="16"/>
  <c r="AD6" i="16"/>
  <c r="AD5" i="16"/>
  <c r="AD4" i="16"/>
  <c r="AC8" i="16"/>
  <c r="AC7" i="16"/>
  <c r="AC6" i="16"/>
  <c r="AC5" i="16"/>
  <c r="AC4" i="16"/>
  <c r="AA8" i="16"/>
  <c r="AA7" i="16"/>
  <c r="AA6" i="16"/>
  <c r="AA5" i="16"/>
  <c r="AA4" i="16"/>
  <c r="AB8" i="16"/>
  <c r="AB7" i="16"/>
  <c r="AB6" i="16"/>
  <c r="AB5" i="16"/>
  <c r="AB4" i="16"/>
  <c r="T8" i="16"/>
  <c r="T7" i="16"/>
  <c r="T6" i="16"/>
  <c r="T5" i="16"/>
  <c r="T4" i="16"/>
  <c r="S8" i="16"/>
  <c r="S7" i="16"/>
  <c r="S6" i="16"/>
  <c r="S5" i="16"/>
  <c r="S4" i="16"/>
  <c r="Q8" i="16"/>
  <c r="Q7" i="16"/>
  <c r="Q6" i="16"/>
  <c r="Q5" i="16"/>
  <c r="Q4" i="16"/>
  <c r="R8" i="16"/>
  <c r="R7" i="16"/>
  <c r="R6" i="16"/>
  <c r="R5" i="16"/>
  <c r="R4" i="16"/>
  <c r="Y8" i="16"/>
  <c r="X8" i="16"/>
  <c r="W8" i="16"/>
  <c r="V8" i="16"/>
  <c r="O8" i="16"/>
  <c r="N8" i="16"/>
  <c r="M8" i="16"/>
  <c r="L8" i="16"/>
  <c r="Y7" i="16"/>
  <c r="X7" i="16"/>
  <c r="W7" i="16"/>
  <c r="V7" i="16"/>
  <c r="O7" i="16"/>
  <c r="N7" i="16"/>
  <c r="M7" i="16"/>
  <c r="L7" i="16"/>
  <c r="Y6" i="16"/>
  <c r="X6" i="16"/>
  <c r="W6" i="16"/>
  <c r="V6" i="16"/>
  <c r="O6" i="16"/>
  <c r="N6" i="16"/>
  <c r="M6" i="16"/>
  <c r="L6" i="16"/>
  <c r="Y5" i="16"/>
  <c r="X5" i="16"/>
  <c r="W5" i="16"/>
  <c r="V5" i="16"/>
  <c r="O5" i="16"/>
  <c r="N5" i="16"/>
  <c r="M5" i="16"/>
  <c r="L5" i="16"/>
  <c r="Y4" i="16"/>
  <c r="X4" i="16"/>
  <c r="W4" i="16"/>
  <c r="V4" i="16"/>
  <c r="O4" i="16"/>
  <c r="N4" i="16"/>
  <c r="M4" i="16"/>
  <c r="L4" i="16"/>
  <c r="J34" i="15"/>
  <c r="J33" i="15"/>
  <c r="J32" i="15"/>
  <c r="J31" i="15"/>
  <c r="J30" i="15"/>
  <c r="J29" i="15"/>
  <c r="H34" i="15"/>
  <c r="H33" i="15"/>
  <c r="H32" i="15"/>
  <c r="H31" i="15"/>
  <c r="H30" i="15"/>
  <c r="H29" i="15"/>
  <c r="J28" i="15"/>
  <c r="H28" i="15"/>
  <c r="J27" i="15"/>
  <c r="J26" i="15"/>
  <c r="J25" i="15"/>
  <c r="J24" i="15"/>
  <c r="J23" i="15"/>
  <c r="H27" i="15"/>
  <c r="H26" i="15"/>
  <c r="H25" i="15"/>
  <c r="H24" i="15"/>
  <c r="H23" i="15"/>
  <c r="J22" i="15"/>
  <c r="H22" i="15"/>
  <c r="G4" i="15"/>
  <c r="G10" i="15" s="1"/>
  <c r="G28" i="15" s="1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K8" i="15" l="1"/>
  <c r="K9" i="15"/>
  <c r="I27" i="15"/>
  <c r="N32" i="15"/>
  <c r="L10" i="15"/>
  <c r="N30" i="15"/>
  <c r="L23" i="15"/>
  <c r="I25" i="15"/>
  <c r="L29" i="15"/>
  <c r="N25" i="15"/>
  <c r="N34" i="15"/>
  <c r="L8" i="15"/>
  <c r="K30" i="15"/>
  <c r="L5" i="15"/>
  <c r="I26" i="15"/>
  <c r="K33" i="15"/>
  <c r="K16" i="15"/>
  <c r="L9" i="15"/>
  <c r="K32" i="15"/>
  <c r="K14" i="15"/>
  <c r="I16" i="15"/>
  <c r="N6" i="15"/>
  <c r="K5" i="15"/>
  <c r="L30" i="15"/>
  <c r="L15" i="15"/>
  <c r="N33" i="15"/>
  <c r="L33" i="15"/>
  <c r="L34" i="15"/>
  <c r="K13" i="15"/>
  <c r="L14" i="15"/>
  <c r="L13" i="15"/>
  <c r="K24" i="15"/>
  <c r="K34" i="15"/>
  <c r="K25" i="15"/>
  <c r="L12" i="15"/>
  <c r="N4" i="15"/>
  <c r="L16" i="15"/>
  <c r="K31" i="15"/>
  <c r="N14" i="15"/>
  <c r="N15" i="15"/>
  <c r="K7" i="15"/>
  <c r="N22" i="15"/>
  <c r="I14" i="15"/>
  <c r="K26" i="15"/>
  <c r="I23" i="15"/>
  <c r="L25" i="15"/>
  <c r="I24" i="15"/>
  <c r="K29" i="15"/>
  <c r="L4" i="15"/>
  <c r="N5" i="15"/>
  <c r="L32" i="15"/>
  <c r="I13" i="15"/>
  <c r="K15" i="15"/>
  <c r="I7" i="15"/>
  <c r="K6" i="15"/>
  <c r="I11" i="15"/>
  <c r="I31" i="15"/>
  <c r="N7" i="15"/>
  <c r="N16" i="15"/>
  <c r="I5" i="15"/>
  <c r="G5" i="15"/>
  <c r="K27" i="15"/>
  <c r="I15" i="15"/>
  <c r="I6" i="15"/>
  <c r="L28" i="15"/>
  <c r="I30" i="15"/>
  <c r="L6" i="15"/>
  <c r="N8" i="15"/>
  <c r="L26" i="15"/>
  <c r="L7" i="15"/>
  <c r="N9" i="15"/>
  <c r="L27" i="15"/>
  <c r="N29" i="15"/>
  <c r="N26" i="15"/>
  <c r="I32" i="15"/>
  <c r="I8" i="15"/>
  <c r="I33" i="15"/>
  <c r="N10" i="15"/>
  <c r="N28" i="15"/>
  <c r="L22" i="15"/>
  <c r="M23" i="15" s="1"/>
  <c r="I9" i="15"/>
  <c r="I34" i="15"/>
  <c r="N11" i="15"/>
  <c r="N27" i="15"/>
  <c r="N12" i="15"/>
  <c r="I12" i="15"/>
  <c r="K23" i="15"/>
  <c r="L11" i="15"/>
  <c r="N13" i="15"/>
  <c r="L24" i="15"/>
  <c r="L31" i="15"/>
  <c r="N31" i="15"/>
  <c r="I29" i="15"/>
  <c r="N24" i="15"/>
  <c r="N23" i="15"/>
  <c r="K11" i="15"/>
  <c r="K12" i="15"/>
  <c r="G22" i="15"/>
  <c r="M9" i="15" l="1"/>
  <c r="M29" i="15"/>
  <c r="M11" i="15"/>
  <c r="M5" i="15"/>
  <c r="M34" i="15"/>
  <c r="M6" i="15"/>
  <c r="M7" i="15"/>
  <c r="M30" i="15"/>
  <c r="M14" i="15"/>
  <c r="M27" i="15"/>
  <c r="M15" i="15"/>
  <c r="M33" i="15"/>
  <c r="M31" i="15"/>
  <c r="M25" i="15"/>
  <c r="M16" i="15"/>
  <c r="M13" i="15"/>
  <c r="M26" i="15"/>
  <c r="M32" i="15"/>
  <c r="M12" i="15"/>
  <c r="M24" i="15"/>
  <c r="M8" i="15"/>
  <c r="G11" i="15"/>
  <c r="G29" i="15" s="1"/>
  <c r="G23" i="15"/>
  <c r="G6" i="15"/>
  <c r="G7" i="15" l="1"/>
  <c r="G12" i="15"/>
  <c r="G30" i="15" s="1"/>
  <c r="G24" i="15"/>
  <c r="G8" i="15" l="1"/>
  <c r="G13" i="15"/>
  <c r="G31" i="15" s="1"/>
  <c r="G25" i="15"/>
  <c r="G9" i="15" l="1"/>
  <c r="G26" i="15"/>
  <c r="G14" i="15"/>
  <c r="G32" i="15" s="1"/>
  <c r="G27" i="15" l="1"/>
  <c r="G16" i="15"/>
  <c r="G34" i="15" s="1"/>
  <c r="G15" i="15"/>
  <c r="G33" i="15" s="1"/>
  <c r="B68" i="13" l="1"/>
  <c r="B67" i="13"/>
  <c r="H63" i="7"/>
  <c r="R28" i="7" s="1"/>
  <c r="H62" i="7"/>
  <c r="I62" i="7" s="1"/>
  <c r="AY14" i="6"/>
  <c r="J61" i="7" s="1"/>
  <c r="AX14" i="6"/>
  <c r="I61" i="7" s="1"/>
  <c r="AW14" i="6"/>
  <c r="H61" i="7" s="1"/>
  <c r="AY13" i="6"/>
  <c r="J60" i="7" s="1"/>
  <c r="AX13" i="6"/>
  <c r="I60" i="7" s="1"/>
  <c r="AW13" i="6"/>
  <c r="H60" i="7" s="1"/>
  <c r="AY12" i="6"/>
  <c r="J59" i="7" s="1"/>
  <c r="AX12" i="6"/>
  <c r="I59" i="7" s="1"/>
  <c r="AW12" i="6"/>
  <c r="H59" i="7" s="1"/>
  <c r="AY11" i="6"/>
  <c r="J58" i="7" s="1"/>
  <c r="AX11" i="6"/>
  <c r="I58" i="7" s="1"/>
  <c r="AW11" i="6"/>
  <c r="H58" i="7" s="1"/>
  <c r="AY10" i="6"/>
  <c r="J57" i="7" s="1"/>
  <c r="AX10" i="6"/>
  <c r="I57" i="7" s="1"/>
  <c r="S34" i="7" s="1"/>
  <c r="AW10" i="6"/>
  <c r="H57" i="7" s="1"/>
  <c r="R34" i="7" s="1"/>
  <c r="AY9" i="6"/>
  <c r="J56" i="7" s="1"/>
  <c r="AX9" i="6"/>
  <c r="I56" i="7" s="1"/>
  <c r="S33" i="7" s="1"/>
  <c r="AW9" i="6"/>
  <c r="H56" i="7" s="1"/>
  <c r="R33" i="7" s="1"/>
  <c r="AY8" i="6"/>
  <c r="J55" i="7" s="1"/>
  <c r="AX8" i="6"/>
  <c r="I55" i="7" s="1"/>
  <c r="S32" i="7" s="1"/>
  <c r="AW8" i="6"/>
  <c r="H55" i="7" s="1"/>
  <c r="R32" i="7" s="1"/>
  <c r="AY7" i="6"/>
  <c r="J54" i="7" s="1"/>
  <c r="AX7" i="6"/>
  <c r="I54" i="7" s="1"/>
  <c r="S31" i="7" s="1"/>
  <c r="AW7" i="6"/>
  <c r="H54" i="7" s="1"/>
  <c r="R31" i="7" s="1"/>
  <c r="AY6" i="6"/>
  <c r="J53" i="7" s="1"/>
  <c r="AX6" i="6"/>
  <c r="I53" i="7" s="1"/>
  <c r="S30" i="7" s="1"/>
  <c r="AW6" i="6"/>
  <c r="H53" i="7" s="1"/>
  <c r="R30" i="7" s="1"/>
  <c r="AY5" i="6"/>
  <c r="J52" i="7" s="1"/>
  <c r="AX5" i="6"/>
  <c r="I52" i="7" s="1"/>
  <c r="AW5" i="6"/>
  <c r="H52" i="7" s="1"/>
  <c r="R29" i="7" s="1"/>
  <c r="BF5" i="4"/>
  <c r="E20" i="7" s="1"/>
  <c r="BD5" i="4"/>
  <c r="E128" i="13"/>
  <c r="B13" i="13"/>
  <c r="E13" i="13" s="1"/>
  <c r="B12" i="13"/>
  <c r="E12" i="13" s="1"/>
  <c r="B11" i="13"/>
  <c r="E11" i="13" s="1"/>
  <c r="B10" i="13"/>
  <c r="E10" i="13" s="1"/>
  <c r="B7" i="13"/>
  <c r="E7" i="13" s="1"/>
  <c r="B6" i="13"/>
  <c r="E6" i="13" s="1"/>
  <c r="B4" i="13"/>
  <c r="E4" i="13" s="1"/>
  <c r="A1" i="1"/>
  <c r="B1" i="1"/>
  <c r="B9" i="13"/>
  <c r="E9" i="13" s="1"/>
  <c r="B15" i="13"/>
  <c r="E15" i="13" s="1"/>
  <c r="B199" i="13"/>
  <c r="E199" i="13" s="1"/>
  <c r="B198" i="13"/>
  <c r="E198" i="13" s="1"/>
  <c r="B195" i="13"/>
  <c r="E195" i="13" s="1"/>
  <c r="B194" i="13"/>
  <c r="E194" i="13" s="1"/>
  <c r="B187" i="13"/>
  <c r="E187" i="13" s="1"/>
  <c r="B186" i="13"/>
  <c r="E186" i="13" s="1"/>
  <c r="B184" i="13"/>
  <c r="E184" i="13" s="1"/>
  <c r="B183" i="13"/>
  <c r="E183" i="13" s="1"/>
  <c r="B182" i="13"/>
  <c r="E182" i="13" s="1"/>
  <c r="B175" i="13"/>
  <c r="E175" i="13" s="1"/>
  <c r="B174" i="13"/>
  <c r="E174" i="13" s="1"/>
  <c r="B171" i="13"/>
  <c r="E171" i="13" s="1"/>
  <c r="B170" i="13"/>
  <c r="E170" i="13" s="1"/>
  <c r="B163" i="13"/>
  <c r="E163" i="13" s="1"/>
  <c r="B162" i="13"/>
  <c r="E162" i="13" s="1"/>
  <c r="B159" i="13"/>
  <c r="E159" i="13" s="1"/>
  <c r="B158" i="13"/>
  <c r="E158" i="13" s="1"/>
  <c r="B197" i="13"/>
  <c r="E197" i="13" s="1"/>
  <c r="B196" i="13"/>
  <c r="E196" i="13" s="1"/>
  <c r="B193" i="13"/>
  <c r="E193" i="13" s="1"/>
  <c r="B192" i="13"/>
  <c r="E192" i="13" s="1"/>
  <c r="B191" i="13"/>
  <c r="E191" i="13" s="1"/>
  <c r="B190" i="13"/>
  <c r="E190" i="13" s="1"/>
  <c r="B189" i="13"/>
  <c r="E189" i="13" s="1"/>
  <c r="B188" i="13"/>
  <c r="E188" i="13" s="1"/>
  <c r="B185" i="13"/>
  <c r="E185" i="13" s="1"/>
  <c r="B181" i="13"/>
  <c r="E181" i="13" s="1"/>
  <c r="B180" i="13"/>
  <c r="E180" i="13" s="1"/>
  <c r="B179" i="13"/>
  <c r="E179" i="13" s="1"/>
  <c r="B178" i="13"/>
  <c r="E178" i="13" s="1"/>
  <c r="B177" i="13"/>
  <c r="E177" i="13" s="1"/>
  <c r="B176" i="13"/>
  <c r="E176" i="13" s="1"/>
  <c r="B173" i="13"/>
  <c r="E173" i="13" s="1"/>
  <c r="B172" i="13"/>
  <c r="E172" i="13" s="1"/>
  <c r="B169" i="13"/>
  <c r="E169" i="13" s="1"/>
  <c r="B168" i="13"/>
  <c r="E168" i="13" s="1"/>
  <c r="B167" i="13"/>
  <c r="E167" i="13" s="1"/>
  <c r="B166" i="13"/>
  <c r="E166" i="13" s="1"/>
  <c r="B165" i="13"/>
  <c r="E165" i="13" s="1"/>
  <c r="B164" i="13"/>
  <c r="E164" i="13" s="1"/>
  <c r="B154" i="13"/>
  <c r="E154" i="13" s="1"/>
  <c r="B150" i="13"/>
  <c r="E150" i="13" s="1"/>
  <c r="B161" i="13"/>
  <c r="E161" i="13" s="1"/>
  <c r="B160" i="13"/>
  <c r="E160" i="13" s="1"/>
  <c r="B157" i="13"/>
  <c r="E157" i="13" s="1"/>
  <c r="B156" i="13"/>
  <c r="E156" i="13" s="1"/>
  <c r="B155" i="13"/>
  <c r="E155" i="13" s="1"/>
  <c r="B153" i="13"/>
  <c r="E153" i="13" s="1"/>
  <c r="B152" i="13"/>
  <c r="E152" i="13" s="1"/>
  <c r="N98" i="1"/>
  <c r="B151" i="13" s="1"/>
  <c r="E151" i="13" s="1"/>
  <c r="F98" i="1"/>
  <c r="B149" i="13" s="1"/>
  <c r="E149" i="13" s="1"/>
  <c r="B98" i="1"/>
  <c r="B148" i="13" s="1"/>
  <c r="E148" i="13" s="1"/>
  <c r="B147" i="13"/>
  <c r="E147" i="13" s="1"/>
  <c r="B146" i="13"/>
  <c r="E146" i="13" s="1"/>
  <c r="B145" i="13"/>
  <c r="E145" i="13" s="1"/>
  <c r="B144" i="13"/>
  <c r="E144" i="13" s="1"/>
  <c r="B141" i="13"/>
  <c r="E141" i="13" s="1"/>
  <c r="B140" i="13"/>
  <c r="E140" i="13" s="1"/>
  <c r="B143" i="13"/>
  <c r="E143" i="13" s="1"/>
  <c r="B142" i="13"/>
  <c r="E142" i="13" s="1"/>
  <c r="B139" i="13"/>
  <c r="E139" i="13" s="1"/>
  <c r="B138" i="13"/>
  <c r="E138" i="13" s="1"/>
  <c r="B137" i="13"/>
  <c r="E137" i="13" s="1"/>
  <c r="B136" i="13"/>
  <c r="E136" i="13" s="1"/>
  <c r="B127" i="13"/>
  <c r="E127" i="13" s="1"/>
  <c r="B26" i="13"/>
  <c r="E26" i="13" s="1"/>
  <c r="B25" i="13"/>
  <c r="E25" i="13" s="1"/>
  <c r="B24" i="13"/>
  <c r="E24" i="13" s="1"/>
  <c r="B23" i="13"/>
  <c r="E23" i="13" s="1"/>
  <c r="B17" i="13"/>
  <c r="E17" i="13" s="1"/>
  <c r="B122" i="13"/>
  <c r="E122" i="13" s="1"/>
  <c r="U22" i="13" s="1"/>
  <c r="B121" i="13"/>
  <c r="E121" i="13" s="1"/>
  <c r="T22" i="13" s="1"/>
  <c r="B120" i="13"/>
  <c r="E120" i="13" s="1"/>
  <c r="U23" i="13" s="1"/>
  <c r="B118" i="13"/>
  <c r="E118" i="13" s="1"/>
  <c r="U24" i="13" s="1"/>
  <c r="B119" i="13"/>
  <c r="E119" i="13" s="1"/>
  <c r="T23" i="13" s="1"/>
  <c r="B117" i="13"/>
  <c r="E117" i="13" s="1"/>
  <c r="T24" i="13" s="1"/>
  <c r="B116" i="13"/>
  <c r="E116" i="13" s="1"/>
  <c r="U21" i="13" s="1"/>
  <c r="B115" i="13"/>
  <c r="E115" i="13" s="1"/>
  <c r="T21" i="13" s="1"/>
  <c r="B114" i="13"/>
  <c r="E114" i="13" s="1"/>
  <c r="U20" i="13" s="1"/>
  <c r="B113" i="13"/>
  <c r="E113" i="13" s="1"/>
  <c r="T20" i="13" s="1"/>
  <c r="B112" i="13"/>
  <c r="E112" i="13" s="1"/>
  <c r="U19" i="13" s="1"/>
  <c r="B111" i="13"/>
  <c r="E111" i="13" s="1"/>
  <c r="T19" i="13" s="1"/>
  <c r="B110" i="13"/>
  <c r="E110" i="13" s="1"/>
  <c r="R22" i="13" s="1"/>
  <c r="B109" i="13"/>
  <c r="E109" i="13" s="1"/>
  <c r="Q22" i="13" s="1"/>
  <c r="B108" i="13"/>
  <c r="E108" i="13" s="1"/>
  <c r="R23" i="13" s="1"/>
  <c r="B107" i="13"/>
  <c r="E107" i="13" s="1"/>
  <c r="Q23" i="13" s="1"/>
  <c r="B106" i="13"/>
  <c r="E106" i="13" s="1"/>
  <c r="R24" i="13" s="1"/>
  <c r="B105" i="13"/>
  <c r="E105" i="13" s="1"/>
  <c r="Q24" i="13" s="1"/>
  <c r="B104" i="13"/>
  <c r="E104" i="13" s="1"/>
  <c r="R21" i="13" s="1"/>
  <c r="B103" i="13"/>
  <c r="E103" i="13" s="1"/>
  <c r="Q21" i="13" s="1"/>
  <c r="B102" i="13"/>
  <c r="E102" i="13" s="1"/>
  <c r="R20" i="13" s="1"/>
  <c r="B101" i="13"/>
  <c r="E101" i="13" s="1"/>
  <c r="Q20" i="13" s="1"/>
  <c r="B100" i="13"/>
  <c r="E100" i="13" s="1"/>
  <c r="R19" i="13" s="1"/>
  <c r="B99" i="13"/>
  <c r="E99" i="13" s="1"/>
  <c r="Q19" i="13" s="1"/>
  <c r="B98" i="13"/>
  <c r="E98" i="13" s="1"/>
  <c r="U9" i="13" s="1"/>
  <c r="B97" i="13"/>
  <c r="E97" i="13" s="1"/>
  <c r="T9" i="13" s="1"/>
  <c r="B96" i="13"/>
  <c r="E96" i="13" s="1"/>
  <c r="U10" i="13" s="1"/>
  <c r="B95" i="13"/>
  <c r="E95" i="13" s="1"/>
  <c r="T10" i="13" s="1"/>
  <c r="B94" i="13"/>
  <c r="E94" i="13" s="1"/>
  <c r="U11" i="13" s="1"/>
  <c r="B93" i="13"/>
  <c r="E93" i="13" s="1"/>
  <c r="T11" i="13" s="1"/>
  <c r="B92" i="13"/>
  <c r="E92" i="13" s="1"/>
  <c r="U8" i="13" s="1"/>
  <c r="B91" i="13"/>
  <c r="E91" i="13" s="1"/>
  <c r="T8" i="13" s="1"/>
  <c r="B90" i="13"/>
  <c r="E90" i="13" s="1"/>
  <c r="U7" i="13" s="1"/>
  <c r="B89" i="13"/>
  <c r="E89" i="13" s="1"/>
  <c r="T7" i="13" s="1"/>
  <c r="B88" i="13"/>
  <c r="E88" i="13" s="1"/>
  <c r="U6" i="13" s="1"/>
  <c r="B87" i="13"/>
  <c r="E87" i="13" s="1"/>
  <c r="T6" i="13" s="1"/>
  <c r="B86" i="13"/>
  <c r="E86" i="13" s="1"/>
  <c r="R9" i="13" s="1"/>
  <c r="B85" i="13"/>
  <c r="E85" i="13" s="1"/>
  <c r="Q9" i="13" s="1"/>
  <c r="B84" i="13"/>
  <c r="E84" i="13" s="1"/>
  <c r="R10" i="13" s="1"/>
  <c r="B83" i="13"/>
  <c r="E83" i="13" s="1"/>
  <c r="Q10" i="13" s="1"/>
  <c r="B82" i="13"/>
  <c r="E82" i="13" s="1"/>
  <c r="R11" i="13" s="1"/>
  <c r="B81" i="13"/>
  <c r="E81" i="13" s="1"/>
  <c r="Q11" i="13" s="1"/>
  <c r="B80" i="13"/>
  <c r="E80" i="13" s="1"/>
  <c r="R8" i="13" s="1"/>
  <c r="B79" i="13"/>
  <c r="E79" i="13" s="1"/>
  <c r="Q8" i="13" s="1"/>
  <c r="B78" i="13"/>
  <c r="E78" i="13" s="1"/>
  <c r="R7" i="13" s="1"/>
  <c r="B77" i="13"/>
  <c r="E77" i="13" s="1"/>
  <c r="Q7" i="13" s="1"/>
  <c r="B76" i="13"/>
  <c r="E76" i="13" s="1"/>
  <c r="R6" i="13" s="1"/>
  <c r="B75" i="13"/>
  <c r="E75" i="13" s="1"/>
  <c r="Q6" i="13" s="1"/>
  <c r="E73" i="13"/>
  <c r="N22" i="13" s="1"/>
  <c r="E74" i="13"/>
  <c r="O22" i="13" s="1"/>
  <c r="E72" i="13"/>
  <c r="O23" i="13" s="1"/>
  <c r="E71" i="13"/>
  <c r="N23" i="13" s="1"/>
  <c r="E70" i="13"/>
  <c r="O24" i="13" s="1"/>
  <c r="E69" i="13"/>
  <c r="N24" i="13" s="1"/>
  <c r="E68" i="13"/>
  <c r="O21" i="13" s="1"/>
  <c r="E67" i="13"/>
  <c r="N21" i="13" s="1"/>
  <c r="B66" i="13"/>
  <c r="E66" i="13" s="1"/>
  <c r="O20" i="13" s="1"/>
  <c r="B65" i="13"/>
  <c r="E65" i="13" s="1"/>
  <c r="N20" i="13" s="1"/>
  <c r="B64" i="13"/>
  <c r="E64" i="13" s="1"/>
  <c r="O19" i="13" s="1"/>
  <c r="B63" i="13"/>
  <c r="E63" i="13" s="1"/>
  <c r="N19" i="13" s="1"/>
  <c r="B62" i="13"/>
  <c r="E62" i="13" s="1"/>
  <c r="L22" i="13" s="1"/>
  <c r="B61" i="13"/>
  <c r="E61" i="13" s="1"/>
  <c r="K22" i="13" s="1"/>
  <c r="B60" i="13"/>
  <c r="E60" i="13" s="1"/>
  <c r="L23" i="13" s="1"/>
  <c r="B59" i="13"/>
  <c r="E59" i="13" s="1"/>
  <c r="K23" i="13" s="1"/>
  <c r="B58" i="13"/>
  <c r="E58" i="13" s="1"/>
  <c r="L24" i="13" s="1"/>
  <c r="B57" i="13"/>
  <c r="E57" i="13" s="1"/>
  <c r="K24" i="13" s="1"/>
  <c r="B56" i="13"/>
  <c r="E56" i="13" s="1"/>
  <c r="L21" i="13" s="1"/>
  <c r="B54" i="13"/>
  <c r="E54" i="13" s="1"/>
  <c r="L20" i="13" s="1"/>
  <c r="B52" i="13"/>
  <c r="E52" i="13" s="1"/>
  <c r="L19" i="13" s="1"/>
  <c r="B55" i="13"/>
  <c r="E55" i="13" s="1"/>
  <c r="K21" i="13" s="1"/>
  <c r="B53" i="13"/>
  <c r="E53" i="13" s="1"/>
  <c r="K20" i="13" s="1"/>
  <c r="B51" i="13"/>
  <c r="E51" i="13" s="1"/>
  <c r="K19" i="13" s="1"/>
  <c r="B126" i="13"/>
  <c r="E126" i="13" s="1"/>
  <c r="E124" i="13"/>
  <c r="B50" i="13"/>
  <c r="E50" i="13" s="1"/>
  <c r="O9" i="13" s="1"/>
  <c r="B49" i="13"/>
  <c r="E49" i="13" s="1"/>
  <c r="N9" i="13" s="1"/>
  <c r="B48" i="13"/>
  <c r="E48" i="13" s="1"/>
  <c r="O10" i="13" s="1"/>
  <c r="B47" i="13"/>
  <c r="E47" i="13" s="1"/>
  <c r="N10" i="13" s="1"/>
  <c r="B46" i="13"/>
  <c r="E46" i="13" s="1"/>
  <c r="O11" i="13" s="1"/>
  <c r="B45" i="13"/>
  <c r="E45" i="13" s="1"/>
  <c r="N11" i="13" s="1"/>
  <c r="B44" i="13"/>
  <c r="E44" i="13" s="1"/>
  <c r="O8" i="13" s="1"/>
  <c r="B43" i="13"/>
  <c r="E43" i="13" s="1"/>
  <c r="N8" i="13" s="1"/>
  <c r="B42" i="13"/>
  <c r="E42" i="13" s="1"/>
  <c r="O7" i="13" s="1"/>
  <c r="B41" i="13"/>
  <c r="E41" i="13" s="1"/>
  <c r="N7" i="13" s="1"/>
  <c r="B40" i="13"/>
  <c r="E40" i="13" s="1"/>
  <c r="O6" i="13" s="1"/>
  <c r="B39" i="13"/>
  <c r="E39" i="13" s="1"/>
  <c r="N6" i="13" s="1"/>
  <c r="B38" i="13"/>
  <c r="E38" i="13" s="1"/>
  <c r="L9" i="13" s="1"/>
  <c r="B37" i="13"/>
  <c r="E37" i="13" s="1"/>
  <c r="K9" i="13" s="1"/>
  <c r="B36" i="13"/>
  <c r="E36" i="13" s="1"/>
  <c r="L10" i="13" s="1"/>
  <c r="B35" i="13"/>
  <c r="E35" i="13" s="1"/>
  <c r="K10" i="13" s="1"/>
  <c r="B34" i="13"/>
  <c r="E34" i="13" s="1"/>
  <c r="L11" i="13" s="1"/>
  <c r="B33" i="13"/>
  <c r="E33" i="13" s="1"/>
  <c r="K11" i="13" s="1"/>
  <c r="B27" i="13"/>
  <c r="E27" i="13" s="1"/>
  <c r="K6" i="13" s="1"/>
  <c r="B31" i="13"/>
  <c r="E31" i="13" s="1"/>
  <c r="K8" i="13" s="1"/>
  <c r="B32" i="13"/>
  <c r="E32" i="13" s="1"/>
  <c r="L8" i="13" s="1"/>
  <c r="B30" i="13"/>
  <c r="E30" i="13" s="1"/>
  <c r="L7" i="13" s="1"/>
  <c r="B29" i="13"/>
  <c r="E29" i="13" s="1"/>
  <c r="K7" i="13" s="1"/>
  <c r="B28" i="13"/>
  <c r="E28" i="13" s="1"/>
  <c r="L6" i="13" s="1"/>
  <c r="B22" i="13"/>
  <c r="E22" i="13" s="1"/>
  <c r="B21" i="13"/>
  <c r="E21" i="13" s="1"/>
  <c r="B20" i="13"/>
  <c r="E20" i="13" s="1"/>
  <c r="B19" i="13"/>
  <c r="E19" i="13" s="1"/>
  <c r="B18" i="13"/>
  <c r="E18" i="13" s="1"/>
  <c r="B16" i="13"/>
  <c r="E16" i="13" s="1"/>
  <c r="B14" i="13"/>
  <c r="E14" i="13" s="1"/>
  <c r="AC4" i="11"/>
  <c r="AD4" i="11"/>
  <c r="AC5" i="11"/>
  <c r="AD5" i="11"/>
  <c r="AC6" i="11"/>
  <c r="AD6" i="11"/>
  <c r="AC7" i="11"/>
  <c r="AD7" i="11"/>
  <c r="AC8" i="11"/>
  <c r="AD8" i="11"/>
  <c r="X4" i="11"/>
  <c r="Y4" i="11"/>
  <c r="X5" i="11"/>
  <c r="Y5" i="11"/>
  <c r="X6" i="11"/>
  <c r="Y6" i="11"/>
  <c r="X7" i="11"/>
  <c r="Y7" i="11"/>
  <c r="X8" i="11"/>
  <c r="Y8" i="11"/>
  <c r="S4" i="11"/>
  <c r="T4" i="11"/>
  <c r="S5" i="11"/>
  <c r="T5" i="11"/>
  <c r="S6" i="11"/>
  <c r="T6" i="11"/>
  <c r="S7" i="11"/>
  <c r="T7" i="11"/>
  <c r="S8" i="11"/>
  <c r="T8" i="11"/>
  <c r="N5" i="11"/>
  <c r="O5" i="11"/>
  <c r="N6" i="11"/>
  <c r="O6" i="11"/>
  <c r="N7" i="11"/>
  <c r="O7" i="11"/>
  <c r="N8" i="11"/>
  <c r="O8" i="11"/>
  <c r="N4" i="11"/>
  <c r="O4" i="11"/>
  <c r="W4" i="11"/>
  <c r="R4" i="11"/>
  <c r="M4" i="11"/>
  <c r="AA37" i="2"/>
  <c r="Z37" i="2"/>
  <c r="E7" i="8"/>
  <c r="AB4" i="11"/>
  <c r="AB5" i="11"/>
  <c r="AB6" i="11"/>
  <c r="AB7" i="11"/>
  <c r="AB8" i="11"/>
  <c r="AA8" i="11"/>
  <c r="AA7" i="11"/>
  <c r="AA6" i="11"/>
  <c r="AA5" i="11"/>
  <c r="AA4" i="11"/>
  <c r="W5" i="11"/>
  <c r="W6" i="11"/>
  <c r="W7" i="11"/>
  <c r="W8" i="11"/>
  <c r="V5" i="11"/>
  <c r="V6" i="11"/>
  <c r="V7" i="11"/>
  <c r="V8" i="11"/>
  <c r="V4" i="11"/>
  <c r="R5" i="11"/>
  <c r="R6" i="11"/>
  <c r="R7" i="11"/>
  <c r="R8" i="11"/>
  <c r="Q8" i="11"/>
  <c r="Q7" i="11"/>
  <c r="Q6" i="11"/>
  <c r="Q5" i="11"/>
  <c r="Q4" i="11"/>
  <c r="M5" i="11"/>
  <c r="M6" i="11"/>
  <c r="M7" i="11"/>
  <c r="M8" i="11"/>
  <c r="L5" i="11"/>
  <c r="L6" i="11"/>
  <c r="L7" i="11"/>
  <c r="L8" i="11"/>
  <c r="L4" i="11"/>
  <c r="AP8" i="1"/>
  <c r="AP7" i="1"/>
  <c r="AP6" i="1"/>
  <c r="AM6" i="1"/>
  <c r="AM8" i="1"/>
  <c r="AM7" i="1"/>
  <c r="AI6" i="1"/>
  <c r="AI8" i="1"/>
  <c r="AI7" i="1"/>
  <c r="AF6" i="1"/>
  <c r="AF8" i="1"/>
  <c r="AF7" i="1"/>
  <c r="BR23" i="3"/>
  <c r="BR22" i="3"/>
  <c r="BS22" i="3"/>
  <c r="BT22" i="3"/>
  <c r="BU22" i="3"/>
  <c r="BV22" i="3"/>
  <c r="BI10" i="3"/>
  <c r="I9" i="7" s="1"/>
  <c r="AN5" i="1"/>
  <c r="AK5" i="1"/>
  <c r="AG5" i="1"/>
  <c r="AD5" i="1"/>
  <c r="AN8" i="1"/>
  <c r="AN7" i="1"/>
  <c r="AN6" i="1"/>
  <c r="AK6" i="1"/>
  <c r="AK7" i="1"/>
  <c r="AK8" i="1"/>
  <c r="AG8" i="1"/>
  <c r="AG7" i="1"/>
  <c r="AG6" i="1"/>
  <c r="AD8" i="1"/>
  <c r="AD7" i="1"/>
  <c r="AD6" i="1"/>
  <c r="BB5" i="6"/>
  <c r="C133" i="10"/>
  <c r="C134" i="10"/>
  <c r="C135" i="10"/>
  <c r="C136" i="10"/>
  <c r="C137" i="10"/>
  <c r="C138" i="10"/>
  <c r="C139" i="10"/>
  <c r="C140" i="10"/>
  <c r="C141" i="10"/>
  <c r="C132" i="10"/>
  <c r="C113" i="10"/>
  <c r="C114" i="10"/>
  <c r="C115" i="10"/>
  <c r="C116" i="10"/>
  <c r="C117" i="10"/>
  <c r="C118" i="10"/>
  <c r="C119" i="10"/>
  <c r="C120" i="10"/>
  <c r="C121" i="10"/>
  <c r="C112" i="10"/>
  <c r="C153" i="10"/>
  <c r="C154" i="10"/>
  <c r="C155" i="10"/>
  <c r="C156" i="10"/>
  <c r="C157" i="10"/>
  <c r="C158" i="10"/>
  <c r="C159" i="10"/>
  <c r="C160" i="10"/>
  <c r="C161" i="10"/>
  <c r="C152" i="10"/>
  <c r="C143" i="10"/>
  <c r="C144" i="10"/>
  <c r="C145" i="10"/>
  <c r="C146" i="10"/>
  <c r="C147" i="10"/>
  <c r="C148" i="10"/>
  <c r="C149" i="10"/>
  <c r="C150" i="10"/>
  <c r="C151" i="10"/>
  <c r="C142" i="10"/>
  <c r="C123" i="10"/>
  <c r="C124" i="10"/>
  <c r="C125" i="10"/>
  <c r="C126" i="10"/>
  <c r="C127" i="10"/>
  <c r="C128" i="10"/>
  <c r="C129" i="10"/>
  <c r="C130" i="10"/>
  <c r="C131" i="10"/>
  <c r="C122" i="10"/>
  <c r="C92" i="10"/>
  <c r="C103" i="10"/>
  <c r="C104" i="10"/>
  <c r="C105" i="10"/>
  <c r="C106" i="10"/>
  <c r="C107" i="10"/>
  <c r="C108" i="10"/>
  <c r="C109" i="10"/>
  <c r="C110" i="10"/>
  <c r="C111" i="10"/>
  <c r="C102" i="10"/>
  <c r="C93" i="10"/>
  <c r="C94" i="10"/>
  <c r="C95" i="10"/>
  <c r="C96" i="10"/>
  <c r="C97" i="10"/>
  <c r="C98" i="10"/>
  <c r="C99" i="10"/>
  <c r="C100" i="10"/>
  <c r="C101" i="10"/>
  <c r="C72" i="10"/>
  <c r="C83" i="10"/>
  <c r="C84" i="10"/>
  <c r="C85" i="10"/>
  <c r="C86" i="10"/>
  <c r="C87" i="10"/>
  <c r="C88" i="10"/>
  <c r="C89" i="10"/>
  <c r="C90" i="10"/>
  <c r="C91" i="10"/>
  <c r="C82" i="10"/>
  <c r="C73" i="10"/>
  <c r="C74" i="10"/>
  <c r="C75" i="10"/>
  <c r="C76" i="10"/>
  <c r="C77" i="10"/>
  <c r="C78" i="10"/>
  <c r="C79" i="10"/>
  <c r="C80" i="10"/>
  <c r="C81" i="10"/>
  <c r="C52" i="10"/>
  <c r="C63" i="10"/>
  <c r="C64" i="10"/>
  <c r="C65" i="10"/>
  <c r="C66" i="10"/>
  <c r="C67" i="10"/>
  <c r="C68" i="10"/>
  <c r="C69" i="10"/>
  <c r="C70" i="10"/>
  <c r="C71" i="10"/>
  <c r="C62" i="10"/>
  <c r="C53" i="10"/>
  <c r="C54" i="10"/>
  <c r="C55" i="10"/>
  <c r="C56" i="10"/>
  <c r="C57" i="10"/>
  <c r="C58" i="10"/>
  <c r="C59" i="10"/>
  <c r="C60" i="10"/>
  <c r="C61" i="10"/>
  <c r="C33" i="10"/>
  <c r="C34" i="10"/>
  <c r="C35" i="10"/>
  <c r="C36" i="10"/>
  <c r="C37" i="10"/>
  <c r="C38" i="10"/>
  <c r="C39" i="10"/>
  <c r="C40" i="10"/>
  <c r="C41" i="10"/>
  <c r="C32" i="10"/>
  <c r="C12" i="10"/>
  <c r="C13" i="10"/>
  <c r="C14" i="10"/>
  <c r="C15" i="10"/>
  <c r="C16" i="10"/>
  <c r="C17" i="10"/>
  <c r="C18" i="10"/>
  <c r="C19" i="10"/>
  <c r="C20" i="10"/>
  <c r="C21" i="10"/>
  <c r="C43" i="10"/>
  <c r="C44" i="10"/>
  <c r="C45" i="10"/>
  <c r="C46" i="10"/>
  <c r="C47" i="10"/>
  <c r="C48" i="10"/>
  <c r="C49" i="10"/>
  <c r="C50" i="10"/>
  <c r="C51" i="10"/>
  <c r="C42" i="10"/>
  <c r="C23" i="10"/>
  <c r="C24" i="10"/>
  <c r="C25" i="10"/>
  <c r="C26" i="10"/>
  <c r="C27" i="10"/>
  <c r="C28" i="10"/>
  <c r="C29" i="10"/>
  <c r="C30" i="10"/>
  <c r="C31" i="10"/>
  <c r="C22" i="10"/>
  <c r="C3" i="10"/>
  <c r="C4" i="10"/>
  <c r="C5" i="10"/>
  <c r="C6" i="10"/>
  <c r="C7" i="10"/>
  <c r="C8" i="10"/>
  <c r="C9" i="10"/>
  <c r="C10" i="10"/>
  <c r="C11" i="10"/>
  <c r="C2" i="10"/>
  <c r="M17" i="8"/>
  <c r="L17" i="8"/>
  <c r="K17" i="8"/>
  <c r="J17" i="8"/>
  <c r="M16" i="8"/>
  <c r="L16" i="8"/>
  <c r="K16" i="8"/>
  <c r="J16" i="8"/>
  <c r="I16" i="8"/>
  <c r="M15" i="8"/>
  <c r="L15" i="8"/>
  <c r="K15" i="8"/>
  <c r="J15" i="8"/>
  <c r="I15" i="8"/>
  <c r="M14" i="8"/>
  <c r="L14" i="8"/>
  <c r="K14" i="8"/>
  <c r="J14" i="8"/>
  <c r="I14" i="8"/>
  <c r="M13" i="8"/>
  <c r="L13" i="8"/>
  <c r="K13" i="8"/>
  <c r="J13" i="8"/>
  <c r="I13" i="8"/>
  <c r="M12" i="8"/>
  <c r="L12" i="8"/>
  <c r="K12" i="8"/>
  <c r="J12" i="8"/>
  <c r="I12" i="8"/>
  <c r="M9" i="8"/>
  <c r="L9" i="8"/>
  <c r="K9" i="8"/>
  <c r="J9" i="8"/>
  <c r="M8" i="8"/>
  <c r="L8" i="8"/>
  <c r="K8" i="8"/>
  <c r="J8" i="8"/>
  <c r="I8" i="8"/>
  <c r="M7" i="8"/>
  <c r="L7" i="8"/>
  <c r="K7" i="8"/>
  <c r="J7" i="8"/>
  <c r="I7" i="8"/>
  <c r="M6" i="8"/>
  <c r="L6" i="8"/>
  <c r="K6" i="8"/>
  <c r="J6" i="8"/>
  <c r="I6" i="8"/>
  <c r="M5" i="8"/>
  <c r="L5" i="8"/>
  <c r="K5" i="8"/>
  <c r="J5" i="8"/>
  <c r="I5" i="8"/>
  <c r="M4" i="8"/>
  <c r="L4" i="8"/>
  <c r="K4" i="8"/>
  <c r="J4" i="8"/>
  <c r="I4" i="8"/>
  <c r="C17" i="8"/>
  <c r="C12" i="8"/>
  <c r="F17" i="8"/>
  <c r="E17" i="8"/>
  <c r="D17" i="8"/>
  <c r="F16" i="8"/>
  <c r="E16" i="8"/>
  <c r="D16" i="8"/>
  <c r="C16" i="8"/>
  <c r="B16" i="8"/>
  <c r="F15" i="8"/>
  <c r="E15" i="8"/>
  <c r="D15" i="8"/>
  <c r="C15" i="8"/>
  <c r="B15" i="8"/>
  <c r="F14" i="8"/>
  <c r="E14" i="8"/>
  <c r="D14" i="8"/>
  <c r="C14" i="8"/>
  <c r="B14" i="8"/>
  <c r="F13" i="8"/>
  <c r="E13" i="8"/>
  <c r="D13" i="8"/>
  <c r="C13" i="8"/>
  <c r="B13" i="8"/>
  <c r="F12" i="8"/>
  <c r="E12" i="8"/>
  <c r="D12" i="8"/>
  <c r="B12" i="8"/>
  <c r="F9" i="8"/>
  <c r="E9" i="8"/>
  <c r="D9" i="8"/>
  <c r="C9" i="8"/>
  <c r="F8" i="8"/>
  <c r="E8" i="8"/>
  <c r="D8" i="8"/>
  <c r="C8" i="8"/>
  <c r="B8" i="8"/>
  <c r="F7" i="8"/>
  <c r="D7" i="8"/>
  <c r="C7" i="8"/>
  <c r="B7" i="8"/>
  <c r="F6" i="8"/>
  <c r="E6" i="8"/>
  <c r="D6" i="8"/>
  <c r="C6" i="8"/>
  <c r="B6" i="8"/>
  <c r="F5" i="8"/>
  <c r="E5" i="8"/>
  <c r="D5" i="8"/>
  <c r="C5" i="8"/>
  <c r="B5" i="8"/>
  <c r="D4" i="8"/>
  <c r="F4" i="8"/>
  <c r="E4" i="8"/>
  <c r="C4" i="8"/>
  <c r="B4" i="8"/>
  <c r="I63" i="7"/>
  <c r="S28" i="7" s="1"/>
  <c r="J62" i="7"/>
  <c r="J46" i="7"/>
  <c r="H46" i="7"/>
  <c r="I46" i="7" s="1"/>
  <c r="I47" i="7"/>
  <c r="S21" i="7" s="1"/>
  <c r="H47" i="7"/>
  <c r="R21" i="7" s="1"/>
  <c r="C46" i="7"/>
  <c r="D46" i="7" s="1"/>
  <c r="E62" i="7"/>
  <c r="C62" i="7"/>
  <c r="D62" i="7" s="1"/>
  <c r="E46" i="7"/>
  <c r="E63" i="7"/>
  <c r="D63" i="7"/>
  <c r="C63" i="7"/>
  <c r="C47" i="7"/>
  <c r="M21" i="7" s="1"/>
  <c r="E47" i="7"/>
  <c r="D47" i="7"/>
  <c r="N21" i="7" s="1"/>
  <c r="C31" i="7"/>
  <c r="J31" i="7"/>
  <c r="I31" i="7"/>
  <c r="S10" i="7" s="1"/>
  <c r="H31" i="7"/>
  <c r="R10" i="7" s="1"/>
  <c r="J15" i="7"/>
  <c r="I15" i="7"/>
  <c r="S4" i="7" s="1"/>
  <c r="H15" i="7"/>
  <c r="R4" i="7" s="1"/>
  <c r="E31" i="7"/>
  <c r="D31" i="7"/>
  <c r="N10" i="7" s="1"/>
  <c r="N28" i="7" s="1"/>
  <c r="D15" i="7"/>
  <c r="N4" i="7" s="1"/>
  <c r="C15" i="7"/>
  <c r="M4" i="7" s="1"/>
  <c r="E15" i="7"/>
  <c r="BC21" i="6"/>
  <c r="BA21" i="6"/>
  <c r="AY21" i="6"/>
  <c r="AW21" i="6"/>
  <c r="AU21" i="6"/>
  <c r="AT21" i="6"/>
  <c r="AS21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BD14" i="6"/>
  <c r="BC14" i="6"/>
  <c r="BB14" i="6"/>
  <c r="BA14" i="6"/>
  <c r="AZ14" i="6"/>
  <c r="AV14" i="6"/>
  <c r="AU14" i="6"/>
  <c r="E61" i="7" s="1"/>
  <c r="AT14" i="6"/>
  <c r="D61" i="7" s="1"/>
  <c r="AS14" i="6"/>
  <c r="C61" i="7" s="1"/>
  <c r="AR14" i="6"/>
  <c r="B61" i="7" s="1"/>
  <c r="BD13" i="6"/>
  <c r="BC13" i="6"/>
  <c r="BB13" i="6"/>
  <c r="BA13" i="6"/>
  <c r="AZ13" i="6"/>
  <c r="AV13" i="6"/>
  <c r="AU13" i="6"/>
  <c r="E60" i="7" s="1"/>
  <c r="AT13" i="6"/>
  <c r="D60" i="7" s="1"/>
  <c r="AS13" i="6"/>
  <c r="C60" i="7" s="1"/>
  <c r="AR13" i="6"/>
  <c r="B60" i="7" s="1"/>
  <c r="BD12" i="6"/>
  <c r="BC12" i="6"/>
  <c r="BB12" i="6"/>
  <c r="BA12" i="6"/>
  <c r="AZ12" i="6"/>
  <c r="AV12" i="6"/>
  <c r="AU12" i="6"/>
  <c r="E59" i="7" s="1"/>
  <c r="AT12" i="6"/>
  <c r="D59" i="7" s="1"/>
  <c r="AS12" i="6"/>
  <c r="C59" i="7" s="1"/>
  <c r="AR12" i="6"/>
  <c r="B59" i="7" s="1"/>
  <c r="BD11" i="6"/>
  <c r="BC11" i="6"/>
  <c r="BB11" i="6"/>
  <c r="BA11" i="6"/>
  <c r="AZ11" i="6"/>
  <c r="AV11" i="6"/>
  <c r="AU11" i="6"/>
  <c r="E58" i="7" s="1"/>
  <c r="AT11" i="6"/>
  <c r="D58" i="7" s="1"/>
  <c r="AS11" i="6"/>
  <c r="C58" i="7" s="1"/>
  <c r="AR11" i="6"/>
  <c r="B58" i="7" s="1"/>
  <c r="BD10" i="6"/>
  <c r="BC10" i="6"/>
  <c r="BB10" i="6"/>
  <c r="BA10" i="6"/>
  <c r="AZ10" i="6"/>
  <c r="T34" i="7" s="1"/>
  <c r="AV10" i="6"/>
  <c r="O34" i="7" s="1"/>
  <c r="AU10" i="6"/>
  <c r="E57" i="7" s="1"/>
  <c r="AT10" i="6"/>
  <c r="D57" i="7" s="1"/>
  <c r="AS10" i="6"/>
  <c r="C57" i="7" s="1"/>
  <c r="M34" i="7" s="1"/>
  <c r="AR10" i="6"/>
  <c r="G57" i="7" s="1"/>
  <c r="Q34" i="7" s="1"/>
  <c r="AP10" i="6"/>
  <c r="BD9" i="6"/>
  <c r="BC9" i="6"/>
  <c r="BB9" i="6"/>
  <c r="BA9" i="6"/>
  <c r="AZ9" i="6"/>
  <c r="T33" i="7" s="1"/>
  <c r="AV9" i="6"/>
  <c r="O33" i="7" s="1"/>
  <c r="AU9" i="6"/>
  <c r="E56" i="7" s="1"/>
  <c r="AT9" i="6"/>
  <c r="D56" i="7" s="1"/>
  <c r="AS9" i="6"/>
  <c r="C56" i="7" s="1"/>
  <c r="M33" i="7" s="1"/>
  <c r="AR9" i="6"/>
  <c r="G56" i="7" s="1"/>
  <c r="Q33" i="7" s="1"/>
  <c r="AP9" i="6"/>
  <c r="BD8" i="6"/>
  <c r="BC8" i="6"/>
  <c r="BB8" i="6"/>
  <c r="BA8" i="6"/>
  <c r="AZ8" i="6"/>
  <c r="T32" i="7" s="1"/>
  <c r="AV8" i="6"/>
  <c r="O32" i="7" s="1"/>
  <c r="AU8" i="6"/>
  <c r="E55" i="7" s="1"/>
  <c r="AT8" i="6"/>
  <c r="D55" i="7" s="1"/>
  <c r="AS8" i="6"/>
  <c r="C55" i="7" s="1"/>
  <c r="M32" i="7" s="1"/>
  <c r="AR8" i="6"/>
  <c r="B55" i="7" s="1"/>
  <c r="BD7" i="6"/>
  <c r="BC7" i="6"/>
  <c r="BB7" i="6"/>
  <c r="BA7" i="6"/>
  <c r="AZ7" i="6"/>
  <c r="T31" i="7" s="1"/>
  <c r="AV7" i="6"/>
  <c r="O31" i="7" s="1"/>
  <c r="AU7" i="6"/>
  <c r="E54" i="7" s="1"/>
  <c r="AT7" i="6"/>
  <c r="D54" i="7" s="1"/>
  <c r="AS7" i="6"/>
  <c r="C54" i="7" s="1"/>
  <c r="M31" i="7" s="1"/>
  <c r="AR7" i="6"/>
  <c r="G54" i="7" s="1"/>
  <c r="Q31" i="7" s="1"/>
  <c r="BD6" i="6"/>
  <c r="BC6" i="6"/>
  <c r="BB6" i="6"/>
  <c r="BA6" i="6"/>
  <c r="AZ6" i="6"/>
  <c r="T30" i="7" s="1"/>
  <c r="AV6" i="6"/>
  <c r="O30" i="7" s="1"/>
  <c r="AU6" i="6"/>
  <c r="E53" i="7" s="1"/>
  <c r="AT6" i="6"/>
  <c r="D53" i="7" s="1"/>
  <c r="AS6" i="6"/>
  <c r="AR6" i="6"/>
  <c r="G53" i="7" s="1"/>
  <c r="Q30" i="7" s="1"/>
  <c r="AP6" i="6"/>
  <c r="BD5" i="6"/>
  <c r="BC5" i="6"/>
  <c r="BA5" i="6"/>
  <c r="AZ5" i="6"/>
  <c r="T29" i="7" s="1"/>
  <c r="AV5" i="6"/>
  <c r="O29" i="7" s="1"/>
  <c r="AU5" i="6"/>
  <c r="E52" i="7" s="1"/>
  <c r="AT5" i="6"/>
  <c r="D52" i="7" s="1"/>
  <c r="AS5" i="6"/>
  <c r="C52" i="7" s="1"/>
  <c r="M29" i="7" s="1"/>
  <c r="AR5" i="6"/>
  <c r="B52" i="7" s="1"/>
  <c r="AP5" i="6"/>
  <c r="AP2" i="6"/>
  <c r="AP1" i="6"/>
  <c r="AP1" i="5"/>
  <c r="AP2" i="5"/>
  <c r="AP5" i="5"/>
  <c r="AP6" i="5"/>
  <c r="AP9" i="5"/>
  <c r="AP10" i="5"/>
  <c r="BC21" i="5"/>
  <c r="BA21" i="5"/>
  <c r="AY21" i="5"/>
  <c r="AW21" i="5"/>
  <c r="AU21" i="5"/>
  <c r="AT21" i="5"/>
  <c r="AS21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BD14" i="5"/>
  <c r="BC14" i="5"/>
  <c r="BB14" i="5"/>
  <c r="BA14" i="5"/>
  <c r="AZ14" i="5"/>
  <c r="AY14" i="5"/>
  <c r="J45" i="7" s="1"/>
  <c r="AX14" i="5"/>
  <c r="I45" i="7" s="1"/>
  <c r="AW14" i="5"/>
  <c r="H45" i="7" s="1"/>
  <c r="AV14" i="5"/>
  <c r="AU14" i="5"/>
  <c r="E45" i="7" s="1"/>
  <c r="AT14" i="5"/>
  <c r="D45" i="7" s="1"/>
  <c r="AS14" i="5"/>
  <c r="C45" i="7" s="1"/>
  <c r="AR14" i="5"/>
  <c r="G45" i="7" s="1"/>
  <c r="BD13" i="5"/>
  <c r="BC13" i="5"/>
  <c r="BB13" i="5"/>
  <c r="BA13" i="5"/>
  <c r="AZ13" i="5"/>
  <c r="AY13" i="5"/>
  <c r="J44" i="7" s="1"/>
  <c r="AX13" i="5"/>
  <c r="I44" i="7" s="1"/>
  <c r="AW13" i="5"/>
  <c r="H44" i="7" s="1"/>
  <c r="AV13" i="5"/>
  <c r="AU13" i="5"/>
  <c r="E44" i="7" s="1"/>
  <c r="AT13" i="5"/>
  <c r="D44" i="7" s="1"/>
  <c r="AS13" i="5"/>
  <c r="AR13" i="5"/>
  <c r="G44" i="7" s="1"/>
  <c r="BD12" i="5"/>
  <c r="BC12" i="5"/>
  <c r="BB12" i="5"/>
  <c r="BA12" i="5"/>
  <c r="AZ12" i="5"/>
  <c r="AY12" i="5"/>
  <c r="J43" i="7" s="1"/>
  <c r="AX12" i="5"/>
  <c r="I43" i="7" s="1"/>
  <c r="AW12" i="5"/>
  <c r="H43" i="7" s="1"/>
  <c r="AV12" i="5"/>
  <c r="AU12" i="5"/>
  <c r="E43" i="7" s="1"/>
  <c r="AT12" i="5"/>
  <c r="D43" i="7" s="1"/>
  <c r="AS12" i="5"/>
  <c r="C43" i="7" s="1"/>
  <c r="AR12" i="5"/>
  <c r="G43" i="7" s="1"/>
  <c r="BD11" i="5"/>
  <c r="BC11" i="5"/>
  <c r="BB11" i="5"/>
  <c r="BA11" i="5"/>
  <c r="AZ11" i="5"/>
  <c r="AY11" i="5"/>
  <c r="J42" i="7" s="1"/>
  <c r="AX11" i="5"/>
  <c r="I42" i="7" s="1"/>
  <c r="AW11" i="5"/>
  <c r="H42" i="7" s="1"/>
  <c r="AV11" i="5"/>
  <c r="AU11" i="5"/>
  <c r="E42" i="7" s="1"/>
  <c r="AT11" i="5"/>
  <c r="D42" i="7" s="1"/>
  <c r="AS11" i="5"/>
  <c r="C42" i="7" s="1"/>
  <c r="AR11" i="5"/>
  <c r="G42" i="7" s="1"/>
  <c r="BD10" i="5"/>
  <c r="BC10" i="5"/>
  <c r="BB10" i="5"/>
  <c r="BA10" i="5"/>
  <c r="AZ10" i="5"/>
  <c r="T27" i="7" s="1"/>
  <c r="AY10" i="5"/>
  <c r="J41" i="7" s="1"/>
  <c r="AX10" i="5"/>
  <c r="I41" i="7" s="1"/>
  <c r="S27" i="7" s="1"/>
  <c r="AW10" i="5"/>
  <c r="H41" i="7" s="1"/>
  <c r="R27" i="7" s="1"/>
  <c r="AV10" i="5"/>
  <c r="O27" i="7" s="1"/>
  <c r="AU10" i="5"/>
  <c r="E41" i="7" s="1"/>
  <c r="AT10" i="5"/>
  <c r="D41" i="7" s="1"/>
  <c r="N27" i="7" s="1"/>
  <c r="AS10" i="5"/>
  <c r="C41" i="7" s="1"/>
  <c r="M27" i="7" s="1"/>
  <c r="AR10" i="5"/>
  <c r="B41" i="7" s="1"/>
  <c r="L27" i="7" s="1"/>
  <c r="BD9" i="5"/>
  <c r="BC9" i="5"/>
  <c r="BB9" i="5"/>
  <c r="BA9" i="5"/>
  <c r="AZ9" i="5"/>
  <c r="T26" i="7" s="1"/>
  <c r="AY9" i="5"/>
  <c r="J40" i="7" s="1"/>
  <c r="AX9" i="5"/>
  <c r="I40" i="7" s="1"/>
  <c r="S26" i="7" s="1"/>
  <c r="AW9" i="5"/>
  <c r="H40" i="7" s="1"/>
  <c r="R26" i="7" s="1"/>
  <c r="AV9" i="5"/>
  <c r="O26" i="7" s="1"/>
  <c r="AU9" i="5"/>
  <c r="E40" i="7" s="1"/>
  <c r="AT9" i="5"/>
  <c r="D40" i="7" s="1"/>
  <c r="N26" i="7" s="1"/>
  <c r="AS9" i="5"/>
  <c r="C40" i="7" s="1"/>
  <c r="M26" i="7" s="1"/>
  <c r="AR9" i="5"/>
  <c r="G40" i="7" s="1"/>
  <c r="Q26" i="7" s="1"/>
  <c r="BD8" i="5"/>
  <c r="BC8" i="5"/>
  <c r="BB8" i="5"/>
  <c r="BA8" i="5"/>
  <c r="AZ8" i="5"/>
  <c r="T25" i="7" s="1"/>
  <c r="AY8" i="5"/>
  <c r="J39" i="7" s="1"/>
  <c r="AX8" i="5"/>
  <c r="I39" i="7" s="1"/>
  <c r="S25" i="7" s="1"/>
  <c r="AW8" i="5"/>
  <c r="H39" i="7" s="1"/>
  <c r="R25" i="7" s="1"/>
  <c r="AV8" i="5"/>
  <c r="O25" i="7" s="1"/>
  <c r="AU8" i="5"/>
  <c r="E39" i="7" s="1"/>
  <c r="AT8" i="5"/>
  <c r="D39" i="7" s="1"/>
  <c r="N25" i="7" s="1"/>
  <c r="AS8" i="5"/>
  <c r="C39" i="7" s="1"/>
  <c r="M25" i="7" s="1"/>
  <c r="AR8" i="5"/>
  <c r="B39" i="7" s="1"/>
  <c r="L25" i="7" s="1"/>
  <c r="BD7" i="5"/>
  <c r="BC7" i="5"/>
  <c r="BB7" i="5"/>
  <c r="BA7" i="5"/>
  <c r="AZ7" i="5"/>
  <c r="T24" i="7" s="1"/>
  <c r="AY7" i="5"/>
  <c r="J38" i="7" s="1"/>
  <c r="AX7" i="5"/>
  <c r="I38" i="7" s="1"/>
  <c r="S24" i="7" s="1"/>
  <c r="AW7" i="5"/>
  <c r="H38" i="7" s="1"/>
  <c r="R24" i="7" s="1"/>
  <c r="AV7" i="5"/>
  <c r="O24" i="7" s="1"/>
  <c r="AU7" i="5"/>
  <c r="E38" i="7" s="1"/>
  <c r="AT7" i="5"/>
  <c r="D38" i="7" s="1"/>
  <c r="N24" i="7" s="1"/>
  <c r="AS7" i="5"/>
  <c r="C38" i="7" s="1"/>
  <c r="M24" i="7" s="1"/>
  <c r="AR7" i="5"/>
  <c r="B38" i="7" s="1"/>
  <c r="L24" i="7" s="1"/>
  <c r="BD6" i="5"/>
  <c r="BC6" i="5"/>
  <c r="BB6" i="5"/>
  <c r="BA6" i="5"/>
  <c r="AZ6" i="5"/>
  <c r="T23" i="7" s="1"/>
  <c r="AY6" i="5"/>
  <c r="J37" i="7" s="1"/>
  <c r="AX6" i="5"/>
  <c r="I37" i="7" s="1"/>
  <c r="S23" i="7" s="1"/>
  <c r="AW6" i="5"/>
  <c r="H37" i="7" s="1"/>
  <c r="R23" i="7" s="1"/>
  <c r="AV6" i="5"/>
  <c r="O23" i="7" s="1"/>
  <c r="AU6" i="5"/>
  <c r="E37" i="7" s="1"/>
  <c r="AT6" i="5"/>
  <c r="D37" i="7" s="1"/>
  <c r="N23" i="7" s="1"/>
  <c r="AS6" i="5"/>
  <c r="C37" i="7" s="1"/>
  <c r="M23" i="7" s="1"/>
  <c r="AR6" i="5"/>
  <c r="G37" i="7" s="1"/>
  <c r="Q23" i="7" s="1"/>
  <c r="BC5" i="5"/>
  <c r="BD5" i="5"/>
  <c r="BB5" i="5"/>
  <c r="BA5" i="5"/>
  <c r="AZ5" i="5"/>
  <c r="T22" i="7" s="1"/>
  <c r="AY5" i="5"/>
  <c r="J36" i="7" s="1"/>
  <c r="AX5" i="5"/>
  <c r="I36" i="7" s="1"/>
  <c r="S22" i="7" s="1"/>
  <c r="AW5" i="5"/>
  <c r="H36" i="7" s="1"/>
  <c r="R22" i="7" s="1"/>
  <c r="AV5" i="5"/>
  <c r="O22" i="7" s="1"/>
  <c r="AU5" i="5"/>
  <c r="E36" i="7" s="1"/>
  <c r="AT5" i="5"/>
  <c r="D36" i="7" s="1"/>
  <c r="N22" i="7" s="1"/>
  <c r="AS5" i="5"/>
  <c r="C36" i="7" s="1"/>
  <c r="M22" i="7" s="1"/>
  <c r="AR5" i="5"/>
  <c r="B36" i="7" s="1"/>
  <c r="L22" i="7" s="1"/>
  <c r="C1" i="1"/>
  <c r="B11" i="8" s="1"/>
  <c r="BZ23" i="4"/>
  <c r="BY23" i="4"/>
  <c r="BX23" i="4"/>
  <c r="BW23" i="4"/>
  <c r="BV23" i="4"/>
  <c r="BU23" i="4"/>
  <c r="BT23" i="4"/>
  <c r="BS23" i="4"/>
  <c r="BR23" i="4"/>
  <c r="BZ22" i="4"/>
  <c r="BY22" i="4"/>
  <c r="BX22" i="4"/>
  <c r="BW22" i="4"/>
  <c r="BV22" i="4"/>
  <c r="BU22" i="4"/>
  <c r="BT22" i="4"/>
  <c r="BS22" i="4"/>
  <c r="BR22" i="4"/>
  <c r="BZ21" i="4"/>
  <c r="BY21" i="4"/>
  <c r="BX21" i="4"/>
  <c r="BW21" i="4"/>
  <c r="BV21" i="4"/>
  <c r="BU21" i="4"/>
  <c r="BT21" i="4"/>
  <c r="BS21" i="4"/>
  <c r="BR21" i="4"/>
  <c r="BZ20" i="4"/>
  <c r="BY20" i="4"/>
  <c r="BX20" i="4"/>
  <c r="BW20" i="4"/>
  <c r="BV20" i="4"/>
  <c r="BU20" i="4"/>
  <c r="BT20" i="4"/>
  <c r="BS20" i="4"/>
  <c r="BR20" i="4"/>
  <c r="BZ19" i="4"/>
  <c r="BY19" i="4"/>
  <c r="BX19" i="4"/>
  <c r="BW19" i="4"/>
  <c r="BV19" i="4"/>
  <c r="BU19" i="4"/>
  <c r="BT19" i="4"/>
  <c r="BS19" i="4"/>
  <c r="BR19" i="4"/>
  <c r="BZ18" i="4"/>
  <c r="BY18" i="4"/>
  <c r="BX18" i="4"/>
  <c r="BW18" i="4"/>
  <c r="BV18" i="4"/>
  <c r="BU18" i="4"/>
  <c r="BT18" i="4"/>
  <c r="BS18" i="4"/>
  <c r="BR18" i="4"/>
  <c r="BZ17" i="4"/>
  <c r="BY17" i="4"/>
  <c r="BX17" i="4"/>
  <c r="BW17" i="4"/>
  <c r="BV17" i="4"/>
  <c r="BU17" i="4"/>
  <c r="BT17" i="4"/>
  <c r="BS17" i="4"/>
  <c r="BR17" i="4"/>
  <c r="BZ16" i="4"/>
  <c r="BY16" i="4"/>
  <c r="BX16" i="4"/>
  <c r="BW16" i="4"/>
  <c r="BV16" i="4"/>
  <c r="BU16" i="4"/>
  <c r="BT16" i="4"/>
  <c r="BS16" i="4"/>
  <c r="BR16" i="4"/>
  <c r="BZ15" i="4"/>
  <c r="BY15" i="4"/>
  <c r="BX15" i="4"/>
  <c r="BW15" i="4"/>
  <c r="BV15" i="4"/>
  <c r="BU15" i="4"/>
  <c r="BT15" i="4"/>
  <c r="BS15" i="4"/>
  <c r="BR15" i="4"/>
  <c r="BZ14" i="4"/>
  <c r="BY14" i="4"/>
  <c r="BX14" i="4"/>
  <c r="BW14" i="4"/>
  <c r="BV14" i="4"/>
  <c r="BU14" i="4"/>
  <c r="BT14" i="4"/>
  <c r="BS14" i="4"/>
  <c r="BR14" i="4"/>
  <c r="BO14" i="4"/>
  <c r="BN14" i="4"/>
  <c r="BM14" i="4"/>
  <c r="BL14" i="4"/>
  <c r="BK14" i="4"/>
  <c r="BJ14" i="4"/>
  <c r="J29" i="7" s="1"/>
  <c r="BI14" i="4"/>
  <c r="I29" i="7" s="1"/>
  <c r="BH14" i="4"/>
  <c r="H29" i="7" s="1"/>
  <c r="BG14" i="4"/>
  <c r="BF14" i="4"/>
  <c r="E29" i="7" s="1"/>
  <c r="BE14" i="4"/>
  <c r="D29" i="7" s="1"/>
  <c r="BD14" i="4"/>
  <c r="C29" i="7" s="1"/>
  <c r="BC14" i="4"/>
  <c r="B29" i="7" s="1"/>
  <c r="BZ13" i="4"/>
  <c r="BY13" i="4"/>
  <c r="BX13" i="4"/>
  <c r="BW13" i="4"/>
  <c r="BV13" i="4"/>
  <c r="BU13" i="4"/>
  <c r="BT13" i="4"/>
  <c r="BS13" i="4"/>
  <c r="BR13" i="4"/>
  <c r="BO13" i="4"/>
  <c r="BN13" i="4"/>
  <c r="BM13" i="4"/>
  <c r="BL13" i="4"/>
  <c r="BK13" i="4"/>
  <c r="BJ13" i="4"/>
  <c r="J28" i="7" s="1"/>
  <c r="BI13" i="4"/>
  <c r="I28" i="7" s="1"/>
  <c r="BH13" i="4"/>
  <c r="H28" i="7" s="1"/>
  <c r="BG13" i="4"/>
  <c r="BF13" i="4"/>
  <c r="E28" i="7" s="1"/>
  <c r="BE13" i="4"/>
  <c r="D28" i="7" s="1"/>
  <c r="BD13" i="4"/>
  <c r="C28" i="7" s="1"/>
  <c r="BC13" i="4"/>
  <c r="G28" i="7" s="1"/>
  <c r="BZ12" i="4"/>
  <c r="BY12" i="4"/>
  <c r="BX12" i="4"/>
  <c r="BW12" i="4"/>
  <c r="BV12" i="4"/>
  <c r="BU12" i="4"/>
  <c r="BT12" i="4"/>
  <c r="BS12" i="4"/>
  <c r="BR12" i="4"/>
  <c r="BO12" i="4"/>
  <c r="BN12" i="4"/>
  <c r="BM12" i="4"/>
  <c r="BL12" i="4"/>
  <c r="BK12" i="4"/>
  <c r="BJ12" i="4"/>
  <c r="BI12" i="4"/>
  <c r="I27" i="7" s="1"/>
  <c r="BH12" i="4"/>
  <c r="H27" i="7" s="1"/>
  <c r="BG12" i="4"/>
  <c r="BF12" i="4"/>
  <c r="E27" i="7" s="1"/>
  <c r="BE12" i="4"/>
  <c r="D27" i="7" s="1"/>
  <c r="BD12" i="4"/>
  <c r="C27" i="7" s="1"/>
  <c r="BC12" i="4"/>
  <c r="G27" i="7" s="1"/>
  <c r="BZ11" i="4"/>
  <c r="BY11" i="4"/>
  <c r="BX11" i="4"/>
  <c r="BW11" i="4"/>
  <c r="BV11" i="4"/>
  <c r="BU11" i="4"/>
  <c r="BT11" i="4"/>
  <c r="BS11" i="4"/>
  <c r="BR11" i="4"/>
  <c r="BO11" i="4"/>
  <c r="BN11" i="4"/>
  <c r="BM11" i="4"/>
  <c r="BL11" i="4"/>
  <c r="BK11" i="4"/>
  <c r="BJ11" i="4"/>
  <c r="J26" i="7" s="1"/>
  <c r="BI11" i="4"/>
  <c r="I26" i="7" s="1"/>
  <c r="BH11" i="4"/>
  <c r="H26" i="7" s="1"/>
  <c r="BG11" i="4"/>
  <c r="BF11" i="4"/>
  <c r="E26" i="7" s="1"/>
  <c r="BE11" i="4"/>
  <c r="D26" i="7" s="1"/>
  <c r="BD11" i="4"/>
  <c r="C26" i="7" s="1"/>
  <c r="BC11" i="4"/>
  <c r="B26" i="7" s="1"/>
  <c r="BZ10" i="4"/>
  <c r="BY10" i="4"/>
  <c r="BX10" i="4"/>
  <c r="BW10" i="4"/>
  <c r="BV10" i="4"/>
  <c r="BU10" i="4"/>
  <c r="BT10" i="4"/>
  <c r="BS10" i="4"/>
  <c r="BR10" i="4"/>
  <c r="BO10" i="4"/>
  <c r="BN10" i="4"/>
  <c r="BM10" i="4"/>
  <c r="BL10" i="4"/>
  <c r="BK10" i="4"/>
  <c r="BJ10" i="4"/>
  <c r="J25" i="7" s="1"/>
  <c r="BI10" i="4"/>
  <c r="I25" i="7" s="1"/>
  <c r="BH10" i="4"/>
  <c r="H25" i="7" s="1"/>
  <c r="BG10" i="4"/>
  <c r="BF10" i="4"/>
  <c r="E25" i="7" s="1"/>
  <c r="BE10" i="4"/>
  <c r="D25" i="7" s="1"/>
  <c r="BD10" i="4"/>
  <c r="C25" i="7" s="1"/>
  <c r="BC10" i="4"/>
  <c r="G25" i="7" s="1"/>
  <c r="BZ9" i="4"/>
  <c r="BY9" i="4"/>
  <c r="BX9" i="4"/>
  <c r="BW9" i="4"/>
  <c r="BV9" i="4"/>
  <c r="BU9" i="4"/>
  <c r="BT9" i="4"/>
  <c r="BS9" i="4"/>
  <c r="BR9" i="4"/>
  <c r="BO9" i="4"/>
  <c r="BN9" i="4"/>
  <c r="BM9" i="4"/>
  <c r="BL9" i="4"/>
  <c r="BK9" i="4"/>
  <c r="T15" i="7" s="1"/>
  <c r="BJ9" i="4"/>
  <c r="J24" i="7" s="1"/>
  <c r="BI9" i="4"/>
  <c r="I24" i="7" s="1"/>
  <c r="S15" i="7" s="1"/>
  <c r="BH9" i="4"/>
  <c r="H24" i="7" s="1"/>
  <c r="R15" i="7" s="1"/>
  <c r="BG9" i="4"/>
  <c r="O15" i="7" s="1"/>
  <c r="BF9" i="4"/>
  <c r="E24" i="7" s="1"/>
  <c r="BE9" i="4"/>
  <c r="D24" i="7" s="1"/>
  <c r="N15" i="7" s="1"/>
  <c r="BD9" i="4"/>
  <c r="C24" i="7" s="1"/>
  <c r="M15" i="7" s="1"/>
  <c r="BC9" i="4"/>
  <c r="G24" i="7" s="1"/>
  <c r="Q15" i="7" s="1"/>
  <c r="BZ8" i="4"/>
  <c r="BY8" i="4"/>
  <c r="BX8" i="4"/>
  <c r="BW8" i="4"/>
  <c r="BV8" i="4"/>
  <c r="BU8" i="4"/>
  <c r="BT8" i="4"/>
  <c r="BS8" i="4"/>
  <c r="BR8" i="4"/>
  <c r="BO8" i="4"/>
  <c r="BN8" i="4"/>
  <c r="BM8" i="4"/>
  <c r="BL8" i="4"/>
  <c r="BK8" i="4"/>
  <c r="T14" i="7" s="1"/>
  <c r="BJ8" i="4"/>
  <c r="J23" i="7" s="1"/>
  <c r="BI8" i="4"/>
  <c r="I23" i="7" s="1"/>
  <c r="S14" i="7" s="1"/>
  <c r="BH8" i="4"/>
  <c r="H23" i="7" s="1"/>
  <c r="R14" i="7" s="1"/>
  <c r="BG8" i="4"/>
  <c r="O14" i="7" s="1"/>
  <c r="BF8" i="4"/>
  <c r="E23" i="7" s="1"/>
  <c r="BE8" i="4"/>
  <c r="D23" i="7" s="1"/>
  <c r="N14" i="7" s="1"/>
  <c r="BD8" i="4"/>
  <c r="C23" i="7" s="1"/>
  <c r="M14" i="7" s="1"/>
  <c r="BC8" i="4"/>
  <c r="G23" i="7" s="1"/>
  <c r="Q14" i="7" s="1"/>
  <c r="BZ7" i="4"/>
  <c r="BY7" i="4"/>
  <c r="BX7" i="4"/>
  <c r="BW7" i="4"/>
  <c r="BV7" i="4"/>
  <c r="BU7" i="4"/>
  <c r="BT7" i="4"/>
  <c r="BS7" i="4"/>
  <c r="BR7" i="4"/>
  <c r="BO7" i="4"/>
  <c r="BN7" i="4"/>
  <c r="BM7" i="4"/>
  <c r="BL7" i="4"/>
  <c r="BK7" i="4"/>
  <c r="T13" i="7" s="1"/>
  <c r="BJ7" i="4"/>
  <c r="J22" i="7" s="1"/>
  <c r="BI7" i="4"/>
  <c r="I22" i="7" s="1"/>
  <c r="S13" i="7" s="1"/>
  <c r="BH7" i="4"/>
  <c r="BG7" i="4"/>
  <c r="O13" i="7" s="1"/>
  <c r="BF7" i="4"/>
  <c r="E22" i="7" s="1"/>
  <c r="BE7" i="4"/>
  <c r="D22" i="7" s="1"/>
  <c r="N13" i="7" s="1"/>
  <c r="BD7" i="4"/>
  <c r="C22" i="7" s="1"/>
  <c r="M13" i="7" s="1"/>
  <c r="BC7" i="4"/>
  <c r="G22" i="7" s="1"/>
  <c r="Q13" i="7" s="1"/>
  <c r="BZ6" i="4"/>
  <c r="BY6" i="4"/>
  <c r="BX6" i="4"/>
  <c r="BW6" i="4"/>
  <c r="BV6" i="4"/>
  <c r="BU6" i="4"/>
  <c r="BT6" i="4"/>
  <c r="BS6" i="4"/>
  <c r="BR6" i="4"/>
  <c r="BO6" i="4"/>
  <c r="BN6" i="4"/>
  <c r="BM6" i="4"/>
  <c r="BL6" i="4"/>
  <c r="BK6" i="4"/>
  <c r="T12" i="7" s="1"/>
  <c r="BJ6" i="4"/>
  <c r="J21" i="7" s="1"/>
  <c r="BI6" i="4"/>
  <c r="I21" i="7" s="1"/>
  <c r="S12" i="7" s="1"/>
  <c r="BH6" i="4"/>
  <c r="H21" i="7" s="1"/>
  <c r="R12" i="7" s="1"/>
  <c r="BG6" i="4"/>
  <c r="O12" i="7" s="1"/>
  <c r="BF6" i="4"/>
  <c r="E21" i="7" s="1"/>
  <c r="BE6" i="4"/>
  <c r="D21" i="7" s="1"/>
  <c r="N12" i="7" s="1"/>
  <c r="BD6" i="4"/>
  <c r="C21" i="7" s="1"/>
  <c r="M12" i="7" s="1"/>
  <c r="BC6" i="4"/>
  <c r="B21" i="7" s="1"/>
  <c r="L12" i="7" s="1"/>
  <c r="BZ5" i="4"/>
  <c r="BY5" i="4"/>
  <c r="BX5" i="4"/>
  <c r="BW5" i="4"/>
  <c r="BV5" i="4"/>
  <c r="BU5" i="4"/>
  <c r="BT5" i="4"/>
  <c r="BS5" i="4"/>
  <c r="BR5" i="4"/>
  <c r="BO5" i="4"/>
  <c r="BN5" i="4"/>
  <c r="BM5" i="4"/>
  <c r="BL5" i="4"/>
  <c r="BK5" i="4"/>
  <c r="T11" i="7" s="1"/>
  <c r="BJ5" i="4"/>
  <c r="J20" i="7" s="1"/>
  <c r="BI5" i="4"/>
  <c r="I20" i="7" s="1"/>
  <c r="S11" i="7" s="1"/>
  <c r="BH5" i="4"/>
  <c r="H20" i="7" s="1"/>
  <c r="R11" i="7" s="1"/>
  <c r="BG5" i="4"/>
  <c r="O11" i="7" s="1"/>
  <c r="BE5" i="4"/>
  <c r="D20" i="7" s="1"/>
  <c r="N11" i="7" s="1"/>
  <c r="C20" i="7"/>
  <c r="M11" i="7" s="1"/>
  <c r="BC5" i="4"/>
  <c r="B20" i="7" s="1"/>
  <c r="L11" i="7" s="1"/>
  <c r="AO37" i="4"/>
  <c r="AO36" i="4"/>
  <c r="AO33" i="4"/>
  <c r="AO32" i="4"/>
  <c r="AO29" i="4"/>
  <c r="AO28" i="4"/>
  <c r="BZ7" i="3"/>
  <c r="BY7" i="3"/>
  <c r="BX7" i="3"/>
  <c r="BW7" i="3"/>
  <c r="BV7" i="3"/>
  <c r="BU7" i="3"/>
  <c r="BT7" i="3"/>
  <c r="BS7" i="3"/>
  <c r="BR7" i="3"/>
  <c r="BR6" i="3"/>
  <c r="BR5" i="3"/>
  <c r="BZ19" i="3"/>
  <c r="BY19" i="3"/>
  <c r="BX19" i="3"/>
  <c r="BW19" i="3"/>
  <c r="BV19" i="3"/>
  <c r="BU19" i="3"/>
  <c r="BT19" i="3"/>
  <c r="BS19" i="3"/>
  <c r="BR19" i="3"/>
  <c r="BZ15" i="3"/>
  <c r="BY15" i="3"/>
  <c r="BX15" i="3"/>
  <c r="BW15" i="3"/>
  <c r="BV15" i="3"/>
  <c r="BU15" i="3"/>
  <c r="BT15" i="3"/>
  <c r="BS15" i="3"/>
  <c r="BR15" i="3"/>
  <c r="BZ10" i="3"/>
  <c r="BY10" i="3"/>
  <c r="BX10" i="3"/>
  <c r="BW10" i="3"/>
  <c r="BV10" i="3"/>
  <c r="BU10" i="3"/>
  <c r="BT10" i="3"/>
  <c r="BS10" i="3"/>
  <c r="BR10" i="3"/>
  <c r="BZ5" i="3"/>
  <c r="BY5" i="3"/>
  <c r="BX5" i="3"/>
  <c r="BW5" i="3"/>
  <c r="BV5" i="3"/>
  <c r="BU5" i="3"/>
  <c r="BT5" i="3"/>
  <c r="BS5" i="3"/>
  <c r="BZ23" i="3"/>
  <c r="BY23" i="3"/>
  <c r="BX23" i="3"/>
  <c r="BW23" i="3"/>
  <c r="BV23" i="3"/>
  <c r="BU23" i="3"/>
  <c r="BT23" i="3"/>
  <c r="BS23" i="3"/>
  <c r="BZ22" i="3"/>
  <c r="BY22" i="3"/>
  <c r="BX22" i="3"/>
  <c r="BW22" i="3"/>
  <c r="BZ21" i="3"/>
  <c r="BY21" i="3"/>
  <c r="BX21" i="3"/>
  <c r="BW21" i="3"/>
  <c r="BV21" i="3"/>
  <c r="BU21" i="3"/>
  <c r="BT21" i="3"/>
  <c r="BS21" i="3"/>
  <c r="BR21" i="3"/>
  <c r="BZ20" i="3"/>
  <c r="BY20" i="3"/>
  <c r="BX20" i="3"/>
  <c r="BW20" i="3"/>
  <c r="BV20" i="3"/>
  <c r="BU20" i="3"/>
  <c r="BT20" i="3"/>
  <c r="BS20" i="3"/>
  <c r="BR20" i="3"/>
  <c r="BZ18" i="3"/>
  <c r="BY18" i="3"/>
  <c r="BX18" i="3"/>
  <c r="BW18" i="3"/>
  <c r="BV18" i="3"/>
  <c r="BU18" i="3"/>
  <c r="BT18" i="3"/>
  <c r="BS18" i="3"/>
  <c r="BR18" i="3"/>
  <c r="BZ17" i="3"/>
  <c r="BY17" i="3"/>
  <c r="BX17" i="3"/>
  <c r="BW17" i="3"/>
  <c r="BV17" i="3"/>
  <c r="BU17" i="3"/>
  <c r="BT17" i="3"/>
  <c r="BS17" i="3"/>
  <c r="BR17" i="3"/>
  <c r="BZ16" i="3"/>
  <c r="BY16" i="3"/>
  <c r="BX16" i="3"/>
  <c r="BW16" i="3"/>
  <c r="BV16" i="3"/>
  <c r="BU16" i="3"/>
  <c r="BT16" i="3"/>
  <c r="BS16" i="3"/>
  <c r="BR16" i="3"/>
  <c r="BZ14" i="3"/>
  <c r="BY14" i="3"/>
  <c r="BX14" i="3"/>
  <c r="BW14" i="3"/>
  <c r="BV14" i="3"/>
  <c r="BU14" i="3"/>
  <c r="BT14" i="3"/>
  <c r="BS14" i="3"/>
  <c r="BR14" i="3"/>
  <c r="BZ13" i="3"/>
  <c r="BY13" i="3"/>
  <c r="BX13" i="3"/>
  <c r="BW13" i="3"/>
  <c r="BV13" i="3"/>
  <c r="BU13" i="3"/>
  <c r="BT13" i="3"/>
  <c r="BS13" i="3"/>
  <c r="BR13" i="3"/>
  <c r="BZ12" i="3"/>
  <c r="BY12" i="3"/>
  <c r="BX12" i="3"/>
  <c r="BW12" i="3"/>
  <c r="BV12" i="3"/>
  <c r="BU12" i="3"/>
  <c r="BT12" i="3"/>
  <c r="BS12" i="3"/>
  <c r="BR12" i="3"/>
  <c r="BZ11" i="3"/>
  <c r="BY11" i="3"/>
  <c r="BX11" i="3"/>
  <c r="BW11" i="3"/>
  <c r="BV11" i="3"/>
  <c r="BU11" i="3"/>
  <c r="BT11" i="3"/>
  <c r="BS11" i="3"/>
  <c r="BR11" i="3"/>
  <c r="BZ9" i="3"/>
  <c r="BY9" i="3"/>
  <c r="BX9" i="3"/>
  <c r="BW9" i="3"/>
  <c r="BV9" i="3"/>
  <c r="BU9" i="3"/>
  <c r="BT9" i="3"/>
  <c r="BS9" i="3"/>
  <c r="BR9" i="3"/>
  <c r="BZ8" i="3"/>
  <c r="BY8" i="3"/>
  <c r="BX8" i="3"/>
  <c r="BW8" i="3"/>
  <c r="BV8" i="3"/>
  <c r="BU8" i="3"/>
  <c r="BT8" i="3"/>
  <c r="BS8" i="3"/>
  <c r="BR8" i="3"/>
  <c r="BY6" i="3"/>
  <c r="BZ6" i="3"/>
  <c r="BX6" i="3"/>
  <c r="BV6" i="3"/>
  <c r="BW6" i="3"/>
  <c r="BU6" i="3"/>
  <c r="BT6" i="3"/>
  <c r="BS6" i="3"/>
  <c r="AO37" i="3"/>
  <c r="AO36" i="3"/>
  <c r="AO33" i="3"/>
  <c r="AO32" i="3"/>
  <c r="AO29" i="3"/>
  <c r="AO28" i="3"/>
  <c r="BO14" i="3"/>
  <c r="BN14" i="3"/>
  <c r="BM14" i="3"/>
  <c r="BL14" i="3"/>
  <c r="BO13" i="3"/>
  <c r="BN13" i="3"/>
  <c r="BM13" i="3"/>
  <c r="BL13" i="3"/>
  <c r="BO12" i="3"/>
  <c r="BN12" i="3"/>
  <c r="BM12" i="3"/>
  <c r="BL12" i="3"/>
  <c r="BO11" i="3"/>
  <c r="BN11" i="3"/>
  <c r="BM11" i="3"/>
  <c r="BL11" i="3"/>
  <c r="BO10" i="3"/>
  <c r="BN10" i="3"/>
  <c r="BM10" i="3"/>
  <c r="BL10" i="3"/>
  <c r="BO9" i="3"/>
  <c r="BN9" i="3"/>
  <c r="BM9" i="3"/>
  <c r="BL9" i="3"/>
  <c r="BO8" i="3"/>
  <c r="BN8" i="3"/>
  <c r="BM8" i="3"/>
  <c r="BL8" i="3"/>
  <c r="BO7" i="3"/>
  <c r="BN7" i="3"/>
  <c r="BM7" i="3"/>
  <c r="BL7" i="3"/>
  <c r="BO6" i="3"/>
  <c r="BN6" i="3"/>
  <c r="BM6" i="3"/>
  <c r="BL6" i="3"/>
  <c r="BN5" i="3"/>
  <c r="BO5" i="3"/>
  <c r="BM5" i="3"/>
  <c r="BL5" i="3"/>
  <c r="BK14" i="3"/>
  <c r="BJ14" i="3"/>
  <c r="J13" i="7" s="1"/>
  <c r="BI14" i="3"/>
  <c r="I13" i="7" s="1"/>
  <c r="BH14" i="3"/>
  <c r="H13" i="7" s="1"/>
  <c r="BG14" i="3"/>
  <c r="BF14" i="3"/>
  <c r="E13" i="7" s="1"/>
  <c r="BE14" i="3"/>
  <c r="D13" i="7" s="1"/>
  <c r="BD14" i="3"/>
  <c r="C13" i="7" s="1"/>
  <c r="BK13" i="3"/>
  <c r="BJ13" i="3"/>
  <c r="J12" i="7" s="1"/>
  <c r="BI13" i="3"/>
  <c r="I12" i="7" s="1"/>
  <c r="BH13" i="3"/>
  <c r="H12" i="7" s="1"/>
  <c r="BG13" i="3"/>
  <c r="BF13" i="3"/>
  <c r="E12" i="7" s="1"/>
  <c r="BE13" i="3"/>
  <c r="D12" i="7" s="1"/>
  <c r="BD13" i="3"/>
  <c r="C12" i="7" s="1"/>
  <c r="BK12" i="3"/>
  <c r="BJ12" i="3"/>
  <c r="J11" i="7" s="1"/>
  <c r="BI12" i="3"/>
  <c r="I11" i="7" s="1"/>
  <c r="BH12" i="3"/>
  <c r="H11" i="7" s="1"/>
  <c r="BG12" i="3"/>
  <c r="BF12" i="3"/>
  <c r="E11" i="7" s="1"/>
  <c r="BE12" i="3"/>
  <c r="D11" i="7" s="1"/>
  <c r="BD12" i="3"/>
  <c r="C11" i="7" s="1"/>
  <c r="BK11" i="3"/>
  <c r="BJ11" i="3"/>
  <c r="J10" i="7" s="1"/>
  <c r="BI11" i="3"/>
  <c r="I10" i="7" s="1"/>
  <c r="BH11" i="3"/>
  <c r="H10" i="7" s="1"/>
  <c r="BG11" i="3"/>
  <c r="BF11" i="3"/>
  <c r="E10" i="7" s="1"/>
  <c r="BE11" i="3"/>
  <c r="D10" i="7" s="1"/>
  <c r="BD11" i="3"/>
  <c r="C10" i="7" s="1"/>
  <c r="BK10" i="3"/>
  <c r="BJ10" i="3"/>
  <c r="J9" i="7" s="1"/>
  <c r="BH10" i="3"/>
  <c r="H9" i="7" s="1"/>
  <c r="BG10" i="3"/>
  <c r="BF10" i="3"/>
  <c r="E9" i="7" s="1"/>
  <c r="BE10" i="3"/>
  <c r="D9" i="7" s="1"/>
  <c r="BD10" i="3"/>
  <c r="C9" i="7" s="1"/>
  <c r="BK9" i="3"/>
  <c r="T9" i="7" s="1"/>
  <c r="BJ9" i="3"/>
  <c r="J8" i="7" s="1"/>
  <c r="BI9" i="3"/>
  <c r="I8" i="7" s="1"/>
  <c r="S9" i="7" s="1"/>
  <c r="BH9" i="3"/>
  <c r="H8" i="7" s="1"/>
  <c r="R9" i="7" s="1"/>
  <c r="BG9" i="3"/>
  <c r="O9" i="7" s="1"/>
  <c r="BF9" i="3"/>
  <c r="E8" i="7" s="1"/>
  <c r="BE9" i="3"/>
  <c r="D8" i="7" s="1"/>
  <c r="N9" i="7" s="1"/>
  <c r="BD9" i="3"/>
  <c r="C8" i="7" s="1"/>
  <c r="M9" i="7" s="1"/>
  <c r="BK8" i="3"/>
  <c r="T8" i="7" s="1"/>
  <c r="BJ8" i="3"/>
  <c r="J7" i="7" s="1"/>
  <c r="BI8" i="3"/>
  <c r="I7" i="7" s="1"/>
  <c r="S8" i="7" s="1"/>
  <c r="BH8" i="3"/>
  <c r="H7" i="7" s="1"/>
  <c r="R8" i="7" s="1"/>
  <c r="BG8" i="3"/>
  <c r="O8" i="7" s="1"/>
  <c r="BF8" i="3"/>
  <c r="E7" i="7" s="1"/>
  <c r="BE8" i="3"/>
  <c r="D7" i="7" s="1"/>
  <c r="N8" i="7" s="1"/>
  <c r="BD8" i="3"/>
  <c r="C7" i="7" s="1"/>
  <c r="M8" i="7" s="1"/>
  <c r="BK7" i="3"/>
  <c r="T7" i="7" s="1"/>
  <c r="BJ7" i="3"/>
  <c r="J6" i="7" s="1"/>
  <c r="BI7" i="3"/>
  <c r="I6" i="7" s="1"/>
  <c r="S7" i="7" s="1"/>
  <c r="BH7" i="3"/>
  <c r="H6" i="7" s="1"/>
  <c r="R7" i="7" s="1"/>
  <c r="BG7" i="3"/>
  <c r="O7" i="7" s="1"/>
  <c r="BF7" i="3"/>
  <c r="E6" i="7" s="1"/>
  <c r="BE7" i="3"/>
  <c r="D6" i="7" s="1"/>
  <c r="N7" i="7" s="1"/>
  <c r="BD7" i="3"/>
  <c r="C6" i="7" s="1"/>
  <c r="M7" i="7" s="1"/>
  <c r="BK6" i="3"/>
  <c r="T6" i="7" s="1"/>
  <c r="BJ6" i="3"/>
  <c r="J5" i="7" s="1"/>
  <c r="BI6" i="3"/>
  <c r="I5" i="7" s="1"/>
  <c r="S6" i="7" s="1"/>
  <c r="BH6" i="3"/>
  <c r="H5" i="7" s="1"/>
  <c r="R6" i="7" s="1"/>
  <c r="BG6" i="3"/>
  <c r="O6" i="7" s="1"/>
  <c r="BF6" i="3"/>
  <c r="E5" i="7" s="1"/>
  <c r="BE6" i="3"/>
  <c r="D5" i="7" s="1"/>
  <c r="N6" i="7" s="1"/>
  <c r="BD6" i="3"/>
  <c r="C5" i="7" s="1"/>
  <c r="M6" i="7" s="1"/>
  <c r="BK5" i="3"/>
  <c r="T5" i="7" s="1"/>
  <c r="BJ5" i="3"/>
  <c r="BI5" i="3"/>
  <c r="I4" i="7" s="1"/>
  <c r="S5" i="7" s="1"/>
  <c r="BH5" i="3"/>
  <c r="H4" i="7" s="1"/>
  <c r="R5" i="7" s="1"/>
  <c r="BG5" i="3"/>
  <c r="O5" i="7" s="1"/>
  <c r="BF5" i="3"/>
  <c r="BE5" i="3"/>
  <c r="D4" i="7" s="1"/>
  <c r="N5" i="7" s="1"/>
  <c r="BD5" i="3"/>
  <c r="C4" i="7" s="1"/>
  <c r="M5" i="7" s="1"/>
  <c r="BC14" i="3"/>
  <c r="G13" i="7" s="1"/>
  <c r="BC13" i="3"/>
  <c r="B12" i="7" s="1"/>
  <c r="BC12" i="3"/>
  <c r="B11" i="7" s="1"/>
  <c r="BC11" i="3"/>
  <c r="G10" i="7" s="1"/>
  <c r="BC10" i="3"/>
  <c r="G9" i="7" s="1"/>
  <c r="BC9" i="3"/>
  <c r="B8" i="7" s="1"/>
  <c r="L9" i="7" s="1"/>
  <c r="BC8" i="3"/>
  <c r="B7" i="7" s="1"/>
  <c r="L8" i="7" s="1"/>
  <c r="BC7" i="3"/>
  <c r="B6" i="7" s="1"/>
  <c r="L7" i="7" s="1"/>
  <c r="BC6" i="3"/>
  <c r="G5" i="7" s="1"/>
  <c r="Q6" i="7" s="1"/>
  <c r="BC5" i="3"/>
  <c r="G4" i="7" s="1"/>
  <c r="Q5" i="7" s="1"/>
  <c r="AQ5" i="1"/>
  <c r="AP5" i="1"/>
  <c r="AM5" i="1"/>
  <c r="AJ5" i="1"/>
  <c r="AI5" i="1"/>
  <c r="AF5" i="1"/>
  <c r="AQ8" i="1"/>
  <c r="AO8" i="1"/>
  <c r="AL8" i="1"/>
  <c r="AJ8" i="1"/>
  <c r="AH8" i="1"/>
  <c r="AE8" i="1"/>
  <c r="AQ7" i="1"/>
  <c r="AO7" i="1"/>
  <c r="AL7" i="1"/>
  <c r="AJ7" i="1"/>
  <c r="AH7" i="1"/>
  <c r="AE7" i="1"/>
  <c r="AQ6" i="1"/>
  <c r="AO6" i="1"/>
  <c r="AL6" i="1"/>
  <c r="AJ6" i="1"/>
  <c r="AH6" i="1"/>
  <c r="AE6" i="1"/>
  <c r="B132" i="13"/>
  <c r="B135" i="13"/>
  <c r="B130" i="13"/>
  <c r="B129" i="13"/>
  <c r="B125" i="13"/>
  <c r="Q51" i="1"/>
  <c r="B133" i="13"/>
  <c r="R51" i="1"/>
  <c r="B131" i="13"/>
  <c r="B134" i="13"/>
  <c r="BA3" i="6" l="1"/>
  <c r="A4" i="18"/>
  <c r="A3" i="18"/>
  <c r="L20" i="7"/>
  <c r="Q20" i="7"/>
  <c r="M10" i="7"/>
  <c r="M28" i="7" s="1"/>
  <c r="S29" i="7"/>
  <c r="N29" i="7"/>
  <c r="AK2" i="1"/>
  <c r="B44" i="7"/>
  <c r="B56" i="7"/>
  <c r="G6" i="7"/>
  <c r="Q7" i="7" s="1"/>
  <c r="I3" i="8"/>
  <c r="AO38" i="4"/>
  <c r="BN15" i="4" s="1"/>
  <c r="B42" i="7"/>
  <c r="AO38" i="3"/>
  <c r="BN15" i="3" s="1"/>
  <c r="AP11" i="6"/>
  <c r="BC20" i="6" s="1"/>
  <c r="G12" i="7"/>
  <c r="G58" i="7"/>
  <c r="G55" i="7"/>
  <c r="Q32" i="7" s="1"/>
  <c r="BK15" i="4"/>
  <c r="AP11" i="5"/>
  <c r="BC20" i="5" s="1"/>
  <c r="B5" i="7"/>
  <c r="L6" i="7" s="1"/>
  <c r="BO15" i="3"/>
  <c r="G26" i="7"/>
  <c r="I11" i="8"/>
  <c r="AO30" i="4"/>
  <c r="BE15" i="4" s="1"/>
  <c r="D30" i="7" s="1"/>
  <c r="G36" i="7"/>
  <c r="Q22" i="7" s="1"/>
  <c r="G51" i="7"/>
  <c r="B53" i="7"/>
  <c r="L33" i="7"/>
  <c r="AO30" i="3"/>
  <c r="BE15" i="3" s="1"/>
  <c r="D14" i="7" s="1"/>
  <c r="B37" i="7"/>
  <c r="L23" i="7" s="1"/>
  <c r="G60" i="7"/>
  <c r="B13" i="7"/>
  <c r="B23" i="7"/>
  <c r="L14" i="7" s="1"/>
  <c r="AP3" i="6"/>
  <c r="AT20" i="6" s="1"/>
  <c r="G38" i="7"/>
  <c r="Q24" i="7" s="1"/>
  <c r="N30" i="7"/>
  <c r="N32" i="7"/>
  <c r="N33" i="7"/>
  <c r="BA3" i="5"/>
  <c r="BO15" i="4"/>
  <c r="BH3" i="4"/>
  <c r="B54" i="7"/>
  <c r="I2" i="13"/>
  <c r="BU3" i="4"/>
  <c r="I5" i="13"/>
  <c r="BD3" i="4"/>
  <c r="BC4" i="4" s="1"/>
  <c r="AW3" i="5"/>
  <c r="E2" i="13"/>
  <c r="E123" i="13" s="1"/>
  <c r="G8" i="7"/>
  <c r="Q9" i="7" s="1"/>
  <c r="B24" i="7"/>
  <c r="L15" i="7" s="1"/>
  <c r="BR3" i="3"/>
  <c r="AW3" i="6"/>
  <c r="G3" i="7"/>
  <c r="AS3" i="6"/>
  <c r="AR4" i="6" s="1"/>
  <c r="B19" i="7"/>
  <c r="BL15" i="3"/>
  <c r="AP7" i="5"/>
  <c r="AX20" i="5" s="1"/>
  <c r="I3" i="13"/>
  <c r="BR3" i="4"/>
  <c r="BL3" i="4"/>
  <c r="BU3" i="3"/>
  <c r="BH3" i="3"/>
  <c r="AS3" i="5"/>
  <c r="AR4" i="5" s="1"/>
  <c r="G52" i="7"/>
  <c r="Q29" i="7" s="1"/>
  <c r="AP3" i="5"/>
  <c r="AT20" i="5" s="1"/>
  <c r="BX3" i="3"/>
  <c r="BL3" i="3"/>
  <c r="B40" i="7"/>
  <c r="L26" i="7" s="1"/>
  <c r="BL15" i="4"/>
  <c r="AW20" i="6"/>
  <c r="BD3" i="3"/>
  <c r="B3" i="7"/>
  <c r="BX3" i="4"/>
  <c r="BF15" i="3"/>
  <c r="E14" i="7" s="1"/>
  <c r="AO34" i="3"/>
  <c r="BI15" i="3" s="1"/>
  <c r="I14" i="7" s="1"/>
  <c r="Q3" i="7"/>
  <c r="G35" i="7"/>
  <c r="B35" i="7"/>
  <c r="H1" i="10"/>
  <c r="G19" i="7"/>
  <c r="E3" i="13"/>
  <c r="E5" i="13" s="1"/>
  <c r="I1" i="13"/>
  <c r="BA20" i="6"/>
  <c r="AD2" i="1"/>
  <c r="G7" i="7"/>
  <c r="Q8" i="7" s="1"/>
  <c r="B51" i="7"/>
  <c r="I4" i="13"/>
  <c r="B22" i="7"/>
  <c r="L13" i="7" s="1"/>
  <c r="BH15" i="3"/>
  <c r="H14" i="7" s="1"/>
  <c r="L3" i="7"/>
  <c r="BK15" i="3"/>
  <c r="L30" i="7"/>
  <c r="N31" i="7"/>
  <c r="E8" i="13"/>
  <c r="B43" i="7"/>
  <c r="AY20" i="5"/>
  <c r="BJ15" i="3"/>
  <c r="J14" i="7" s="1"/>
  <c r="G39" i="7"/>
  <c r="Q25" i="7" s="1"/>
  <c r="B3" i="8"/>
  <c r="G20" i="7"/>
  <c r="Q11" i="7" s="1"/>
  <c r="G11" i="7"/>
  <c r="AS20" i="5"/>
  <c r="AS20" i="6"/>
  <c r="BJ15" i="4"/>
  <c r="J30" i="7" s="1"/>
  <c r="BF15" i="4"/>
  <c r="E30" i="7" s="1"/>
  <c r="BD20" i="6"/>
  <c r="BG15" i="4"/>
  <c r="B27" i="7"/>
  <c r="AP7" i="6"/>
  <c r="AX20" i="6" s="1"/>
  <c r="AY20" i="6"/>
  <c r="BH15" i="4"/>
  <c r="H30" i="7" s="1"/>
  <c r="BA20" i="5"/>
  <c r="G41" i="7"/>
  <c r="Q27" i="7" s="1"/>
  <c r="G59" i="7"/>
  <c r="BG15" i="3"/>
  <c r="AO34" i="4"/>
  <c r="BI15" i="4" s="1"/>
  <c r="I30" i="7" s="1"/>
  <c r="BD20" i="5"/>
  <c r="E130" i="13"/>
  <c r="E135" i="13"/>
  <c r="E125" i="13"/>
  <c r="E133" i="13"/>
  <c r="E132" i="13"/>
  <c r="E134" i="13"/>
  <c r="E131" i="13"/>
  <c r="E129" i="13"/>
  <c r="N34" i="7"/>
  <c r="L34" i="7"/>
  <c r="B9" i="7"/>
  <c r="B57" i="7"/>
  <c r="C53" i="7"/>
  <c r="M30" i="7" s="1"/>
  <c r="B28" i="7"/>
  <c r="AU20" i="5"/>
  <c r="G61" i="7"/>
  <c r="B25" i="7"/>
  <c r="E4" i="7"/>
  <c r="H22" i="7"/>
  <c r="R13" i="7" s="1"/>
  <c r="J27" i="7"/>
  <c r="C44" i="7"/>
  <c r="B4" i="7"/>
  <c r="L5" i="7" s="1"/>
  <c r="B10" i="7"/>
  <c r="G21" i="7"/>
  <c r="Q12" i="7" s="1"/>
  <c r="B45" i="7"/>
  <c r="BD15" i="4"/>
  <c r="C30" i="7" s="1"/>
  <c r="AU20" i="6"/>
  <c r="BD15" i="3"/>
  <c r="C14" i="7" s="1"/>
  <c r="G29" i="7"/>
  <c r="J4" i="7"/>
  <c r="L31" i="7"/>
  <c r="AW20" i="5"/>
  <c r="A21" i="18" l="1"/>
  <c r="B21" i="18" s="1"/>
  <c r="A41" i="18"/>
  <c r="B41" i="18" s="1"/>
  <c r="A42" i="18"/>
  <c r="B42" i="18" s="1"/>
  <c r="A22" i="18"/>
  <c r="B22" i="18" s="1"/>
  <c r="K2" i="13"/>
  <c r="K15" i="13"/>
  <c r="L32" i="7"/>
  <c r="L29" i="7"/>
  <c r="BC4" i="3"/>
  <c r="BQ4" i="3"/>
  <c r="BQ4" i="4"/>
  <c r="D4" i="18"/>
  <c r="C3" i="18"/>
  <c r="E3" i="18"/>
  <c r="B3" i="18"/>
  <c r="B4" i="18"/>
  <c r="D3" i="18"/>
  <c r="E4" i="18"/>
  <c r="C4" i="18"/>
  <c r="D22" i="18" l="1"/>
  <c r="D42" i="18"/>
  <c r="C41" i="18"/>
  <c r="C22" i="18"/>
  <c r="C21" i="18"/>
  <c r="D41" i="18"/>
  <c r="D21" i="18"/>
  <c r="C42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anos" description="Conexión a la consulta 'anos' en el libro." type="100" refreshedVersion="8" minRefreshableVersion="5">
    <extLst>
      <ext xmlns:x15="http://schemas.microsoft.com/office/spreadsheetml/2010/11/main" uri="{DE250136-89BD-433C-8126-D09CA5730AF9}">
        <x15:connection id="c8055156-680d-4f39-a222-96c42b8ddcea"/>
      </ext>
    </extLst>
  </connection>
  <connection id="2" xr16:uid="{00000000-0015-0000-FFFF-FFFF01000000}" keepAlive="1" name="Consulta - calendario" description="Conexión a la consulta 'calendario' en el libro." type="5" refreshedVersion="0" background="1">
    <dbPr connection="Provider=Microsoft.Mashup.OleDb.1;Data Source=$Workbook$;Location=calendario;Extended Properties=&quot;&quot;" command="SELECT * FROM [calendario]"/>
  </connection>
  <connection id="3" xr16:uid="{00000000-0015-0000-FFFF-FFFF02000000}" name="Consulta - ccaa_exp" description="Conexión a la consulta 'ccaa_exp' en el libro." type="100" refreshedVersion="8" minRefreshableVersion="5">
    <extLst>
      <ext xmlns:x15="http://schemas.microsoft.com/office/spreadsheetml/2010/11/main" uri="{DE250136-89BD-433C-8126-D09CA5730AF9}">
        <x15:connection id="ad4625fe-9c91-488a-948a-0b39f03d9130"/>
      </ext>
    </extLst>
  </connection>
  <connection id="4" xr16:uid="{00000000-0015-0000-FFFF-FFFF03000000}" name="Consulta - ccaa_imp" description="Conexión a la consulta 'ccaa_imp' en el libro." type="100" refreshedVersion="8" minRefreshableVersion="5">
    <extLst>
      <ext xmlns:x15="http://schemas.microsoft.com/office/spreadsheetml/2010/11/main" uri="{DE250136-89BD-433C-8126-D09CA5730AF9}">
        <x15:connection id="60486766-3a02-43b4-b339-44d201997da6"/>
      </ext>
    </extLst>
  </connection>
  <connection id="5" xr16:uid="{00000000-0015-0000-FFFF-FFFF04000000}" name="Consulta - meses" description="Conexión a la consulta 'meses' en el libro." type="100" refreshedVersion="8" minRefreshableVersion="5">
    <extLst>
      <ext xmlns:x15="http://schemas.microsoft.com/office/spreadsheetml/2010/11/main" uri="{DE250136-89BD-433C-8126-D09CA5730AF9}">
        <x15:connection id="b1f9653f-3325-4cb3-af65-44ab57b1d3bd"/>
      </ext>
    </extLst>
  </connection>
  <connection id="6" xr16:uid="{00000000-0015-0000-FFFF-FFFF05000000}" name="Consulta - paises" description="Conexión a la consulta 'paises' en el libro." type="100" refreshedVersion="8" minRefreshableVersion="5">
    <extLst>
      <ext xmlns:x15="http://schemas.microsoft.com/office/spreadsheetml/2010/11/main" uri="{DE250136-89BD-433C-8126-D09CA5730AF9}">
        <x15:connection id="4710d0cb-5816-4a71-bc0c-7cc63020ed96"/>
      </ext>
    </extLst>
  </connection>
  <connection id="7" xr16:uid="{00000000-0015-0000-FFFF-FFFF06000000}" name="Consulta - paises_exp" description="Conexión a la consulta 'paises_exp' en el libro." type="100" refreshedVersion="8" minRefreshableVersion="5">
    <extLst>
      <ext xmlns:x15="http://schemas.microsoft.com/office/spreadsheetml/2010/11/main" uri="{DE250136-89BD-433C-8126-D09CA5730AF9}">
        <x15:connection id="f75fc52f-d919-4ff3-b38d-ac329191f025"/>
      </ext>
    </extLst>
  </connection>
  <connection id="8" xr16:uid="{00000000-0015-0000-FFFF-FFFF07000000}" name="Consulta - paises_imp" description="Conexión a la consulta 'paises_imp' en el libro." type="100" refreshedVersion="8" minRefreshableVersion="5">
    <extLst>
      <ext xmlns:x15="http://schemas.microsoft.com/office/spreadsheetml/2010/11/main" uri="{DE250136-89BD-433C-8126-D09CA5730AF9}">
        <x15:connection id="ae3ea105-1a50-49d8-a362-0aa0412939a1"/>
      </ext>
    </extLst>
  </connection>
  <connection id="9" xr16:uid="{00000000-0015-0000-FFFF-FFFF08000000}" keepAlive="1" name="Consulta - path" description="Conexión a la consulta 'path' en el libro." type="5" refreshedVersion="0" background="1">
    <dbPr connection="Provider=Microsoft.Mashup.OleDb.1;Data Source=$Workbook$;Location=path;Extended Properties=&quot;&quot;" command="SELECT * FROM [path]"/>
  </connection>
  <connection id="10" xr16:uid="{8C992E80-28EE-43DC-97FA-B30278C07DAA}" keepAlive="1" name="Consulta - pathdata" description="Conexión a la consulta 'pathdata' en el libro." type="5" refreshedVersion="8" background="1" saveData="1">
    <dbPr connection="Provider=Microsoft.Mashup.OleDb.1;Data Source=$Workbook$;Location=pathdata;Extended Properties=&quot;&quot;" command="SELECT * FROM [pathdata]"/>
  </connection>
  <connection id="11" xr16:uid="{00000000-0015-0000-FFFF-FFFF09000000}" name="Consulta - regiones" description="Conexión a la consulta 'regiones' en el libro." type="100" refreshedVersion="8" minRefreshableVersion="5">
    <extLst>
      <ext xmlns:x15="http://schemas.microsoft.com/office/spreadsheetml/2010/11/main" uri="{DE250136-89BD-433C-8126-D09CA5730AF9}">
        <x15:connection id="d878a4bc-f3e8-4275-8bd7-4e9545c428b3"/>
      </ext>
    </extLst>
  </connection>
  <connection id="12" xr16:uid="{00000000-0015-0000-FFFF-FFFF0A000000}" name="Consulta - taric" description="Conexión a la consulta 'taric' en el libro." type="100" refreshedVersion="8" minRefreshableVersion="5">
    <extLst>
      <ext xmlns:x15="http://schemas.microsoft.com/office/spreadsheetml/2010/11/main" uri="{DE250136-89BD-433C-8126-D09CA5730AF9}">
        <x15:connection id="70e56c8b-8d45-4c25-beb7-2fb32dcf0334"/>
      </ext>
    </extLst>
  </connection>
  <connection id="13" xr16:uid="{00000000-0015-0000-FFFF-FFFF0B000000}" name="Consulta - taric_exp" description="Conexión a la consulta 'taric_exp' en el libro." type="100" refreshedVersion="8" minRefreshableVersion="5">
    <extLst>
      <ext xmlns:x15="http://schemas.microsoft.com/office/spreadsheetml/2010/11/main" uri="{DE250136-89BD-433C-8126-D09CA5730AF9}">
        <x15:connection id="f5362d36-8938-47bd-b532-3fab6ae3b545"/>
      </ext>
    </extLst>
  </connection>
  <connection id="14" xr16:uid="{00000000-0015-0000-FFFF-FFFF0C000000}" name="Consulta - taric_imp" description="Conexión a la consulta 'taric_imp' en el libro." type="100" refreshedVersion="8" minRefreshableVersion="5">
    <extLst>
      <ext xmlns:x15="http://schemas.microsoft.com/office/spreadsheetml/2010/11/main" uri="{DE250136-89BD-433C-8126-D09CA5730AF9}">
        <x15:connection id="9e0ae491-8beb-4bd8-ad98-f757aa532f44"/>
      </ext>
    </extLst>
  </connection>
  <connection id="15" xr16:uid="{00000000-0015-0000-FFFF-FFFF0D000000}" name="Consulta - trimestres" description="Conexión a la consulta 'trimestres' en el libro." type="100" refreshedVersion="8" minRefreshableVersion="5">
    <extLst>
      <ext xmlns:x15="http://schemas.microsoft.com/office/spreadsheetml/2010/11/main" uri="{DE250136-89BD-433C-8126-D09CA5730AF9}">
        <x15:connection id="3034c80b-e080-4f49-950c-6f30c94e71f3"/>
      </ext>
    </extLst>
  </connection>
  <connection id="16" xr16:uid="{00000000-0015-0000-FFFF-FFFF0E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paises].[Región].&amp;[Eurozona],[paises].[Región].&amp;[Resto UE27]}"/>
    <s v="{[regiones].[Región].&amp;[España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<sst xmlns="http://schemas.openxmlformats.org/spreadsheetml/2006/main" count="8573" uniqueCount="1700">
  <si>
    <t>Andalucía</t>
  </si>
  <si>
    <t>Aragón</t>
  </si>
  <si>
    <t>Asturias, Principado de</t>
  </si>
  <si>
    <t>Balears, Illes</t>
  </si>
  <si>
    <t>Canarias</t>
  </si>
  <si>
    <t>Cantabria</t>
  </si>
  <si>
    <t>Castilla y León</t>
  </si>
  <si>
    <t>Castilla-La Mancha</t>
  </si>
  <si>
    <t>Cataluña</t>
  </si>
  <si>
    <t>Ceuta</t>
  </si>
  <si>
    <t>Comunitat Valenciana</t>
  </si>
  <si>
    <t>España</t>
  </si>
  <si>
    <t>Extremadura</t>
  </si>
  <si>
    <t>Galicia</t>
  </si>
  <si>
    <t>Madrid, Comunidad de</t>
  </si>
  <si>
    <t>Melilla</t>
  </si>
  <si>
    <t>Murcia, Región de</t>
  </si>
  <si>
    <t>Navarra, Comunidad Foral de</t>
  </si>
  <si>
    <t>No determinado</t>
  </si>
  <si>
    <t>País Vasco</t>
  </si>
  <si>
    <t>Rioja, La</t>
  </si>
  <si>
    <t>ccaa_exp_mes</t>
  </si>
  <si>
    <t>ccaa_exp_mes_acu</t>
  </si>
  <si>
    <t>ccaa_exp_mes_tva</t>
  </si>
  <si>
    <t>ccaa_exp_mes_acu_tva</t>
  </si>
  <si>
    <t>Fecha</t>
  </si>
  <si>
    <t>ccaa_exp_mes_rank</t>
  </si>
  <si>
    <t>Valores</t>
  </si>
  <si>
    <t>Región</t>
  </si>
  <si>
    <t>ccaa_exp_mes_acu_rank</t>
  </si>
  <si>
    <t>ccaa_exp_mes_peso</t>
  </si>
  <si>
    <t>ccaa_exp_mes_acu_peso</t>
  </si>
  <si>
    <t>ccaa_imp_mes</t>
  </si>
  <si>
    <t>ccaa_imp_mes_acu</t>
  </si>
  <si>
    <t>ccaa_imp_mes_tva</t>
  </si>
  <si>
    <t>ccaa_imp_mes_acu_tva</t>
  </si>
  <si>
    <t>ccaa_imp_mes_peso</t>
  </si>
  <si>
    <t>ccaa_imp_mes_acu_peso</t>
  </si>
  <si>
    <t>ccaa_imp_mes_rank</t>
  </si>
  <si>
    <t>ccaa_imp_mes_acu_rank</t>
  </si>
  <si>
    <t>Comercio exterior por comunidades autónomas</t>
  </si>
  <si>
    <t>Exportaciones</t>
  </si>
  <si>
    <t>Importaciones</t>
  </si>
  <si>
    <t>TC</t>
  </si>
  <si>
    <t>RK</t>
  </si>
  <si>
    <t>TVA</t>
  </si>
  <si>
    <t>Fuente:AEAT</t>
  </si>
  <si>
    <t>ccaa_mes_tc</t>
  </si>
  <si>
    <t>ccaa_mes_acu_tc</t>
  </si>
  <si>
    <t>ccaa_exp_mes_tva_con</t>
  </si>
  <si>
    <t>ccaa_exp_mes_acu_tva_con</t>
  </si>
  <si>
    <t>Etiquetas de fila</t>
  </si>
  <si>
    <t>Trimestre</t>
  </si>
  <si>
    <t>ccaa_exp_tri</t>
  </si>
  <si>
    <t>ccaa_exp_tri_tva</t>
  </si>
  <si>
    <t>ccaa_exp_tri_tva_con</t>
  </si>
  <si>
    <t>ccaa_imp_tri</t>
  </si>
  <si>
    <t>ccaa_imp_tri_tva</t>
  </si>
  <si>
    <t>ccaa_exp_mes_fecharank</t>
  </si>
  <si>
    <t>ccaa_exp_mes_acu_fecharank</t>
  </si>
  <si>
    <t>ccaa_exp_tri_acu</t>
  </si>
  <si>
    <t>ccaa_exp_mes_difano</t>
  </si>
  <si>
    <t>ccaa_exp_tri_difano</t>
  </si>
  <si>
    <t>ccaa_exp_tri_fecharank</t>
  </si>
  <si>
    <t>ccaa_exp_tri_acu_fecharank</t>
  </si>
  <si>
    <t>ccaa_imp_mes_difano</t>
  </si>
  <si>
    <t>ccaa_imp_tri_difano</t>
  </si>
  <si>
    <t>ccaa_imp_mes_acu_difano</t>
  </si>
  <si>
    <t>ccaa_exp_tri_acu_difano</t>
  </si>
  <si>
    <t>ccaa_exp_tri_acu_tva</t>
  </si>
  <si>
    <t>ccaa_imp_tri_acu</t>
  </si>
  <si>
    <t>ccaa_imp_tri_acu_difano</t>
  </si>
  <si>
    <t>ccaa_imp_tri_acu_tva</t>
  </si>
  <si>
    <t>ccaa_imp_tri_fecharank</t>
  </si>
  <si>
    <t>ccaa_imp_tri_acu_fecharank</t>
  </si>
  <si>
    <t>ccaa_imp_mes_fecharank</t>
  </si>
  <si>
    <t>ccaa_imp_mes_acu_fecharank</t>
  </si>
  <si>
    <t>001 Francia</t>
  </si>
  <si>
    <t>002 Bélgica y Luxemburgo (h.31/12/98)</t>
  </si>
  <si>
    <t>003 Países Bajos</t>
  </si>
  <si>
    <t>004 Alemania</t>
  </si>
  <si>
    <t>005 Italia</t>
  </si>
  <si>
    <t>006 Reino Unido</t>
  </si>
  <si>
    <t>007 Irlanda</t>
  </si>
  <si>
    <t>008 Dinamarca</t>
  </si>
  <si>
    <t>009 Grecia</t>
  </si>
  <si>
    <t>010 Portugal</t>
  </si>
  <si>
    <t>011 España (excp.Ceuta y Melilla)(d.01/01/86)</t>
  </si>
  <si>
    <t>017 Bélgica</t>
  </si>
  <si>
    <t>018 Luxemburgo</t>
  </si>
  <si>
    <t>021 Ceuta (d.01/01/99); Islas Canarias (h.31/12/96)</t>
  </si>
  <si>
    <t>022 Ceuta y Melilla (h. 1998)</t>
  </si>
  <si>
    <t>023 Melilla (d.01/01/99)</t>
  </si>
  <si>
    <t>024 Islandia</t>
  </si>
  <si>
    <t>025 Islas Feroe (h.31/12/92)</t>
  </si>
  <si>
    <t>027 Svalbard (archipiélago) (h.31/12/00)</t>
  </si>
  <si>
    <t>028 Noruega</t>
  </si>
  <si>
    <t>030 Suecia</t>
  </si>
  <si>
    <t>032 Finlandia</t>
  </si>
  <si>
    <t>036 Suiza (h.31/12/94)</t>
  </si>
  <si>
    <t>037 Liechtenstein</t>
  </si>
  <si>
    <t>038 Austria</t>
  </si>
  <si>
    <t>039 Suiza (d.01/01/95)</t>
  </si>
  <si>
    <t>040 Portugal (h. 1985)</t>
  </si>
  <si>
    <t>041 Islas Feroe (d.01/01/93)</t>
  </si>
  <si>
    <t>043 Andorra</t>
  </si>
  <si>
    <t>044 Gibraltar</t>
  </si>
  <si>
    <t>045 Ciudad del Vaticano</t>
  </si>
  <si>
    <t>046 Malta</t>
  </si>
  <si>
    <t>047 San Marino</t>
  </si>
  <si>
    <t>048 Yugoslavia (h.31/12/91)</t>
  </si>
  <si>
    <t>052 Turquía</t>
  </si>
  <si>
    <t>053 Estonia (d.01/01/92)</t>
  </si>
  <si>
    <t>054 Letonia (d.01/01/92)</t>
  </si>
  <si>
    <t>055 Lituania (d.01/01/92)</t>
  </si>
  <si>
    <t>056 Unión Soviética (h.31/05/92)</t>
  </si>
  <si>
    <t>058 R.D. Alemania (h.31/12/90)</t>
  </si>
  <si>
    <t>060 Polonia</t>
  </si>
  <si>
    <t>061 República Checa (d.01/01/93)</t>
  </si>
  <si>
    <t>062 Checoslovaquia (h.31/12/92)</t>
  </si>
  <si>
    <t>063 Eslovaquia (d.01/01/93)</t>
  </si>
  <si>
    <t>064 Hungría</t>
  </si>
  <si>
    <t>066 Rumanía</t>
  </si>
  <si>
    <t>068 Bulgaria</t>
  </si>
  <si>
    <t>070 Albania</t>
  </si>
  <si>
    <t>072 Ucrania (d.01/01/92)</t>
  </si>
  <si>
    <t>073 Bielorrusia (d.01/01/92)</t>
  </si>
  <si>
    <t>074 Moldavia (d.01/01/92)</t>
  </si>
  <si>
    <t>075 Rusia (d.01/01/92)</t>
  </si>
  <si>
    <t>076 Georgia (d.01/01/92)</t>
  </si>
  <si>
    <t>077 Armenia (d.01/01/92)</t>
  </si>
  <si>
    <t>078 Azerbaiján (d.01/01/92)</t>
  </si>
  <si>
    <t>079 Kazajstán (d.01/01/92)</t>
  </si>
  <si>
    <t>080 Turkmenistán (d.01/01/92)</t>
  </si>
  <si>
    <t>081 Uzbekistán (d.01/01/92)</t>
  </si>
  <si>
    <t>082 Tajikistán (d.01/01/92)</t>
  </si>
  <si>
    <t>083 Kirguizistán (d.01/01/92)</t>
  </si>
  <si>
    <t>090 Yugoslavia (h.31/12/92)</t>
  </si>
  <si>
    <t>091 Eslovenia (d.01/01/92)</t>
  </si>
  <si>
    <t>092 Croacia (d.01/01/92)</t>
  </si>
  <si>
    <t>093 Bosnia-Herzegovina (d.01/01/92)</t>
  </si>
  <si>
    <t>094 Serbia y Montenegro(h.31/05/05);Yug.(h.31/12/98)</t>
  </si>
  <si>
    <t>095 Kosovo (d.01/06/05)</t>
  </si>
  <si>
    <t>096 Macedonia (d.01/01/00); R.Yug.Macedonia (h.31/12/99)</t>
  </si>
  <si>
    <t>097 Montenegro (d.01/06/05)</t>
  </si>
  <si>
    <t>098 Serbia (d.01/06/05)</t>
  </si>
  <si>
    <t>099 Kosovo (sólo Noviembre-2000)</t>
  </si>
  <si>
    <t>204 Marruecos</t>
  </si>
  <si>
    <t>208 Argelia</t>
  </si>
  <si>
    <t>212 Túnez</t>
  </si>
  <si>
    <t>216 Libia</t>
  </si>
  <si>
    <t>220 Egipto</t>
  </si>
  <si>
    <t>224 Sudán</t>
  </si>
  <si>
    <t>225 Sudán del Sur</t>
  </si>
  <si>
    <t>228 Mauritania</t>
  </si>
  <si>
    <t>229 Sáhara Occidental</t>
  </si>
  <si>
    <t>232 Mali</t>
  </si>
  <si>
    <t>236 Burkina Faso (ant. Alto Volta)</t>
  </si>
  <si>
    <t>240 Níger</t>
  </si>
  <si>
    <t>244 Chad</t>
  </si>
  <si>
    <t>247 Cabo Verde</t>
  </si>
  <si>
    <t>248 Senegal</t>
  </si>
  <si>
    <t>252 Gambia</t>
  </si>
  <si>
    <t>257 Guinea Bissau</t>
  </si>
  <si>
    <t>260 Guinea</t>
  </si>
  <si>
    <t>264 Sierra Leona</t>
  </si>
  <si>
    <t>268 Liberia</t>
  </si>
  <si>
    <t>272 Costa de Marfil</t>
  </si>
  <si>
    <t>276 Ghana</t>
  </si>
  <si>
    <t>280 Togo</t>
  </si>
  <si>
    <t>284 Benin</t>
  </si>
  <si>
    <t>288 Nigeria</t>
  </si>
  <si>
    <t>302 Camerún</t>
  </si>
  <si>
    <t>306 República Centroafricana</t>
  </si>
  <si>
    <t>310 Guinea Ecuatorial</t>
  </si>
  <si>
    <t>311 Santo Tomé y Príncipe</t>
  </si>
  <si>
    <t>314 Gabón</t>
  </si>
  <si>
    <t>318 Congo</t>
  </si>
  <si>
    <t>322 Rep.Democrática Congo; (Zaire h.31/12/97)</t>
  </si>
  <si>
    <t>324 Ruanda</t>
  </si>
  <si>
    <t>328 Burundi</t>
  </si>
  <si>
    <t>329 Santa Elena</t>
  </si>
  <si>
    <t>330 Angola</t>
  </si>
  <si>
    <t>334 Etiopía</t>
  </si>
  <si>
    <t>336 Eritrea</t>
  </si>
  <si>
    <t>338 Djibouti</t>
  </si>
  <si>
    <t>342 Somalia</t>
  </si>
  <si>
    <t>346 Kenia</t>
  </si>
  <si>
    <t>350 Uganda</t>
  </si>
  <si>
    <t>352 Tanzania</t>
  </si>
  <si>
    <t>355 Seychelles</t>
  </si>
  <si>
    <t>357 Territorio Británico Indico</t>
  </si>
  <si>
    <t>366 Mozambique</t>
  </si>
  <si>
    <t>370 Madagascar</t>
  </si>
  <si>
    <t>372 Reunión (h.31/12/96)</t>
  </si>
  <si>
    <t>373 Mauricio</t>
  </si>
  <si>
    <t>375 Comoras</t>
  </si>
  <si>
    <t>377 Mayotte (h.31/12/94)</t>
  </si>
  <si>
    <t>378 Zambia</t>
  </si>
  <si>
    <t>382 Zimbabwe</t>
  </si>
  <si>
    <t>386 Malawi</t>
  </si>
  <si>
    <t>388 Sudáfrica (d.01/01/90)</t>
  </si>
  <si>
    <t>389 Namibia (d.01/01/90)</t>
  </si>
  <si>
    <t>390 Sudáfrica (incl.Namibia)(h.31/12/89)</t>
  </si>
  <si>
    <t>391 Botswana</t>
  </si>
  <si>
    <t>393 Swazilandia</t>
  </si>
  <si>
    <t>395 Lesotho</t>
  </si>
  <si>
    <t>400 Estados Unidos</t>
  </si>
  <si>
    <t>404 Canadá</t>
  </si>
  <si>
    <t>406 Groenlandia</t>
  </si>
  <si>
    <t>408 San Pedro y Miquelón</t>
  </si>
  <si>
    <t>412 México</t>
  </si>
  <si>
    <t>413 Bermudas</t>
  </si>
  <si>
    <t>416 Guatemala</t>
  </si>
  <si>
    <t>421 Belice</t>
  </si>
  <si>
    <t>424 Honduras</t>
  </si>
  <si>
    <t>428 El Salvador</t>
  </si>
  <si>
    <t>432 Nicaragua</t>
  </si>
  <si>
    <t>436 Costa Rica</t>
  </si>
  <si>
    <t>440 Panamá (h.31/12/80)</t>
  </si>
  <si>
    <t>442 Panamá (d.01/01/81)</t>
  </si>
  <si>
    <t>444 Canal de Panamá (h.31/12/80)</t>
  </si>
  <si>
    <t>446 Anguilla</t>
  </si>
  <si>
    <t>448 Cuba</t>
  </si>
  <si>
    <t>449 San Cristóbal y Nieves</t>
  </si>
  <si>
    <t>450 Indias Occidentales (h.31/12/85)</t>
  </si>
  <si>
    <t>451 Indias Occidentales (h.31/12/82)</t>
  </si>
  <si>
    <t>452 Haití</t>
  </si>
  <si>
    <t>453 Bahamas</t>
  </si>
  <si>
    <t>454 Islas Turcas y Caicos</t>
  </si>
  <si>
    <t>455 Indias Occidentales (h.31/12/86)</t>
  </si>
  <si>
    <t>456 República Dominicana</t>
  </si>
  <si>
    <t>457 Islas Virgenes (EEUU)</t>
  </si>
  <si>
    <t>458 Guadalupe (h.31/12/96)</t>
  </si>
  <si>
    <t>459 Antigua y Barbuda</t>
  </si>
  <si>
    <t>460 Dominica</t>
  </si>
  <si>
    <t>461 Islas Vírgenes (GB) y Montserrat (h.31/12/94)</t>
  </si>
  <si>
    <t>462 Martinica (h.31/12/96)</t>
  </si>
  <si>
    <t>463 Islas Caimán</t>
  </si>
  <si>
    <t>464 Jamaica</t>
  </si>
  <si>
    <t>465 Santa Lucía</t>
  </si>
  <si>
    <t>466 Sant Bartolomé</t>
  </si>
  <si>
    <t>467 San Vicente y Granadinas</t>
  </si>
  <si>
    <t>468 Islas Vírgenes (GB) (d.01/01/95)</t>
  </si>
  <si>
    <t>469 Barbados</t>
  </si>
  <si>
    <t>470 Montserrat (d.01/01/95)</t>
  </si>
  <si>
    <t>472 Trinidad y Tobago</t>
  </si>
  <si>
    <t>473 Granada</t>
  </si>
  <si>
    <t>474 Aruba (d.01/01/87)</t>
  </si>
  <si>
    <t>475 Curaçao</t>
  </si>
  <si>
    <t>476 Antillas Neerlandesas (incl.Aruba)(h.31/12/86)</t>
  </si>
  <si>
    <t>477 Bonaire, San Eustaquio y Saba</t>
  </si>
  <si>
    <t>478 Antillas Neerlandesas (d.01/01/87)</t>
  </si>
  <si>
    <t>479 San Martín</t>
  </si>
  <si>
    <t>480 Colombia</t>
  </si>
  <si>
    <t>484 Venezuela</t>
  </si>
  <si>
    <t>488 Guyana</t>
  </si>
  <si>
    <t>492 Surinam</t>
  </si>
  <si>
    <t>496 Guyana Francesa (h.31/12/96)</t>
  </si>
  <si>
    <t>500 Ecuador</t>
  </si>
  <si>
    <t>504 Perú</t>
  </si>
  <si>
    <t>508 Brasil</t>
  </si>
  <si>
    <t>512 Chile</t>
  </si>
  <si>
    <t>516 Bolivia</t>
  </si>
  <si>
    <t>520 Paraguay</t>
  </si>
  <si>
    <t>524 Uruguay</t>
  </si>
  <si>
    <t>528 Argentina</t>
  </si>
  <si>
    <t>529 Islas Malvinas (Falkland)</t>
  </si>
  <si>
    <t>600 Chipre</t>
  </si>
  <si>
    <t>604 Líbano</t>
  </si>
  <si>
    <t>608 Siria</t>
  </si>
  <si>
    <t>612 Irak</t>
  </si>
  <si>
    <t>616 Irán</t>
  </si>
  <si>
    <t>624 Israel</t>
  </si>
  <si>
    <t>625 Cisjordania/Franja de Gaza</t>
  </si>
  <si>
    <t>626 Timor-Leste (d.01/01/03);Timor Este (h.31/12/02)</t>
  </si>
  <si>
    <t>628 Jordania</t>
  </si>
  <si>
    <t>632 Arabia Saudí</t>
  </si>
  <si>
    <t>636 Kuwait</t>
  </si>
  <si>
    <t>640 Bahrein</t>
  </si>
  <si>
    <t>644 Qatar</t>
  </si>
  <si>
    <t>647 Emiratos Arabes Unidos</t>
  </si>
  <si>
    <t>649 Omán</t>
  </si>
  <si>
    <t>652 Yemen del Norte (h.31/12/90)</t>
  </si>
  <si>
    <t>653 Yemen (d.01/01/91)</t>
  </si>
  <si>
    <t>656 Yemen del Sur (h.31/12/90)</t>
  </si>
  <si>
    <t>660 Afganistán</t>
  </si>
  <si>
    <t>662 Pakistán</t>
  </si>
  <si>
    <t>664 India</t>
  </si>
  <si>
    <t>666 Bangladesh</t>
  </si>
  <si>
    <t>667 Islas Maldivas</t>
  </si>
  <si>
    <t>669 Sri Lanka</t>
  </si>
  <si>
    <t>672 Nepal</t>
  </si>
  <si>
    <t>675 Bután</t>
  </si>
  <si>
    <t>676 Myanmar; (Birmania h.30/06/99)</t>
  </si>
  <si>
    <t>680 Tailandia</t>
  </si>
  <si>
    <t>684 Laos</t>
  </si>
  <si>
    <t>690 Vietnam</t>
  </si>
  <si>
    <t>696 Camboya (Campuchea)</t>
  </si>
  <si>
    <t>700 Indonesia</t>
  </si>
  <si>
    <t>701 Malasia</t>
  </si>
  <si>
    <t>703 Brunei Darussalam</t>
  </si>
  <si>
    <t>706 Singapur</t>
  </si>
  <si>
    <t>708 Filipinas</t>
  </si>
  <si>
    <t>716 Mongolia</t>
  </si>
  <si>
    <t>720 China</t>
  </si>
  <si>
    <t>724 Corea del Norte (Rep.Pop.Dem.de Corea)</t>
  </si>
  <si>
    <t>728 Corea del Sur (Rep. de Corea)</t>
  </si>
  <si>
    <t>732 Japón</t>
  </si>
  <si>
    <t>736 Taiwán</t>
  </si>
  <si>
    <t>740 Hong-Kong</t>
  </si>
  <si>
    <t>743 Macao</t>
  </si>
  <si>
    <t>800 Australia</t>
  </si>
  <si>
    <t>801 Papúa Nueva Guinea</t>
  </si>
  <si>
    <t>802 I.Marianas Norte(h.31/12/00);Oc.Australiana(h.31/12/99)</t>
  </si>
  <si>
    <t>803 Nauru</t>
  </si>
  <si>
    <t>804 Nueva Zelanda</t>
  </si>
  <si>
    <t>806 Islas Salomon</t>
  </si>
  <si>
    <t>807 Tuvalu</t>
  </si>
  <si>
    <t>808 Azores (I.Salomon) (h.31/12/91)</t>
  </si>
  <si>
    <t>809 Nueva Caledonia y dependencias</t>
  </si>
  <si>
    <t>810 Azores(h.31/12/00);O.Am.,Pal.(h.31/12/99);Kirib.(h.31/12/80)</t>
  </si>
  <si>
    <t>811 Islas Wallis y Futuna</t>
  </si>
  <si>
    <t>812 Kiribati (d.01/01/81)</t>
  </si>
  <si>
    <t>813 Pitcairn</t>
  </si>
  <si>
    <t>814 Oc.Holand.(h.31/12/00); Oc.Neozeland.(h.31/12/99)</t>
  </si>
  <si>
    <t>815 Islas Fiyi(Fidji)</t>
  </si>
  <si>
    <t>816 Vanuatu</t>
  </si>
  <si>
    <t>817 Tonga</t>
  </si>
  <si>
    <t>819 Samoa Occidental</t>
  </si>
  <si>
    <t>820 Islas Marianas del Norte</t>
  </si>
  <si>
    <t>822 Polinesia Francesa</t>
  </si>
  <si>
    <t>823 Micronesia Estados Federados</t>
  </si>
  <si>
    <t>824 Islas Marshall</t>
  </si>
  <si>
    <t>825 Palau</t>
  </si>
  <si>
    <t>830 Samoa Americana</t>
  </si>
  <si>
    <t>831 Guam</t>
  </si>
  <si>
    <t>832 Islas Menores alejadas Estados Unidos</t>
  </si>
  <si>
    <t>833 Islas Cocos o islas Keeling</t>
  </si>
  <si>
    <t>834 Isla Navidad</t>
  </si>
  <si>
    <t>835 Isla Heard e Islas McDonald</t>
  </si>
  <si>
    <t>836 Isla Norfolk</t>
  </si>
  <si>
    <t>837 Islas Cook</t>
  </si>
  <si>
    <t>838 Isla Niue</t>
  </si>
  <si>
    <t>839 Islas Tokelau</t>
  </si>
  <si>
    <t>890 Regiones Polares (h.31/12/00)</t>
  </si>
  <si>
    <t>891 Antártida</t>
  </si>
  <si>
    <t>892 Isla Bouvet</t>
  </si>
  <si>
    <t>893 Georgia del Sur e Islas Sandwich Sur</t>
  </si>
  <si>
    <t>894 Tierras Australes Francesas</t>
  </si>
  <si>
    <t>911 Operaciones Especiales (España) (h.31/12/99)</t>
  </si>
  <si>
    <t>921 Pesca altura origen España</t>
  </si>
  <si>
    <t>922 Pesca altura origen otro estado miembro</t>
  </si>
  <si>
    <t>949 Avituallamiento buques aeronaves nacionales</t>
  </si>
  <si>
    <t>950 Avituallamiento y combustible</t>
  </si>
  <si>
    <t>951 Avituall.y combust.intercambios comunitarios</t>
  </si>
  <si>
    <t>952 Avituallamiento terceros</t>
  </si>
  <si>
    <t>953 Alta mar fuera de las aguas territoriales</t>
  </si>
  <si>
    <t>954 Pesca de altura</t>
  </si>
  <si>
    <t>955 Alta mar fuera de las aguas territoriales</t>
  </si>
  <si>
    <t>958 Países y territorios no determinados</t>
  </si>
  <si>
    <t>959 Países y territorios no determinados.Intraco.</t>
  </si>
  <si>
    <t>960 Países y territorios no determinados.Extraco.</t>
  </si>
  <si>
    <t>975 Países y territ.no precisad.raz.com.Intra. (h.31/12/93)</t>
  </si>
  <si>
    <t>976 Países y territ.no precisad.raz.com.Extra. (h.31/12/93)</t>
  </si>
  <si>
    <t>977 Países y territ.no precisad.raz.com.mili.</t>
  </si>
  <si>
    <t>978 Países y territ.no prec.raz.com.Intra.;Código País Especial</t>
  </si>
  <si>
    <t>979 Países y territ.no prec.raz.com.Extra.</t>
  </si>
  <si>
    <t>Total general</t>
  </si>
  <si>
    <t>paises_exp_mes</t>
  </si>
  <si>
    <t>paises_exp_mes_anopasado</t>
  </si>
  <si>
    <t>paises_exp_mes_acu</t>
  </si>
  <si>
    <t>paises_exp_mes_difano</t>
  </si>
  <si>
    <t>paises_exp_mes_acu_difano</t>
  </si>
  <si>
    <t>paises_exp_mes_anopasado_acu</t>
  </si>
  <si>
    <t>paises_exp_mes_tva</t>
  </si>
  <si>
    <t>paises_exp_mes_acu_tva</t>
  </si>
  <si>
    <t>paises_exp_mes_rank</t>
  </si>
  <si>
    <t>paises_exp_mes_acu_rank</t>
  </si>
  <si>
    <t>paises_exp_tri</t>
  </si>
  <si>
    <t>paises_exp_tri_difano</t>
  </si>
  <si>
    <t>paises_exp_tri_anopasado</t>
  </si>
  <si>
    <t>paises_exp_tri_tva</t>
  </si>
  <si>
    <t>paises_exp_tri_acu</t>
  </si>
  <si>
    <t>paises_exp_tri_acu_tva</t>
  </si>
  <si>
    <t>paises_exp_tri_acu_difano</t>
  </si>
  <si>
    <t>paises_exp_tri_anopasado_acu</t>
  </si>
  <si>
    <t>Ranking Acumulado a</t>
  </si>
  <si>
    <t>Volum.</t>
  </si>
  <si>
    <t>%total</t>
  </si>
  <si>
    <t>Contr.</t>
  </si>
  <si>
    <t>TV</t>
  </si>
  <si>
    <t>(**) TARIC: Arancel Integrado de la Comunidad Europea; RK: Ránking; TVA: Tasa de variación anual (%) Contr.: Contribución del TARIC al crecimiento/descenso del</t>
  </si>
  <si>
    <t>total de las exportaciones madrileñas. El RANKING ordena por volumen exportado en lo que va de año. Fuente: AEAT</t>
  </si>
  <si>
    <t>paises_exp_dic_anopasado</t>
  </si>
  <si>
    <t>paises_exp_dic_hacedosanos</t>
  </si>
  <si>
    <t>(Varios elementos)</t>
  </si>
  <si>
    <t>paises_exp_dic_tva</t>
  </si>
  <si>
    <t>paises_exp_dic_anopasado_pesos</t>
  </si>
  <si>
    <t>paises_exp_mes_pesos</t>
  </si>
  <si>
    <t>paises_exp_mes_acu_pesos</t>
  </si>
  <si>
    <t>Exportaciones de la Comunidad de Madrid. 10 principales paises (clientes)</t>
  </si>
  <si>
    <t>TOTAL DE LOS 10 PAISES</t>
  </si>
  <si>
    <t>paises_exp_dic_anopasado_rank</t>
  </si>
  <si>
    <t>África</t>
  </si>
  <si>
    <t>América Latina</t>
  </si>
  <si>
    <t>Australia</t>
  </si>
  <si>
    <t>China</t>
  </si>
  <si>
    <t>EEUU</t>
  </si>
  <si>
    <t>Eurozona</t>
  </si>
  <si>
    <t>Japón</t>
  </si>
  <si>
    <t>No determinado**</t>
  </si>
  <si>
    <t>Resto de América</t>
  </si>
  <si>
    <t>Resto de América del Norte</t>
  </si>
  <si>
    <t>Resto de Asia</t>
  </si>
  <si>
    <t>Resto de Europa</t>
  </si>
  <si>
    <t>Resto de Oceanía</t>
  </si>
  <si>
    <t>Resto UE27</t>
  </si>
  <si>
    <t>paises_exp_mes_acu_peso</t>
  </si>
  <si>
    <t>TOTAL DEL MUNDO</t>
  </si>
  <si>
    <t xml:space="preserve">(*) Incluye: "951 Avituall.y combust.intercambios comun." y "959 Países y territorios no determinados. Intracomun."   (**) Incluye: "952 Avituallamiento terceros"              </t>
  </si>
  <si>
    <t>EUROPA</t>
  </si>
  <si>
    <t>UE-27*</t>
  </si>
  <si>
    <t>ÁFRICA</t>
  </si>
  <si>
    <t>AMÉRICA</t>
  </si>
  <si>
    <t>ASIA</t>
  </si>
  <si>
    <t>OCEANÍA</t>
  </si>
  <si>
    <t>Ámerica</t>
  </si>
  <si>
    <t>Asia</t>
  </si>
  <si>
    <t>Europa</t>
  </si>
  <si>
    <t>Oceanía</t>
  </si>
  <si>
    <t>Exportaciones de la Comunidad de Madrid a las distintas zonas del mundo</t>
  </si>
  <si>
    <t>paises_imp_mes</t>
  </si>
  <si>
    <t>paises_imp_mes_rank</t>
  </si>
  <si>
    <t>paises_imp_mes_anopasado</t>
  </si>
  <si>
    <t>paises_imp_mes_difano</t>
  </si>
  <si>
    <t>paises_imp_mes_tva</t>
  </si>
  <si>
    <t>paises_imp_mes_peso</t>
  </si>
  <si>
    <t>paises_imp_mes_acu</t>
  </si>
  <si>
    <t>paises_imp_mes_acu_rank</t>
  </si>
  <si>
    <t>paises_imp_mes_anopasado_acu</t>
  </si>
  <si>
    <t>paises_imp_mes_acu_difano</t>
  </si>
  <si>
    <t>paises_imp_mes_acu_tva</t>
  </si>
  <si>
    <t>paises_imp_mes_acu_pesos</t>
  </si>
  <si>
    <t>paises_imp_tri</t>
  </si>
  <si>
    <t>paises_imp_tri_anopasado</t>
  </si>
  <si>
    <t>paises_imp_tri_difano</t>
  </si>
  <si>
    <t>paises_imp_tri_tva</t>
  </si>
  <si>
    <t>paises_imp_tri_acu</t>
  </si>
  <si>
    <t>paises_imp_tri_acu_rank</t>
  </si>
  <si>
    <t>paises_imp_tri_rank</t>
  </si>
  <si>
    <t>paises_exp_tri_rank</t>
  </si>
  <si>
    <t>paises_exp_tri_acu_rank</t>
  </si>
  <si>
    <t>paises_imp_tri_anopasado_acu</t>
  </si>
  <si>
    <t>paises_imp_tri_acu_difano</t>
  </si>
  <si>
    <t>paises_imp_tri_acu_tva</t>
  </si>
  <si>
    <t>paises_imp_dic_anopasado</t>
  </si>
  <si>
    <t>paises_imp_dic_anopasado_rank</t>
  </si>
  <si>
    <t>paises_imp_dic_tva</t>
  </si>
  <si>
    <t>paises_imp_dic_anopasado_pesos</t>
  </si>
  <si>
    <t>paises_imp_dic_hacedosanos</t>
  </si>
  <si>
    <t>paises_imp_mes_acu_peso</t>
  </si>
  <si>
    <t>Importaciones realizadas desde la Comunidad de Madrid. 10 principales paises</t>
  </si>
  <si>
    <t>Importaciones de la Comunidad de Madrid desde las distintas zonas del mundo</t>
  </si>
  <si>
    <t>00 COMERCIO CONFIDENCIAL</t>
  </si>
  <si>
    <t>01 ANIMALES VIVOS</t>
  </si>
  <si>
    <t>02 CARNE Y DESPOJOS COMESTIBLES</t>
  </si>
  <si>
    <t>03 PESCADOS, CRUSTÁCEOS, MOLUSCOS</t>
  </si>
  <si>
    <t>04 LECHE, PRODUCTOS LÁCTEOS; HUEV</t>
  </si>
  <si>
    <t>05 OTROS PRODUCTOS DE ORIGEN ANIM</t>
  </si>
  <si>
    <t>06 PLANTAS VIVAS; PRO. FLORICULTU</t>
  </si>
  <si>
    <t>07 LEGUMBRES, HORTALIZAS, S/ CONS</t>
  </si>
  <si>
    <t>08 FRUTAS /FRUTOS, S/ CONSERVAR</t>
  </si>
  <si>
    <t>09 CAFÉ, TÉ, YERBA MATE Y ESPECIA</t>
  </si>
  <si>
    <t>10 CEREALES</t>
  </si>
  <si>
    <t>11 PRODUC. DE LA MOLINERÍA; MALTA</t>
  </si>
  <si>
    <t>12 SEMILLAS OLEAGI.; PLANTAS INDU</t>
  </si>
  <si>
    <t>13 JUGOS Y EXTRACTOS VEGETALES</t>
  </si>
  <si>
    <t>14 MATERIAS TRENZABLES</t>
  </si>
  <si>
    <t>15 GRASAS, ACEITE ANIMAL O VEGETA</t>
  </si>
  <si>
    <t>16 CONSERVAS DE CARNE O PESCADO</t>
  </si>
  <si>
    <t>17 AZÚCARES; ARTÍCULOS CONFITERÍA</t>
  </si>
  <si>
    <t>18 CACAO Y SUS PREPARACIONES</t>
  </si>
  <si>
    <t>19 PRODUC. DE CEREALES, DE PASTEL</t>
  </si>
  <si>
    <t>20 CONSERVAS VERDURA O FRUTA; ZUM</t>
  </si>
  <si>
    <t>21 PREPARAC. ALIMENTICIAS DIVERSA</t>
  </si>
  <si>
    <t>22 BEBIDAS TODO TIPO (EXC. ZUMOS)</t>
  </si>
  <si>
    <t>23 RESIDUOS INDUSTRIA ALIMENTARIA</t>
  </si>
  <si>
    <t>24 TABACO Y SUS SUCEDÁNEOS</t>
  </si>
  <si>
    <t>25 SAL, YESO, PIEDRAS S/ TRABAJAR</t>
  </si>
  <si>
    <t>26 MINERALES, ESCORIAS Y CENIZAS</t>
  </si>
  <si>
    <t>27 COMBUSTIBLES, ACEITES MINERAL.</t>
  </si>
  <si>
    <t>28 PRODUCT. QUÍMICOS INORGÁNICOS</t>
  </si>
  <si>
    <t>29 PRODUCTOS QUÍMICOS ORGÁNICOS</t>
  </si>
  <si>
    <t>30 PRODUCTOS FARMACÉUTICOS</t>
  </si>
  <si>
    <t>31 ABONOS</t>
  </si>
  <si>
    <t>32 TANINO; MATERIAS COLORANTES; P</t>
  </si>
  <si>
    <t>33 ACEITES ESENCIALES; PERFUMER.</t>
  </si>
  <si>
    <t>34 JABONES; LUBRICANTES; CERAS</t>
  </si>
  <si>
    <t>35 MATERIAS ALBUMINÓIDEAS; COLAS</t>
  </si>
  <si>
    <t>36 PÓLVORAS Y EXPLOSIVOS</t>
  </si>
  <si>
    <t>37 PRODU. FOTOGRÁFIC. O CINEMATO.</t>
  </si>
  <si>
    <t>38 OTROS PRODUCTOS QUÍMICOS</t>
  </si>
  <si>
    <t>39 MAT. PLÁSTICAS; SUS MANUFACTU.</t>
  </si>
  <si>
    <t>40 CAUCHO Y SUS MANUFACTURAS</t>
  </si>
  <si>
    <t>41 PIELES (EXC. PELETER.); CUEROS</t>
  </si>
  <si>
    <t>42 MANUFACT. DE CUERO, MARROQUINE</t>
  </si>
  <si>
    <t>43 PELETERÍA Y SUS CONFECCIONES</t>
  </si>
  <si>
    <t>44 MADERA Y SUS MANUFACTURAS</t>
  </si>
  <si>
    <t>45 CORCHO Y SUS MANUFACTURAS</t>
  </si>
  <si>
    <t>46 MANUFACTURAS DE CESTERÍA</t>
  </si>
  <si>
    <t>47 PASTA DE MADERA; PAPEL RECICL.</t>
  </si>
  <si>
    <t>48 PAPEL, CARTÓN; SUS MANUFACTURA</t>
  </si>
  <si>
    <t>49 LIBROS, PUBLICACI.; ARTES GRÁF</t>
  </si>
  <si>
    <t>50 SEDA</t>
  </si>
  <si>
    <t>51 LANA Y PELO FINO</t>
  </si>
  <si>
    <t>52 ALGODÓN</t>
  </si>
  <si>
    <t>53 OTRAS FIBRAS TEXTILES VEGETALE</t>
  </si>
  <si>
    <t>54 FILAMENTOS SINTÉTICOS O ARTIFI</t>
  </si>
  <si>
    <t>55 FIBRAS SINTÉ., ARTIF. DISCONT.</t>
  </si>
  <si>
    <t>56 FIELTRO, TELA S/ TEJER; CORDEL</t>
  </si>
  <si>
    <t>57 ALFOMBRAS; REVESTI. TEXTILES S</t>
  </si>
  <si>
    <t>58 TERCIOPELO; C/ BUCLES; TAPICER</t>
  </si>
  <si>
    <t>59 TEJIDOS TÉCNICOS, RECUBIERTOS</t>
  </si>
  <si>
    <t>60 TEJIDOS DE PUNTO</t>
  </si>
  <si>
    <t>61 PRENDAS DE VESTIR, DE PUNTO</t>
  </si>
  <si>
    <t>62 PRENDAS DE VESTIR, NO DE PUNTO</t>
  </si>
  <si>
    <t>63 ARTÍC. TEXTIL-HOGAR; PRENDERÍA</t>
  </si>
  <si>
    <t>64 CALZADO; SUS PARTES</t>
  </si>
  <si>
    <t>65 ARTÍCULOS DE SOMBRERERÍA</t>
  </si>
  <si>
    <t>66 PARAGUAS; SOMBRILLAS; BASTONES</t>
  </si>
  <si>
    <t>67 PLUMAS Y PLUMÓN PREPARADOS</t>
  </si>
  <si>
    <t>68 MANUFACTURAS DE PIEDRA, YESO</t>
  </si>
  <si>
    <t>69 PRODUCTOS CERÁMICOS</t>
  </si>
  <si>
    <t>70 VIDRIO Y SUS MANUFACTURAS</t>
  </si>
  <si>
    <t>71 PIEDRA, METAL. PRECIO.; JOYER.</t>
  </si>
  <si>
    <t>72 FUNDICIÓN, HIERRO Y ACERO</t>
  </si>
  <si>
    <t>73 MANUF. DE FUNDIC., HIER./ACERO</t>
  </si>
  <si>
    <t>74 COBRE Y SUS MANUFACTURAS</t>
  </si>
  <si>
    <t>75 NÍQUEL Y SUS MANUFACTURAS</t>
  </si>
  <si>
    <t>76 ALUMINIO Y SUS MANUFACTURAS</t>
  </si>
  <si>
    <t>78 PLOMO Y SUS MANUFACTURAS</t>
  </si>
  <si>
    <t>79 CINC Y SUS MANUFACTURAS</t>
  </si>
  <si>
    <t>80 ESTAÑO Y SUS MANUFACTURAS</t>
  </si>
  <si>
    <t>81 OTROS METAL. COMUNES; CERMETS</t>
  </si>
  <si>
    <t>82 HERRAMIEN. Y CUCHILL. METÁLIC.</t>
  </si>
  <si>
    <t>83 MANUFACT. DIVERSAS DE METALES</t>
  </si>
  <si>
    <t>84 MÁQUINAS Y APARATOS MECÁNICOS</t>
  </si>
  <si>
    <t>85 APARATOS Y MATERIAL ELÉCTRICOS</t>
  </si>
  <si>
    <t>86 VEHÍCULOS, MATERIAL FERROVIARI</t>
  </si>
  <si>
    <t>87 VEHÍCULOS AUTOMÓVILES; TRACTOR</t>
  </si>
  <si>
    <t>88 AERONAVES; VEHÍCULOS ESPACIALE</t>
  </si>
  <si>
    <t>89 BARCOS Y EMBARCACIONES</t>
  </si>
  <si>
    <t>90 APARATOS ÓPTICOS, MEDIDA, MÉDI</t>
  </si>
  <si>
    <t>91 RELOJERÍA</t>
  </si>
  <si>
    <t>92 INSTRUMENTOS MUSICALES</t>
  </si>
  <si>
    <t>93 ARMAS Y MUNICIONES; ACCESORIOS</t>
  </si>
  <si>
    <t>94 MUEBLES, SILLAS, LÁMPARAS</t>
  </si>
  <si>
    <t>95 JUGUETES, JUEGOS, ARTÍC. DEPOR</t>
  </si>
  <si>
    <t>96 MANUFACTURAS DIVERSAS</t>
  </si>
  <si>
    <t>97 OBJETOS DE ARTE; ANTIGUEDADES</t>
  </si>
  <si>
    <t>98 CONJUNT. INDUST.; REGL. 840/96</t>
  </si>
  <si>
    <t>99 CONJUNT. DE OTROS PRODUCTOS</t>
  </si>
  <si>
    <t>taric_exp_mes</t>
  </si>
  <si>
    <t>taric_exp_mes_rank</t>
  </si>
  <si>
    <t>taric_exp_mes_anopasado</t>
  </si>
  <si>
    <t>taric_exp_mes_difano</t>
  </si>
  <si>
    <t>taric_exp_mes_tva</t>
  </si>
  <si>
    <t>taric_exp_mes_pesos</t>
  </si>
  <si>
    <t>taric_exp_mes_tva_con</t>
  </si>
  <si>
    <t>taric_exp_mes_tva_con_rank</t>
  </si>
  <si>
    <t>taric_exp_mes_acu</t>
  </si>
  <si>
    <t>taric_exp_mes_acu_rank</t>
  </si>
  <si>
    <t>taric_exp_mes_anopasado_acu</t>
  </si>
  <si>
    <t>taric_exp_mes_acu_difano</t>
  </si>
  <si>
    <t>taric_exp_mes_acu_tva</t>
  </si>
  <si>
    <t>taric_exp_mes_acu_pesos</t>
  </si>
  <si>
    <t>taric_exp_mes_acu_tva_con</t>
  </si>
  <si>
    <t>taric_exp_mes_acu_tva_con_rank</t>
  </si>
  <si>
    <t>taric_exp_tri</t>
  </si>
  <si>
    <t>taric_exp_tri_rank</t>
  </si>
  <si>
    <t>taric_exp_tri_anopasado</t>
  </si>
  <si>
    <t>taric_exp_tri_difano</t>
  </si>
  <si>
    <t>taric_exp_tri_tva</t>
  </si>
  <si>
    <t>taric_exp_tri_tva_con</t>
  </si>
  <si>
    <t>taric_exp_tri_acu</t>
  </si>
  <si>
    <t>taric_exp_tri_acu_rank</t>
  </si>
  <si>
    <t>taric_exp_tri_anopasado_acu</t>
  </si>
  <si>
    <t>taric_exp_tri_acu_difano</t>
  </si>
  <si>
    <t>taric_exp_tri_acu_tva</t>
  </si>
  <si>
    <t>taric_exp_tri_acu_tva_con</t>
  </si>
  <si>
    <t>taric_exp_dic_anopasado</t>
  </si>
  <si>
    <t>taric_exp_dic_anopasado_rank</t>
  </si>
  <si>
    <t>taric_exp_dic_tva</t>
  </si>
  <si>
    <t>taric_exp_dic_anopasado_pesos</t>
  </si>
  <si>
    <t>taric_exp_dic_hacedosanos</t>
  </si>
  <si>
    <t>Exportaciones de los 15 principales TARIC de la Comunidad de Madrid.</t>
  </si>
  <si>
    <t>TOTAL DE LOS 15 TARIC</t>
  </si>
  <si>
    <t>TOTALES</t>
  </si>
  <si>
    <t>taric_imp_mes</t>
  </si>
  <si>
    <t>taric_imp_mes_rank</t>
  </si>
  <si>
    <t>taric_imp_mes_anopasado</t>
  </si>
  <si>
    <t>taric_imp_mes_difano</t>
  </si>
  <si>
    <t>taric_imp_mes_tva</t>
  </si>
  <si>
    <t>taric_imp_mes_pesos</t>
  </si>
  <si>
    <t>taric_imp_mes_acu</t>
  </si>
  <si>
    <t>taric_imp_mes_acu_rank</t>
  </si>
  <si>
    <t>taric_imp_mes_anopasado_acu</t>
  </si>
  <si>
    <t>taric_imp_mes_acu_difano</t>
  </si>
  <si>
    <t>taric_imp_mes_acu_tva</t>
  </si>
  <si>
    <t>taric_imp_mes_acu_pesos</t>
  </si>
  <si>
    <t>taric_imp_tri</t>
  </si>
  <si>
    <t>taric_imp_tri_rank</t>
  </si>
  <si>
    <t>taric_imp_tri_anopasado</t>
  </si>
  <si>
    <t>taric_imp_tri_difano</t>
  </si>
  <si>
    <t>taric_imp_tri_tva</t>
  </si>
  <si>
    <t>taric_imp_tri_acu</t>
  </si>
  <si>
    <t>taric_imp_tri_acu_rank</t>
  </si>
  <si>
    <t>taric_imp_tri_anopasado_acu</t>
  </si>
  <si>
    <t>taric_imp_tri_acu_difano</t>
  </si>
  <si>
    <t>taric_imp_tri_acu_tva</t>
  </si>
  <si>
    <t>taric_imp_dic_anopasado</t>
  </si>
  <si>
    <t>taric_imp_dic_anopasado_rank</t>
  </si>
  <si>
    <t>taric_imp_dic_tva</t>
  </si>
  <si>
    <t>taric_imp_dic_anopasado_pesos</t>
  </si>
  <si>
    <t>taric_imp_dic_hacedosanos</t>
  </si>
  <si>
    <t>Exportaciones de la Comunidad de Madrid a los 10 principales países</t>
  </si>
  <si>
    <t>Importaciones de la Comunidad de Madrid a los 10 principales países</t>
  </si>
  <si>
    <t>TOTAL DE LOS 10 TARIC</t>
  </si>
  <si>
    <t>Fuente: AEAT</t>
  </si>
  <si>
    <t xml:space="preserve">Exportaciones/Importaciones de los países con mayor volumen </t>
  </si>
  <si>
    <t>TOTAL EXPORTACIONES</t>
  </si>
  <si>
    <t>TOTAL IMPORTACIONES</t>
  </si>
  <si>
    <t>Exportaciones/Importaciones 6 TARIC mayor volumen</t>
  </si>
  <si>
    <t>T.V.A.</t>
  </si>
  <si>
    <t>Exportaciones de los 5 principales TARIC de la C. de Madrid</t>
  </si>
  <si>
    <t>Contrib.</t>
  </si>
  <si>
    <t>Importaciones de los 5 principales TARIC de la C. de Madrid</t>
  </si>
  <si>
    <t>EXPORTACIONES DE LOS 5 PRINCIPALES TARIC DE LA C.M.</t>
  </si>
  <si>
    <t>IMPORTACION DE LOS 5 PRINCIPALES TARIC DE LA C.M.</t>
  </si>
  <si>
    <t>taric_exp_tri_peso</t>
  </si>
  <si>
    <t>taric_exp_tri_acu_peso</t>
  </si>
  <si>
    <t>taric_imp_tri_peso</t>
  </si>
  <si>
    <t>taric_imp_tri_acu_peso</t>
  </si>
  <si>
    <t>Descripción</t>
  </si>
  <si>
    <t>Piedra, metal precioso, joyería</t>
  </si>
  <si>
    <t>Combustibles, aceites minerales</t>
  </si>
  <si>
    <t>Conjunto de otros productos</t>
  </si>
  <si>
    <t>Juguetes, juegos, artículos deportivos</t>
  </si>
  <si>
    <t>Vehículos automóviles, tractores</t>
  </si>
  <si>
    <t>Preparaciones alimenticias diversas</t>
  </si>
  <si>
    <t>Productos farmacéuticos</t>
  </si>
  <si>
    <t>Aparatos y material eléctrico</t>
  </si>
  <si>
    <t>Libros, publicaciones, artes gráficas</t>
  </si>
  <si>
    <t>Manufacturas de fundición, hierro y acero</t>
  </si>
  <si>
    <t>Materiales plásticos, sus manufacturas</t>
  </si>
  <si>
    <t>Armas y municiones, accesorios</t>
  </si>
  <si>
    <t>Manufacturas de cuero, marroquinería</t>
  </si>
  <si>
    <t>Aeronaves, vehículos espaciales</t>
  </si>
  <si>
    <t>Productos químicos inorgánicos</t>
  </si>
  <si>
    <t>Vehículos, material ferroviario</t>
  </si>
  <si>
    <t>Aparatos ópticos, de medida, médicos</t>
  </si>
  <si>
    <t>Objetos de arte, antigüedades</t>
  </si>
  <si>
    <t>Papel, cartón, sus manufacturas</t>
  </si>
  <si>
    <t>Muebles, sillas, lámparas</t>
  </si>
  <si>
    <t>Máquinas y aparatos mecánicos</t>
  </si>
  <si>
    <t>Herramientas y cuchillería metálica</t>
  </si>
  <si>
    <t>Aluminio y sus manufacturas</t>
  </si>
  <si>
    <t>Manufacturas diversas</t>
  </si>
  <si>
    <t>Jabones, lubricantes, ceras</t>
  </si>
  <si>
    <t>Grasas, aceite animal o vegetal</t>
  </si>
  <si>
    <t>Productos químicos orgánicos</t>
  </si>
  <si>
    <t>Cereales</t>
  </si>
  <si>
    <t>Carne y despojos comestibles</t>
  </si>
  <si>
    <t>Frutas, frutos, sin conservar</t>
  </si>
  <si>
    <t>Calzado, sus partes</t>
  </si>
  <si>
    <t>Relojería</t>
  </si>
  <si>
    <t>Abonos</t>
  </si>
  <si>
    <t>Artículos textil-hogar, prendería</t>
  </si>
  <si>
    <t>Manufacturas de piedra, yeso</t>
  </si>
  <si>
    <t>Vidrio y sus manufacturas</t>
  </si>
  <si>
    <t>Caucho y sus manufacturas</t>
  </si>
  <si>
    <t>Legumbres, hortalizas sin conservarantes</t>
  </si>
  <si>
    <t>Aceites esenciales, perfumería</t>
  </si>
  <si>
    <t>Productos de la molinería, malta</t>
  </si>
  <si>
    <t>Madera y sus manufacturas</t>
  </si>
  <si>
    <t>Pescados, crustáceos y moluscos</t>
  </si>
  <si>
    <t>Prendas de vestir, no de punto</t>
  </si>
  <si>
    <t>Animales vivos</t>
  </si>
  <si>
    <t>Sal, yeso, piedras sin trabajar</t>
  </si>
  <si>
    <t>Manufacturas diversas de metales</t>
  </si>
  <si>
    <t>Otros productos químicos</t>
  </si>
  <si>
    <t>Jugos y extractos vegetales</t>
  </si>
  <si>
    <t>Plomo y sus manufacturas</t>
  </si>
  <si>
    <t>Peletería y sus confecciones</t>
  </si>
  <si>
    <t>Leche, productos lácteos y huevos</t>
  </si>
  <si>
    <t>Artículos de sombrerería</t>
  </si>
  <si>
    <t>Semillas oleaginosas, plantas industriales</t>
  </si>
  <si>
    <t>Cobre y sus manufacturas</t>
  </si>
  <si>
    <t>Cacao y sus preparaciones</t>
  </si>
  <si>
    <t>Productos de cereales, de pastelería</t>
  </si>
  <si>
    <t>Conservas de carne o pescado</t>
  </si>
  <si>
    <t>Manufacturas de cestería</t>
  </si>
  <si>
    <t>Plantas vivas, productos de floricultura</t>
  </si>
  <si>
    <t>Barcos y embarcaciones</t>
  </si>
  <si>
    <t>Otros productos de origen animal</t>
  </si>
  <si>
    <t>Instrumentos musicales</t>
  </si>
  <si>
    <t>Tanino, materias colorantes</t>
  </si>
  <si>
    <t>Materias albuminoideas, colas</t>
  </si>
  <si>
    <t>Tejidos técnicos, recubiertos</t>
  </si>
  <si>
    <t>Alfombras, revestimientos textiles</t>
  </si>
  <si>
    <t>Pasta de madera, papel reciclado</t>
  </si>
  <si>
    <t>Algodón</t>
  </si>
  <si>
    <t>Tabaco y sus sucedáneos</t>
  </si>
  <si>
    <t>Residuos de la industria alimentaria</t>
  </si>
  <si>
    <t>Café, té, yerba mate y especias</t>
  </si>
  <si>
    <t>Filamentos sintéticos o artificiales</t>
  </si>
  <si>
    <t>Prendas de vestir, de punto</t>
  </si>
  <si>
    <t>Productos cerámicos</t>
  </si>
  <si>
    <t>Lana y pelo fino</t>
  </si>
  <si>
    <t>Cinc y sus manufacturas</t>
  </si>
  <si>
    <t>Productos fotográficos o cinematográficos</t>
  </si>
  <si>
    <t>Conservas de verduras o frutas, zumos</t>
  </si>
  <si>
    <t>Paraguas, sombrillas, bastones</t>
  </si>
  <si>
    <t>Fibras sintéticas, artificiales discontinuas</t>
  </si>
  <si>
    <t>Minerales, escorias y cenizas</t>
  </si>
  <si>
    <t>Otros metales comunes, cermets</t>
  </si>
  <si>
    <t>Bebidas de todo tipo (excepto zumos)</t>
  </si>
  <si>
    <t>Estaño y sus manufacturas</t>
  </si>
  <si>
    <t>Pieles (excepto peletería), cueros</t>
  </si>
  <si>
    <t>Tejidos de punto</t>
  </si>
  <si>
    <t>Fieltro, tela sin tejer, cordeles</t>
  </si>
  <si>
    <t>Corcho y sus manufacturas</t>
  </si>
  <si>
    <t>Terciopelo, con bucles, tapicería</t>
  </si>
  <si>
    <t>Materias trenzables</t>
  </si>
  <si>
    <t>Otras fibras textiles vegetales</t>
  </si>
  <si>
    <t>Pólvoras y explosivos</t>
  </si>
  <si>
    <t>Plumas y plumón preparados</t>
  </si>
  <si>
    <t>Azúcares, artículos de confitería</t>
  </si>
  <si>
    <t>Fundición, hierro y acero</t>
  </si>
  <si>
    <t>Seda</t>
  </si>
  <si>
    <t>Conjuntos industriales, reglamento 840/96</t>
  </si>
  <si>
    <t>Comercio confidencial</t>
  </si>
  <si>
    <t>Níquel y sus manufacturas</t>
  </si>
  <si>
    <t>taric_exp_mes_acu_rank_des</t>
  </si>
  <si>
    <t>taric_exp_mes_tva_con_rank_des</t>
  </si>
  <si>
    <t>taric_exp_mes_acu_tva_con_rank_des</t>
  </si>
  <si>
    <t>taric_imp_mes_acu_rank_des</t>
  </si>
  <si>
    <t>Afganistán</t>
  </si>
  <si>
    <t>Albania</t>
  </si>
  <si>
    <t>Alemania</t>
  </si>
  <si>
    <t>Alta mar fuera de las aguas territoriales</t>
  </si>
  <si>
    <t>Andorra</t>
  </si>
  <si>
    <t>Angola</t>
  </si>
  <si>
    <t>Anguilla</t>
  </si>
  <si>
    <t>Antártida</t>
  </si>
  <si>
    <t>Antigua y Barbuda</t>
  </si>
  <si>
    <t>Antillas Neerlandesas (d.01/01/87)</t>
  </si>
  <si>
    <t>Antillas Neerlandesas (incl.Aruba)(h.31/12/86)</t>
  </si>
  <si>
    <t>Arabia Saudí</t>
  </si>
  <si>
    <t>Argelia</t>
  </si>
  <si>
    <t>Argentina</t>
  </si>
  <si>
    <t>Armenia (d.01/01/92)</t>
  </si>
  <si>
    <t>Aruba (d.01/01/87)</t>
  </si>
  <si>
    <t>Austria</t>
  </si>
  <si>
    <t>Avituall.y combust.intercambios comunitarios</t>
  </si>
  <si>
    <t>Avituallamiento buques aeronaves nacionales</t>
  </si>
  <si>
    <t>Avituallamiento terceros</t>
  </si>
  <si>
    <t>Avituallamiento y combustible</t>
  </si>
  <si>
    <t>Azerbaiján (d.01/01/92)</t>
  </si>
  <si>
    <t>Azores (I.Salomon) (h.31/12/91)</t>
  </si>
  <si>
    <t>Azores(h.31/12/00);O.Am.,Pal.(h.31/12/99);Kirib.(h.31/12/80)</t>
  </si>
  <si>
    <t>Bahamas</t>
  </si>
  <si>
    <t>Bahrein</t>
  </si>
  <si>
    <t>Bangladesh</t>
  </si>
  <si>
    <t>Barbados</t>
  </si>
  <si>
    <t>Bélgica</t>
  </si>
  <si>
    <t>Bélgica y Luxemburgo (h.31/12/98)</t>
  </si>
  <si>
    <t>Belice</t>
  </si>
  <si>
    <t>Benin</t>
  </si>
  <si>
    <t>Bermudas</t>
  </si>
  <si>
    <t>Bielorrusia (d.01/01/92)</t>
  </si>
  <si>
    <t>Bolivia</t>
  </si>
  <si>
    <t>Bonaire, San Eustaquio y Saba</t>
  </si>
  <si>
    <t>Bosnia-Herzegovina (d.01/01/92)</t>
  </si>
  <si>
    <t>Botswana</t>
  </si>
  <si>
    <t>Brasil</t>
  </si>
  <si>
    <t>Brunei Darussalam</t>
  </si>
  <si>
    <t>Bulgaria</t>
  </si>
  <si>
    <t>Burkina Faso (ant. Alto Volta)</t>
  </si>
  <si>
    <t>Burundi</t>
  </si>
  <si>
    <t>Bután</t>
  </si>
  <si>
    <t>Cabo Verde</t>
  </si>
  <si>
    <t>Camboya (Campuchea)</t>
  </si>
  <si>
    <t>Camerún</t>
  </si>
  <si>
    <t>Canadá</t>
  </si>
  <si>
    <t>Canal de Panamá (h.31/12/80)</t>
  </si>
  <si>
    <t>Ceuta (d.01/01/99); Islas Canarias (h.31/12/96)</t>
  </si>
  <si>
    <t>Ceuta y Melilla (h. 1998)</t>
  </si>
  <si>
    <t>Chad</t>
  </si>
  <si>
    <t>Checoslovaquia (h.31/12/92)</t>
  </si>
  <si>
    <t>Chile</t>
  </si>
  <si>
    <t>Chipre</t>
  </si>
  <si>
    <t>Cisjordania/Franja de Gaza</t>
  </si>
  <si>
    <t>Ciudad del Vaticano</t>
  </si>
  <si>
    <t>Colombia</t>
  </si>
  <si>
    <t>Comoras</t>
  </si>
  <si>
    <t>Congo</t>
  </si>
  <si>
    <t>Corea del Norte (Rep.Pop.Dem.de Corea)</t>
  </si>
  <si>
    <t>Corea del Sur (Rep. de Corea)</t>
  </si>
  <si>
    <t>Costa de Marfil</t>
  </si>
  <si>
    <t>Costa Rica</t>
  </si>
  <si>
    <t>Croacia (d.01/01/92)</t>
  </si>
  <si>
    <t>Cuba</t>
  </si>
  <si>
    <t>Curaçao</t>
  </si>
  <si>
    <t>Dinamarca</t>
  </si>
  <si>
    <t>Djibouti</t>
  </si>
  <si>
    <t>Dominica</t>
  </si>
  <si>
    <t>Ecuador</t>
  </si>
  <si>
    <t>Egipto</t>
  </si>
  <si>
    <t>El Salvador</t>
  </si>
  <si>
    <t>Emiratos Arabes Unidos</t>
  </si>
  <si>
    <t>Eritrea</t>
  </si>
  <si>
    <t>Eslovaquia (d.01/01/93)</t>
  </si>
  <si>
    <t>Eslovenia (d.01/01/92)</t>
  </si>
  <si>
    <t>España (excp.Ceuta y Melilla)(d.01/01/86)</t>
  </si>
  <si>
    <t>Estados Unidos</t>
  </si>
  <si>
    <t>Estonia (d.01/01/92)</t>
  </si>
  <si>
    <t>Etiopía</t>
  </si>
  <si>
    <t>Filipinas</t>
  </si>
  <si>
    <t>Finlandia</t>
  </si>
  <si>
    <t>Francia</t>
  </si>
  <si>
    <t>Gabón</t>
  </si>
  <si>
    <t>Gambia</t>
  </si>
  <si>
    <t>Georgia (d.01/01/92)</t>
  </si>
  <si>
    <t>Georgia del Sur e Islas Sandwich Sur</t>
  </si>
  <si>
    <t>Ghana</t>
  </si>
  <si>
    <t>Gibraltar</t>
  </si>
  <si>
    <t>Granada</t>
  </si>
  <si>
    <t>Grecia</t>
  </si>
  <si>
    <t>Groenlandia</t>
  </si>
  <si>
    <t>Guadalupe (h.31/12/96)</t>
  </si>
  <si>
    <t>Guam</t>
  </si>
  <si>
    <t>Guatemala</t>
  </si>
  <si>
    <t>Guinea</t>
  </si>
  <si>
    <t>Guinea Bissau</t>
  </si>
  <si>
    <t>Guinea Ecuatorial</t>
  </si>
  <si>
    <t>Guyana</t>
  </si>
  <si>
    <t>Guyana Francesa (h.31/12/96)</t>
  </si>
  <si>
    <t>Haití</t>
  </si>
  <si>
    <t>Honduras</t>
  </si>
  <si>
    <t>Hong-Kong</t>
  </si>
  <si>
    <t>Hungría</t>
  </si>
  <si>
    <t>I.Marianas Norte(h.31/12/00);Oc.Australiana(h.31/12/99)</t>
  </si>
  <si>
    <t>India</t>
  </si>
  <si>
    <t>Indias Occidentales (h.31/12/82)</t>
  </si>
  <si>
    <t>Indias Occidentales (h.31/12/85)</t>
  </si>
  <si>
    <t>Indias Occidentales (h.31/12/86)</t>
  </si>
  <si>
    <t>Indonesia</t>
  </si>
  <si>
    <t>Irak</t>
  </si>
  <si>
    <t>Irán</t>
  </si>
  <si>
    <t>Irlanda</t>
  </si>
  <si>
    <t>Isla Bouvet</t>
  </si>
  <si>
    <t>Isla Heard e Islas McDonald</t>
  </si>
  <si>
    <t>Isla Navidad</t>
  </si>
  <si>
    <t>Isla Niue</t>
  </si>
  <si>
    <t>Isla Norfolk</t>
  </si>
  <si>
    <t>Islandia</t>
  </si>
  <si>
    <t>Islas Caimán</t>
  </si>
  <si>
    <t>Islas Cocos o islas Keeling</t>
  </si>
  <si>
    <t>Islas Cook</t>
  </si>
  <si>
    <t>Islas Feroe (d.01/01/93)</t>
  </si>
  <si>
    <t>Islas Feroe (h.31/12/92)</t>
  </si>
  <si>
    <t>Islas Fiyi(Fidji)</t>
  </si>
  <si>
    <t>Islas Maldivas</t>
  </si>
  <si>
    <t>Islas Malvinas (Falkland)</t>
  </si>
  <si>
    <t>Islas Marianas del Norte</t>
  </si>
  <si>
    <t>Islas Marshall</t>
  </si>
  <si>
    <t>Islas Menores alejadas Estados Unidos</t>
  </si>
  <si>
    <t>Islas Salomon</t>
  </si>
  <si>
    <t>Islas Tokelau</t>
  </si>
  <si>
    <t>Islas Turcas y Caicos</t>
  </si>
  <si>
    <t>Islas Virgenes (EEUU)</t>
  </si>
  <si>
    <t>Islas Vírgenes (GB) (d.01/01/95)</t>
  </si>
  <si>
    <t>Islas Vírgenes (GB) y Montserrat (h.31/12/94)</t>
  </si>
  <si>
    <t>Islas Wallis y Futuna</t>
  </si>
  <si>
    <t>Israel</t>
  </si>
  <si>
    <t>Italia</t>
  </si>
  <si>
    <t>Jamaica</t>
  </si>
  <si>
    <t>Jordania</t>
  </si>
  <si>
    <t>Kazajstán (d.01/01/92)</t>
  </si>
  <si>
    <t>Kenia</t>
  </si>
  <si>
    <t>Kirguizistán (d.01/01/92)</t>
  </si>
  <si>
    <t>Kiribati (d.01/01/81)</t>
  </si>
  <si>
    <t>Kosovo (d.01/06/05)</t>
  </si>
  <si>
    <t>Kosovo (sólo Noviembre-2000)</t>
  </si>
  <si>
    <t>Kuwait</t>
  </si>
  <si>
    <t>Laos</t>
  </si>
  <si>
    <t>Lesotho</t>
  </si>
  <si>
    <t>Letonia (d.01/01/92)</t>
  </si>
  <si>
    <t>Líbano</t>
  </si>
  <si>
    <t>Liberia</t>
  </si>
  <si>
    <t>Libia</t>
  </si>
  <si>
    <t>Liechtenstein</t>
  </si>
  <si>
    <t>Lituania (d.01/01/92)</t>
  </si>
  <si>
    <t>Luxemburgo</t>
  </si>
  <si>
    <t>Macao</t>
  </si>
  <si>
    <t>Macedonia (d.01/01/00); R.Yug.Macedonia (h.31/12/99)</t>
  </si>
  <si>
    <t>Madagascar</t>
  </si>
  <si>
    <t>Malasia</t>
  </si>
  <si>
    <t>Malawi</t>
  </si>
  <si>
    <t>Mali</t>
  </si>
  <si>
    <t>Malta</t>
  </si>
  <si>
    <t>Marruecos</t>
  </si>
  <si>
    <t>Martinica (h.31/12/96)</t>
  </si>
  <si>
    <t>Mauricio</t>
  </si>
  <si>
    <t>Mauritania</t>
  </si>
  <si>
    <t>Mayotte (h.31/12/94)</t>
  </si>
  <si>
    <t>Melilla (d.01/01/99)</t>
  </si>
  <si>
    <t>México</t>
  </si>
  <si>
    <t>Micronesia Estados Federados</t>
  </si>
  <si>
    <t>Moldavia (d.01/01/92)</t>
  </si>
  <si>
    <t>Mongolia</t>
  </si>
  <si>
    <t>Montenegro (d.01/06/05)</t>
  </si>
  <si>
    <t>Montserrat (d.01/01/95)</t>
  </si>
  <si>
    <t>Mozambique</t>
  </si>
  <si>
    <t>Myanmar; (Birmania h.30/06/99)</t>
  </si>
  <si>
    <t>Namibia (d.01/01/90)</t>
  </si>
  <si>
    <t>Nauru</t>
  </si>
  <si>
    <t>Nepal</t>
  </si>
  <si>
    <t>Nicaragua</t>
  </si>
  <si>
    <t>Níger</t>
  </si>
  <si>
    <t>Nigeria</t>
  </si>
  <si>
    <t>Noruega</t>
  </si>
  <si>
    <t>Nueva Caledonia y dependencias</t>
  </si>
  <si>
    <t>Nueva Zelanda</t>
  </si>
  <si>
    <t>Oc.Holand.(h.31/12/00); Oc.Neozeland.(h.31/12/99)</t>
  </si>
  <si>
    <t>Omán</t>
  </si>
  <si>
    <t>Operaciones Especiales (España) (h.31/12/99)</t>
  </si>
  <si>
    <t>Países Bajos</t>
  </si>
  <si>
    <t>Países y territ.no prec.raz.com.Extra.</t>
  </si>
  <si>
    <t>Países y territ.no prec.raz.com.Intra.;Código País Especial</t>
  </si>
  <si>
    <t>Países y territ.no precisad.raz.com.Extra. (h.31/12/93)</t>
  </si>
  <si>
    <t>Países y territ.no precisad.raz.com.Intra. (h.31/12/93)</t>
  </si>
  <si>
    <t>Países y territ.no precisad.raz.com.mili.</t>
  </si>
  <si>
    <t>Países y territorios no determinados</t>
  </si>
  <si>
    <t>Países y territorios no determinados.Extraco.</t>
  </si>
  <si>
    <t>Países y territorios no determinados.Intraco.</t>
  </si>
  <si>
    <t>Pakistán</t>
  </si>
  <si>
    <t>Palau</t>
  </si>
  <si>
    <t>Panamá (d.01/01/81)</t>
  </si>
  <si>
    <t>Panamá (h.31/12/80)</t>
  </si>
  <si>
    <t>Papúa Nueva Guinea</t>
  </si>
  <si>
    <t>Paraguay</t>
  </si>
  <si>
    <t>Perú</t>
  </si>
  <si>
    <t>Pesca altura origen España</t>
  </si>
  <si>
    <t>Pesca altura origen otro estado miembro</t>
  </si>
  <si>
    <t>Pesca de altura</t>
  </si>
  <si>
    <t>Pitcairn</t>
  </si>
  <si>
    <t>Polinesia Francesa</t>
  </si>
  <si>
    <t>Polonia</t>
  </si>
  <si>
    <t>Portugal</t>
  </si>
  <si>
    <t>Portugal (h. 1985)</t>
  </si>
  <si>
    <t>Qatar</t>
  </si>
  <si>
    <t>R.D. Alemania (h.31/12/90)</t>
  </si>
  <si>
    <t>Regiones Polares (h.31/12/00)</t>
  </si>
  <si>
    <t>Reino Unido</t>
  </si>
  <si>
    <t>Rep.Democrática Congo; (Zaire h.31/12/97)</t>
  </si>
  <si>
    <t>República Centroafricana</t>
  </si>
  <si>
    <t>República Checa (d.01/01/93)</t>
  </si>
  <si>
    <t>República Dominicana</t>
  </si>
  <si>
    <t>Reunión (h.31/12/96)</t>
  </si>
  <si>
    <t>Ruanda</t>
  </si>
  <si>
    <t>Rumanía</t>
  </si>
  <si>
    <t>Rusia (d.01/01/92)</t>
  </si>
  <si>
    <t>Sáhara Occidental</t>
  </si>
  <si>
    <t>Samoa Americana</t>
  </si>
  <si>
    <t>Samoa Occidental</t>
  </si>
  <si>
    <t>San Cristóbal y Nieves</t>
  </si>
  <si>
    <t>San Marino</t>
  </si>
  <si>
    <t>San Martín</t>
  </si>
  <si>
    <t>San Pedro y Miquelón</t>
  </si>
  <si>
    <t>San Vicente y Granadinas</t>
  </si>
  <si>
    <t>Sant Bartolomé</t>
  </si>
  <si>
    <t>Santa Elena</t>
  </si>
  <si>
    <t>Santa Lucía</t>
  </si>
  <si>
    <t>Santo Tomé y Príncipe</t>
  </si>
  <si>
    <t>Senegal</t>
  </si>
  <si>
    <t>Serbia (d.01/06/05)</t>
  </si>
  <si>
    <t>Serbia y Montenegro(h.31/05/05);Yug.(h.31/12/98)</t>
  </si>
  <si>
    <t>Seychelles</t>
  </si>
  <si>
    <t>Sierra Leona</t>
  </si>
  <si>
    <t>Singapur</t>
  </si>
  <si>
    <t>Siria</t>
  </si>
  <si>
    <t>Somalia</t>
  </si>
  <si>
    <t>Sri Lanka</t>
  </si>
  <si>
    <t>Sudáfrica (d.01/01/90)</t>
  </si>
  <si>
    <t>Sudáfrica (incl.Namibia)(h.31/12/89)</t>
  </si>
  <si>
    <t>Sudán</t>
  </si>
  <si>
    <t>Sudán del Sur</t>
  </si>
  <si>
    <t>Suecia</t>
  </si>
  <si>
    <t>Suiza (d.01/01/95)</t>
  </si>
  <si>
    <t>Suiza (h.31/12/94)</t>
  </si>
  <si>
    <t>Surinam</t>
  </si>
  <si>
    <t>Svalbard (archipiélago) (h.31/12/00)</t>
  </si>
  <si>
    <t>Swazilandia</t>
  </si>
  <si>
    <t>Tailandia</t>
  </si>
  <si>
    <t>Taiwán</t>
  </si>
  <si>
    <t>Tajikistán (d.01/01/92)</t>
  </si>
  <si>
    <t>Tanzania</t>
  </si>
  <si>
    <t>Territorio Británico Indico</t>
  </si>
  <si>
    <t>Tierras Australes Francesas</t>
  </si>
  <si>
    <t>Timor-Leste (d.01/01/03);Timor Este (h.31/12/02)</t>
  </si>
  <si>
    <t>Togo</t>
  </si>
  <si>
    <t>Tonga</t>
  </si>
  <si>
    <t>Trinidad y Tobago</t>
  </si>
  <si>
    <t>Túnez</t>
  </si>
  <si>
    <t>Turkmenistán (d.01/01/92)</t>
  </si>
  <si>
    <t>Turquía</t>
  </si>
  <si>
    <t>Tuvalu</t>
  </si>
  <si>
    <t>Ucrania (d.01/01/92)</t>
  </si>
  <si>
    <t>Uganda</t>
  </si>
  <si>
    <t>Unión Soviética (h.31/05/92)</t>
  </si>
  <si>
    <t>Uruguay</t>
  </si>
  <si>
    <t>Uzbekistán (d.01/01/92)</t>
  </si>
  <si>
    <t>Vanuatu</t>
  </si>
  <si>
    <t>Venezuela</t>
  </si>
  <si>
    <t>Vietnam</t>
  </si>
  <si>
    <t>Yemen (d.01/01/91)</t>
  </si>
  <si>
    <t>Yemen del Norte (h.31/12/90)</t>
  </si>
  <si>
    <t>Yemen del Sur (h.31/12/90)</t>
  </si>
  <si>
    <t>Yugoslavia (h.31/12/91)</t>
  </si>
  <si>
    <t>Yugoslavia (h.31/12/92)</t>
  </si>
  <si>
    <t>Zambia</t>
  </si>
  <si>
    <t>Zimbabwe</t>
  </si>
  <si>
    <t>paises_exp_mes_acu_rank_des</t>
  </si>
  <si>
    <t>paises_imp_mes_acu_rank_des</t>
  </si>
  <si>
    <t>BUSCAR</t>
  </si>
  <si>
    <t>IDX</t>
  </si>
  <si>
    <t xml:space="preserve">[tem1] </t>
  </si>
  <si>
    <t xml:space="preserve">[tem2] </t>
  </si>
  <si>
    <t xml:space="preserve">[tem3] </t>
  </si>
  <si>
    <t xml:space="preserve">[tem4] </t>
  </si>
  <si>
    <t xml:space="preserve">[tem5] </t>
  </si>
  <si>
    <t xml:space="preserve">[tem6] </t>
  </si>
  <si>
    <t xml:space="preserve">[ctem1] </t>
  </si>
  <si>
    <t xml:space="preserve">[ctem2] </t>
  </si>
  <si>
    <t xml:space="preserve">[ctem3] </t>
  </si>
  <si>
    <t xml:space="preserve">[ctem4] </t>
  </si>
  <si>
    <t xml:space="preserve">[ctem5] </t>
  </si>
  <si>
    <t xml:space="preserve">[ctem6] </t>
  </si>
  <si>
    <t xml:space="preserve">[tea1] </t>
  </si>
  <si>
    <t xml:space="preserve">[tea2] </t>
  </si>
  <si>
    <t xml:space="preserve">[tea3] </t>
  </si>
  <si>
    <t xml:space="preserve">[tea4] </t>
  </si>
  <si>
    <t xml:space="preserve">[tea5] </t>
  </si>
  <si>
    <t xml:space="preserve">[tea6] </t>
  </si>
  <si>
    <t xml:space="preserve">[ctea1] </t>
  </si>
  <si>
    <t xml:space="preserve">[ctea2] </t>
  </si>
  <si>
    <t xml:space="preserve">[ctea3] </t>
  </si>
  <si>
    <t xml:space="preserve">[ctea4] </t>
  </si>
  <si>
    <t xml:space="preserve">[ctea5] </t>
  </si>
  <si>
    <t xml:space="preserve">[ctea6] </t>
  </si>
  <si>
    <t xml:space="preserve">[tim1] </t>
  </si>
  <si>
    <t xml:space="preserve">[tim2] </t>
  </si>
  <si>
    <t xml:space="preserve">[tim3] </t>
  </si>
  <si>
    <t xml:space="preserve">[tim4] </t>
  </si>
  <si>
    <t xml:space="preserve">[tim5] </t>
  </si>
  <si>
    <t xml:space="preserve">[tim6] </t>
  </si>
  <si>
    <t xml:space="preserve">[ctim1] </t>
  </si>
  <si>
    <t xml:space="preserve">[ctim2] </t>
  </si>
  <si>
    <t xml:space="preserve">[ctim3] </t>
  </si>
  <si>
    <t xml:space="preserve">[ctim4] </t>
  </si>
  <si>
    <t xml:space="preserve">[ctim5] </t>
  </si>
  <si>
    <t xml:space="preserve">[ctim6] </t>
  </si>
  <si>
    <t xml:space="preserve">[tia1] </t>
  </si>
  <si>
    <t xml:space="preserve">[tia2] </t>
  </si>
  <si>
    <t xml:space="preserve">[tia3] </t>
  </si>
  <si>
    <t xml:space="preserve">[tia4] </t>
  </si>
  <si>
    <t xml:space="preserve">[tia5] </t>
  </si>
  <si>
    <t xml:space="preserve">[tia6] </t>
  </si>
  <si>
    <t xml:space="preserve">[ctia1] </t>
  </si>
  <si>
    <t xml:space="preserve">[ctia2] </t>
  </si>
  <si>
    <t xml:space="preserve">[ctia3] </t>
  </si>
  <si>
    <t xml:space="preserve">[ctia4] </t>
  </si>
  <si>
    <t xml:space="preserve">[ctia5] </t>
  </si>
  <si>
    <t xml:space="preserve">[ctia6] </t>
  </si>
  <si>
    <t xml:space="preserve">[pem1] </t>
  </si>
  <si>
    <t xml:space="preserve">[pem2] </t>
  </si>
  <si>
    <t xml:space="preserve">[pem3] </t>
  </si>
  <si>
    <t xml:space="preserve">[pem4] </t>
  </si>
  <si>
    <t xml:space="preserve">[pem5] </t>
  </si>
  <si>
    <t xml:space="preserve">[pem6] </t>
  </si>
  <si>
    <t xml:space="preserve">[cpem1] </t>
  </si>
  <si>
    <t xml:space="preserve">[cpem2] </t>
  </si>
  <si>
    <t xml:space="preserve">[cpem3] </t>
  </si>
  <si>
    <t xml:space="preserve">[cpem4] </t>
  </si>
  <si>
    <t xml:space="preserve">[cpem5] </t>
  </si>
  <si>
    <t xml:space="preserve">[cpem6] </t>
  </si>
  <si>
    <t xml:space="preserve">[pea1] </t>
  </si>
  <si>
    <t xml:space="preserve">[pea2] </t>
  </si>
  <si>
    <t xml:space="preserve">[pea3] </t>
  </si>
  <si>
    <t xml:space="preserve">[pea4] </t>
  </si>
  <si>
    <t xml:space="preserve">[pea5] </t>
  </si>
  <si>
    <t xml:space="preserve">[pea6] </t>
  </si>
  <si>
    <t xml:space="preserve">[cpea1] </t>
  </si>
  <si>
    <t xml:space="preserve">[cpea2] </t>
  </si>
  <si>
    <t xml:space="preserve">[cpea3] </t>
  </si>
  <si>
    <t xml:space="preserve">[cpea4] </t>
  </si>
  <si>
    <t xml:space="preserve">[cpea5] </t>
  </si>
  <si>
    <t xml:space="preserve">[cpea6] </t>
  </si>
  <si>
    <t xml:space="preserve">[pim1] </t>
  </si>
  <si>
    <t xml:space="preserve">[pim2] </t>
  </si>
  <si>
    <t xml:space="preserve">[pim3] </t>
  </si>
  <si>
    <t xml:space="preserve">[pim4] </t>
  </si>
  <si>
    <t xml:space="preserve">[pim5] </t>
  </si>
  <si>
    <t xml:space="preserve">[pim6] </t>
  </si>
  <si>
    <t xml:space="preserve">[cpim1] </t>
  </si>
  <si>
    <t xml:space="preserve">[cpim2] </t>
  </si>
  <si>
    <t xml:space="preserve">[cpim3] </t>
  </si>
  <si>
    <t xml:space="preserve">[cpim4] </t>
  </si>
  <si>
    <t xml:space="preserve">[cpim5] </t>
  </si>
  <si>
    <t xml:space="preserve">[cpim6] </t>
  </si>
  <si>
    <t xml:space="preserve">[pia1] </t>
  </si>
  <si>
    <t xml:space="preserve">[pia2] </t>
  </si>
  <si>
    <t xml:space="preserve">[pia3] </t>
  </si>
  <si>
    <t xml:space="preserve">[pia4] </t>
  </si>
  <si>
    <t xml:space="preserve">[pia5] </t>
  </si>
  <si>
    <t xml:space="preserve">[pia6] </t>
  </si>
  <si>
    <t xml:space="preserve">[cpia1] </t>
  </si>
  <si>
    <t xml:space="preserve">[cpia2] </t>
  </si>
  <si>
    <t xml:space="preserve">[cpia3] </t>
  </si>
  <si>
    <t xml:space="preserve">[cpia4] </t>
  </si>
  <si>
    <t xml:space="preserve">[cpia5] </t>
  </si>
  <si>
    <t xml:space="preserve">[tem7] </t>
  </si>
  <si>
    <t xml:space="preserve">[tem8] </t>
  </si>
  <si>
    <t xml:space="preserve">[tem9] </t>
  </si>
  <si>
    <t xml:space="preserve">[tem10] </t>
  </si>
  <si>
    <t xml:space="preserve">[ctem7] </t>
  </si>
  <si>
    <t xml:space="preserve">[ctem8] </t>
  </si>
  <si>
    <t xml:space="preserve">[ctem9] </t>
  </si>
  <si>
    <t xml:space="preserve">[ctem10] </t>
  </si>
  <si>
    <t xml:space="preserve">[tea7] </t>
  </si>
  <si>
    <t xml:space="preserve">[tea8] </t>
  </si>
  <si>
    <t xml:space="preserve">[tea9] </t>
  </si>
  <si>
    <t xml:space="preserve">[tea10] </t>
  </si>
  <si>
    <t xml:space="preserve">[ctea7] </t>
  </si>
  <si>
    <t xml:space="preserve">[ctea8] </t>
  </si>
  <si>
    <t xml:space="preserve">[ctea9] </t>
  </si>
  <si>
    <t xml:space="preserve">[ctea10] </t>
  </si>
  <si>
    <t xml:space="preserve">[tim7] </t>
  </si>
  <si>
    <t xml:space="preserve">[tim8] </t>
  </si>
  <si>
    <t xml:space="preserve">[tim9] </t>
  </si>
  <si>
    <t xml:space="preserve">[tim10] </t>
  </si>
  <si>
    <t xml:space="preserve">[ctim7] </t>
  </si>
  <si>
    <t xml:space="preserve">[ctim8] </t>
  </si>
  <si>
    <t xml:space="preserve">[ctim9] </t>
  </si>
  <si>
    <t xml:space="preserve">[ctim10] </t>
  </si>
  <si>
    <t xml:space="preserve">[tia7] </t>
  </si>
  <si>
    <t xml:space="preserve">[tia8] </t>
  </si>
  <si>
    <t xml:space="preserve">[tia9] </t>
  </si>
  <si>
    <t xml:space="preserve">[tia10] </t>
  </si>
  <si>
    <t xml:space="preserve">[ctia7] </t>
  </si>
  <si>
    <t xml:space="preserve">[ctia8] </t>
  </si>
  <si>
    <t xml:space="preserve">[ctia9] </t>
  </si>
  <si>
    <t xml:space="preserve">[ctia10] </t>
  </si>
  <si>
    <t xml:space="preserve">[pem7] </t>
  </si>
  <si>
    <t xml:space="preserve">[pem8] </t>
  </si>
  <si>
    <t xml:space="preserve">[pem9] </t>
  </si>
  <si>
    <t xml:space="preserve">[pem10] </t>
  </si>
  <si>
    <t xml:space="preserve">[cpem7] </t>
  </si>
  <si>
    <t xml:space="preserve">[cpem8] </t>
  </si>
  <si>
    <t xml:space="preserve">[cpem9] </t>
  </si>
  <si>
    <t xml:space="preserve">[cpem10] </t>
  </si>
  <si>
    <t xml:space="preserve">[pea7] </t>
  </si>
  <si>
    <t xml:space="preserve">[pea8] </t>
  </si>
  <si>
    <t xml:space="preserve">[pea9] </t>
  </si>
  <si>
    <t xml:space="preserve">[pea10] </t>
  </si>
  <si>
    <t xml:space="preserve">[cpea7] </t>
  </si>
  <si>
    <t xml:space="preserve">[cpea8] </t>
  </si>
  <si>
    <t xml:space="preserve">[cpea9] </t>
  </si>
  <si>
    <t xml:space="preserve">[cpea10] </t>
  </si>
  <si>
    <t xml:space="preserve">[pim7] </t>
  </si>
  <si>
    <t xml:space="preserve">[pim8] </t>
  </si>
  <si>
    <t xml:space="preserve">[pim9] </t>
  </si>
  <si>
    <t xml:space="preserve">[pim10] </t>
  </si>
  <si>
    <t xml:space="preserve">[cpim7] </t>
  </si>
  <si>
    <t xml:space="preserve">[cpim8] </t>
  </si>
  <si>
    <t xml:space="preserve">[cpim9] </t>
  </si>
  <si>
    <t xml:space="preserve">[cpim10] </t>
  </si>
  <si>
    <t xml:space="preserve">[pia7] </t>
  </si>
  <si>
    <t xml:space="preserve">[pia8] </t>
  </si>
  <si>
    <t xml:space="preserve">[pia9] </t>
  </si>
  <si>
    <t xml:space="preserve">[pia10] </t>
  </si>
  <si>
    <t xml:space="preserve">[cpia6] </t>
  </si>
  <si>
    <t xml:space="preserve">[cpia7] </t>
  </si>
  <si>
    <t xml:space="preserve">[cpia8] </t>
  </si>
  <si>
    <t xml:space="preserve">[cpia9] </t>
  </si>
  <si>
    <t>[cpia10]</t>
  </si>
  <si>
    <t>Salida</t>
  </si>
  <si>
    <t>Vol. (%/total)</t>
  </si>
  <si>
    <t>TVA (con)</t>
  </si>
  <si>
    <t>taric_imp_mes_tva_con</t>
  </si>
  <si>
    <t>taric_imp_mes_tva_con_rank</t>
  </si>
  <si>
    <t>taric_imp_mes_acu_tva_con</t>
  </si>
  <si>
    <t>taric_imp_mes_acu_tva_con_rank</t>
  </si>
  <si>
    <t>taric_imp_tri_tva_con</t>
  </si>
  <si>
    <t>taric_imp_tri_acu_tva_con</t>
  </si>
  <si>
    <t>paises_exp_mes_tva_con</t>
  </si>
  <si>
    <t>paises_exp_mes_tva_con_rank</t>
  </si>
  <si>
    <t>paises_exp_mes_acu_tva_con</t>
  </si>
  <si>
    <t>paises_exp_mes_acu_tva_con_rank</t>
  </si>
  <si>
    <t>paises_exp_tri_tva_con</t>
  </si>
  <si>
    <t>paises_exp_tri_acu_tva_con</t>
  </si>
  <si>
    <t>paises_imp_mes_tva_con</t>
  </si>
  <si>
    <t>paises_imp_mes_tva_con_rank</t>
  </si>
  <si>
    <t>paises_imp_mes_acu_tva_con</t>
  </si>
  <si>
    <t>paises_imp_mes_acu_tva_con_rank</t>
  </si>
  <si>
    <t>paises_imp_tri_tva_con</t>
  </si>
  <si>
    <t>paises_imp_tri_acu_tva_con</t>
  </si>
  <si>
    <t>taric_imp_mes_tva_con_rank_des</t>
  </si>
  <si>
    <t>taric_imp_mes_acu_tva_con_rank_des</t>
  </si>
  <si>
    <t>paises_exp_mes_tva_con_rank_des</t>
  </si>
  <si>
    <t>paises_exp_mes_acu_tva_con_rank_des</t>
  </si>
  <si>
    <t>paises_imp_mes_acu_tva_con_rank_des</t>
  </si>
  <si>
    <t>paises_imp_mes_tva_con_rank_des</t>
  </si>
  <si>
    <t>ccaa_imp_mes_tva_con</t>
  </si>
  <si>
    <t>ccaa_imp_mes_acu_tva_con</t>
  </si>
  <si>
    <t>ESP</t>
  </si>
  <si>
    <t>AND</t>
  </si>
  <si>
    <t>ARA</t>
  </si>
  <si>
    <t>AST</t>
  </si>
  <si>
    <t>BAL</t>
  </si>
  <si>
    <t>CANT</t>
  </si>
  <si>
    <t>CAN</t>
  </si>
  <si>
    <t>CYL</t>
  </si>
  <si>
    <t>CLM</t>
  </si>
  <si>
    <t>CAT</t>
  </si>
  <si>
    <t>VAL</t>
  </si>
  <si>
    <t>EXT</t>
  </si>
  <si>
    <t>GAL</t>
  </si>
  <si>
    <t>CM</t>
  </si>
  <si>
    <t>MUR</t>
  </si>
  <si>
    <t>NAV</t>
  </si>
  <si>
    <t>PV</t>
  </si>
  <si>
    <t>RIO</t>
  </si>
  <si>
    <t xml:space="preserve">Vol.: Volumen en millones de euros. RK: Ránking; TVA: Tasa de variación anual (%); TC: Tasa de cobertura (%). Con.: Contribución TVA España en p.p. Fuente: AEAT                                                                                                                                                                                          </t>
  </si>
  <si>
    <t>ccaa_exp_tri_acu_tva_con</t>
  </si>
  <si>
    <t>ccaa_exp_tri_acu_rank</t>
  </si>
  <si>
    <t>ccaa_imp_tri_acu_tva_con</t>
  </si>
  <si>
    <t>Taric</t>
  </si>
  <si>
    <t>Con</t>
  </si>
  <si>
    <t>Exportaciones +</t>
  </si>
  <si>
    <t>Exportaciones -</t>
  </si>
  <si>
    <t>Importaciones +</t>
  </si>
  <si>
    <t>Importaciones -</t>
  </si>
  <si>
    <t>Dif</t>
  </si>
  <si>
    <t>Tag</t>
  </si>
  <si>
    <t>Valor</t>
  </si>
  <si>
    <t>[mes]</t>
  </si>
  <si>
    <t>[ano]</t>
  </si>
  <si>
    <t>tva_exp_mes_cm</t>
  </si>
  <si>
    <t>[tva_exp_mes_cm]</t>
  </si>
  <si>
    <t>[anop]</t>
  </si>
  <si>
    <t>tva_exp_mes_esp</t>
  </si>
  <si>
    <t>[tva_exp_mes_esp]</t>
  </si>
  <si>
    <t>tva_imp_mes_cm</t>
  </si>
  <si>
    <t>tva_imp_mes_esp</t>
  </si>
  <si>
    <t>[tva_imp_mes_esp]</t>
  </si>
  <si>
    <t>tc_mes_cm</t>
  </si>
  <si>
    <t>[tc_mes_cm]</t>
  </si>
  <si>
    <t>tva_exp_acu_cm</t>
  </si>
  <si>
    <t>[tva_exp_acu_cm]</t>
  </si>
  <si>
    <t>tva_exp_acu_esp</t>
  </si>
  <si>
    <t>[tva_exp_acu_esp]</t>
  </si>
  <si>
    <t>tva_imp_acu_cm</t>
  </si>
  <si>
    <t>[tva_imp_acu_cm]</t>
  </si>
  <si>
    <t>tva_imp_acu_esp</t>
  </si>
  <si>
    <t>[tva_imp_acu_esp]</t>
  </si>
  <si>
    <t>tc_acu_cm</t>
  </si>
  <si>
    <t>[tc_acu_cm]</t>
  </si>
  <si>
    <t>exp_mes_cm</t>
  </si>
  <si>
    <t>[exp_mes_cm]</t>
  </si>
  <si>
    <t>rank_exp_mes_cm</t>
  </si>
  <si>
    <t>[rank_exp_mes_cm]</t>
  </si>
  <si>
    <t>exp_acu_cm</t>
  </si>
  <si>
    <t>[exp_acu_cm]</t>
  </si>
  <si>
    <t>rank_exp_acu_cm</t>
  </si>
  <si>
    <t>[rank_exp_acu_cm]</t>
  </si>
  <si>
    <t>imp_mes_cm</t>
  </si>
  <si>
    <t>[imp_mes_cm]</t>
  </si>
  <si>
    <t>rank_imp_mes_cm</t>
  </si>
  <si>
    <t>[rank_imp_mes_cm]</t>
  </si>
  <si>
    <t>imp_acu_cm</t>
  </si>
  <si>
    <t>[imp_acu_cm]</t>
  </si>
  <si>
    <t>rank_imp_acu_cm</t>
  </si>
  <si>
    <t>[rank_imp_acu_cm]</t>
  </si>
  <si>
    <t>cap+_exp_1</t>
  </si>
  <si>
    <t>[cap+_exp_1]</t>
  </si>
  <si>
    <t>rep+_exp_1</t>
  </si>
  <si>
    <t>[rep+_exp_1]</t>
  </si>
  <si>
    <t>cap+_exp_2</t>
  </si>
  <si>
    <t>[cap+_exp_2]</t>
  </si>
  <si>
    <t>rep+_exp_2</t>
  </si>
  <si>
    <t>[rep+_exp_2]</t>
  </si>
  <si>
    <t>cap+_exp_3</t>
  </si>
  <si>
    <t>[cap+_exp_3]</t>
  </si>
  <si>
    <t>rep+_exp_3</t>
  </si>
  <si>
    <t>[rep+_exp_3]</t>
  </si>
  <si>
    <t>cap-_exp_1</t>
  </si>
  <si>
    <t>[cap-_exp_1]</t>
  </si>
  <si>
    <t>rep-_exp_1</t>
  </si>
  <si>
    <t>[rep-_exp_1]</t>
  </si>
  <si>
    <t>cap-_exp_2</t>
  </si>
  <si>
    <t>[cap-_exp_2]</t>
  </si>
  <si>
    <t>rep-_exp_2</t>
  </si>
  <si>
    <t>[rep-_exp_2]</t>
  </si>
  <si>
    <t>cap-_exp_3</t>
  </si>
  <si>
    <t>[cap-_exp_3]</t>
  </si>
  <si>
    <t>cap+_imp_1</t>
  </si>
  <si>
    <t>[cap+_imp_1]</t>
  </si>
  <si>
    <t>rep+_imp_1</t>
  </si>
  <si>
    <t>[rep+_imp_1]</t>
  </si>
  <si>
    <t>cap+_imp_2</t>
  </si>
  <si>
    <t>[cap+_imp_2]</t>
  </si>
  <si>
    <t>rep+_imp_2</t>
  </si>
  <si>
    <t>[rep+_imp_2]</t>
  </si>
  <si>
    <t>cap+_imp_3</t>
  </si>
  <si>
    <t>[cap+_imp_3]</t>
  </si>
  <si>
    <t>rep+_imp_3</t>
  </si>
  <si>
    <t>[rep+_imp_3]</t>
  </si>
  <si>
    <t>cap-_imp_1</t>
  </si>
  <si>
    <t>[cap-_imp_1]</t>
  </si>
  <si>
    <t>rep-_imp_1</t>
  </si>
  <si>
    <t>[rep-_imp_1]</t>
  </si>
  <si>
    <t>cap-_imp_2</t>
  </si>
  <si>
    <t>[cap-_imp_2]</t>
  </si>
  <si>
    <t>rep-_imp_2</t>
  </si>
  <si>
    <t>[rep-_imp_2]</t>
  </si>
  <si>
    <t>cap-_imp_3</t>
  </si>
  <si>
    <t>rep-_exp_3</t>
  </si>
  <si>
    <t>[rep-_exp_3]</t>
  </si>
  <si>
    <t>[cap-_imp_3]</t>
  </si>
  <si>
    <t>rep-_imp_3</t>
  </si>
  <si>
    <t>[rep-_imp_3]</t>
  </si>
  <si>
    <t>Salida avance</t>
  </si>
  <si>
    <t>[mescapital]</t>
  </si>
  <si>
    <t>[fecha]</t>
  </si>
  <si>
    <t>Salida nota</t>
  </si>
  <si>
    <t>rank_fecha_exp_mes_cm</t>
  </si>
  <si>
    <t>[rank_fecha_exp_mes_cm]</t>
  </si>
  <si>
    <t>peso_mad_exp_mes</t>
  </si>
  <si>
    <t>[peso_mad_exp_mes]</t>
  </si>
  <si>
    <t>[tva_imp_mes_cm_nota]</t>
  </si>
  <si>
    <t>Región 1:</t>
  </si>
  <si>
    <t>Región 2:</t>
  </si>
  <si>
    <t>[rank_fecha_exp_mes_esp]</t>
  </si>
  <si>
    <t>rank_fecha_exp_mes_esp</t>
  </si>
  <si>
    <t>rank_fecha_exp_acu_cm</t>
  </si>
  <si>
    <t>rank_fecha_exp_acu_esp</t>
  </si>
  <si>
    <t>rank_fecha_imp_mes_cm</t>
  </si>
  <si>
    <t>rank_fecha_imp_mes_esp</t>
  </si>
  <si>
    <t>rank_fecha_imp_acu_cm</t>
  </si>
  <si>
    <t>rank_fecha_imp_acu_esp</t>
  </si>
  <si>
    <t>[rank_fecha_exp_acu_cm]</t>
  </si>
  <si>
    <t>[rank_fecha_exp_acu_esp]</t>
  </si>
  <si>
    <t>[rank_fecha_imp_mes_cm]</t>
  </si>
  <si>
    <t>[rank_fecha_imp_mes_esp]</t>
  </si>
  <si>
    <t>[rank_fecha_imp_acu_cm]</t>
  </si>
  <si>
    <t>[rank_fecha_imp_acu_esp]</t>
  </si>
  <si>
    <t>1- Actualiza el slider de la hoja ccaa</t>
  </si>
  <si>
    <t>2- Actualiza los selectores de ccaa(det)</t>
  </si>
  <si>
    <t>cap+_exp_acu_1</t>
  </si>
  <si>
    <t>rep+_exp_acu_1</t>
  </si>
  <si>
    <t>cap+_exp_acu_2</t>
  </si>
  <si>
    <t>rep+_exp_acu_2</t>
  </si>
  <si>
    <t>cap+_exp_acu_3</t>
  </si>
  <si>
    <t>rep+_exp_acu_3</t>
  </si>
  <si>
    <t>cap-_exp_acu_1</t>
  </si>
  <si>
    <t>rep-_exp_acu_1</t>
  </si>
  <si>
    <t>cap-_exp_acu_2</t>
  </si>
  <si>
    <t>rep-_exp_acu_2</t>
  </si>
  <si>
    <t>cap-_exp_acu_3</t>
  </si>
  <si>
    <t>rep-_exp_acu_3</t>
  </si>
  <si>
    <t>cap+_imp_acu_1</t>
  </si>
  <si>
    <t>rep+_imp_acu_1</t>
  </si>
  <si>
    <t>cap+_imp_acu_2</t>
  </si>
  <si>
    <t>rep+_imp_acu_2</t>
  </si>
  <si>
    <t>cap+_imp_acu_3</t>
  </si>
  <si>
    <t>rep+_imp_acu_3</t>
  </si>
  <si>
    <t>cap-_imp_acu_1</t>
  </si>
  <si>
    <t>rep-_imp_acu_1</t>
  </si>
  <si>
    <t>cap-_imp_acu_2</t>
  </si>
  <si>
    <t>rep-_imp_acu_2</t>
  </si>
  <si>
    <t>cap-_imp_acu_3</t>
  </si>
  <si>
    <t>rep-_imp_acu_3</t>
  </si>
  <si>
    <t>[cap+_exp_acu_1]</t>
  </si>
  <si>
    <t>[rep+_exp_acu_1]</t>
  </si>
  <si>
    <t>[cap+_exp_acu_2]</t>
  </si>
  <si>
    <t>[rep+_exp_acu_2]</t>
  </si>
  <si>
    <t>[cap+_exp_acu_3]</t>
  </si>
  <si>
    <t>[rep+_exp_acu_3]</t>
  </si>
  <si>
    <t>[cap-_exp_acu_1]</t>
  </si>
  <si>
    <t>[rep-_exp_acu_1]</t>
  </si>
  <si>
    <t>[cap-_exp_acu_2]</t>
  </si>
  <si>
    <t>[rep-_exp_acu_2]</t>
  </si>
  <si>
    <t>[cap-_exp_acu_3]</t>
  </si>
  <si>
    <t>[rep-_exp_acu_3]</t>
  </si>
  <si>
    <t>[cap+_imp_acu_1]</t>
  </si>
  <si>
    <t>[rep+_imp_acu_1]</t>
  </si>
  <si>
    <t>[cap+_imp_acu_2]</t>
  </si>
  <si>
    <t>[rep+_imp_acu_2]</t>
  </si>
  <si>
    <t>[cap+_imp_acu_3]</t>
  </si>
  <si>
    <t>[rep+_imp_acu_3]</t>
  </si>
  <si>
    <t>[cap-_imp_acu_1]</t>
  </si>
  <si>
    <t>[rep-_imp_acu_1]</t>
  </si>
  <si>
    <t>[cap-_imp_acu_2]</t>
  </si>
  <si>
    <t>[rep-_imp_acu_2]</t>
  </si>
  <si>
    <t>[cap-_imp_acu_3]</t>
  </si>
  <si>
    <t>[rep-_imp_acu_3]</t>
  </si>
  <si>
    <t>pais+_exp_1</t>
  </si>
  <si>
    <t>reppais+_exp_1</t>
  </si>
  <si>
    <t>pais+_exp_2</t>
  </si>
  <si>
    <t>reppais+_exp_2</t>
  </si>
  <si>
    <t>pais+_exp_3</t>
  </si>
  <si>
    <t>reppais+_exp_3</t>
  </si>
  <si>
    <t>pais-_exp_1</t>
  </si>
  <si>
    <t>reppais-_exp_1</t>
  </si>
  <si>
    <t>pais-_exp_2</t>
  </si>
  <si>
    <t>reppais-_exp_2</t>
  </si>
  <si>
    <t>pais-_exp_3</t>
  </si>
  <si>
    <t>reppais-_exp_3</t>
  </si>
  <si>
    <t>pais+_imp_1</t>
  </si>
  <si>
    <t>reppais+_imp_1</t>
  </si>
  <si>
    <t>pais+_imp_2</t>
  </si>
  <si>
    <t>reppais+_imp_2</t>
  </si>
  <si>
    <t>pais+_imp_3</t>
  </si>
  <si>
    <t>reppais+_imp_3</t>
  </si>
  <si>
    <t>pais-_imp_1</t>
  </si>
  <si>
    <t>reppais-_imp_1</t>
  </si>
  <si>
    <t>pais-_imp_2</t>
  </si>
  <si>
    <t>reppais-_imp_2</t>
  </si>
  <si>
    <t>pais-_imp_3</t>
  </si>
  <si>
    <t>reppais-_imp_3</t>
  </si>
  <si>
    <t>pais+_exp_acu_1</t>
  </si>
  <si>
    <t>reppais+_exp_acu_1</t>
  </si>
  <si>
    <t>pais+_exp_acu_2</t>
  </si>
  <si>
    <t>reppais+_exp_acu_2</t>
  </si>
  <si>
    <t>pais+_exp_acu_3</t>
  </si>
  <si>
    <t>reppais+_exp_acu_3</t>
  </si>
  <si>
    <t>pais-_exp_acu_1</t>
  </si>
  <si>
    <t>reppais-_exp_acu_1</t>
  </si>
  <si>
    <t>pais-_exp_acu_2</t>
  </si>
  <si>
    <t>reppais-_exp_acu_2</t>
  </si>
  <si>
    <t>pais-_exp_acu_3</t>
  </si>
  <si>
    <t>reppais-_exp_acu_3</t>
  </si>
  <si>
    <t>pais+_imp_acu_1</t>
  </si>
  <si>
    <t>reppais+_imp_acu_1</t>
  </si>
  <si>
    <t>pais+_imp_acu_2</t>
  </si>
  <si>
    <t>reppais+_imp_acu_2</t>
  </si>
  <si>
    <t>pais+_imp_acu_3</t>
  </si>
  <si>
    <t>reppais+_imp_acu_3</t>
  </si>
  <si>
    <t>pais-_imp_acu_1</t>
  </si>
  <si>
    <t>reppais-_imp_acu_1</t>
  </si>
  <si>
    <t>pais-_imp_acu_2</t>
  </si>
  <si>
    <t>reppais-_imp_acu_2</t>
  </si>
  <si>
    <t>pais-_imp_acu_3</t>
  </si>
  <si>
    <t>reppais-_imp_acu_3</t>
  </si>
  <si>
    <t>[pais+_exp_1]</t>
  </si>
  <si>
    <t>[reppais+_exp_1]</t>
  </si>
  <si>
    <t>[pais+_exp_2]</t>
  </si>
  <si>
    <t>[reppais+_exp_2]</t>
  </si>
  <si>
    <t>[pais+_exp_3]</t>
  </si>
  <si>
    <t>[reppais+_exp_3]</t>
  </si>
  <si>
    <t>[pais-_exp_1]</t>
  </si>
  <si>
    <t>[reppais-_exp_1]</t>
  </si>
  <si>
    <t>[pais-_exp_2]</t>
  </si>
  <si>
    <t>[reppais-_exp_2]</t>
  </si>
  <si>
    <t>[pais-_exp_3]</t>
  </si>
  <si>
    <t>[reppais-_exp_3]</t>
  </si>
  <si>
    <t>[pais+_imp_1]</t>
  </si>
  <si>
    <t>[reppais+_imp_1]</t>
  </si>
  <si>
    <t>[pais+_imp_2]</t>
  </si>
  <si>
    <t>[reppais+_imp_2]</t>
  </si>
  <si>
    <t>[pais+_imp_3]</t>
  </si>
  <si>
    <t>[reppais+_imp_3]</t>
  </si>
  <si>
    <t>[pais-_imp_1]</t>
  </si>
  <si>
    <t>[reppais-_imp_1]</t>
  </si>
  <si>
    <t>[pais-_imp_2]</t>
  </si>
  <si>
    <t>[reppais-_imp_2]</t>
  </si>
  <si>
    <t>[pais-_imp_3]</t>
  </si>
  <si>
    <t>[reppais-_imp_3]</t>
  </si>
  <si>
    <t>[pais+_exp_acu_1]</t>
  </si>
  <si>
    <t>[reppais+_exp_acu_1]</t>
  </si>
  <si>
    <t>[pais+_exp_acu_2]</t>
  </si>
  <si>
    <t>[reppais+_exp_acu_2]</t>
  </si>
  <si>
    <t>[pais+_exp_acu_3]</t>
  </si>
  <si>
    <t>[reppais+_exp_acu_3]</t>
  </si>
  <si>
    <t>[pais-_exp_acu_1]</t>
  </si>
  <si>
    <t>[reppais-_exp_acu_1]</t>
  </si>
  <si>
    <t>[pais-_exp_acu_2]</t>
  </si>
  <si>
    <t>[reppais-_exp_acu_2]</t>
  </si>
  <si>
    <t>[pais-_exp_acu_3]</t>
  </si>
  <si>
    <t>[reppais-_exp_acu_3]</t>
  </si>
  <si>
    <t>[pais+_imp_acu_1]</t>
  </si>
  <si>
    <t>[reppais+_imp_acu_1]</t>
  </si>
  <si>
    <t>[pais+_imp_acu_2]</t>
  </si>
  <si>
    <t>[reppais+_imp_acu_2]</t>
  </si>
  <si>
    <t>[pais+_imp_acu_3]</t>
  </si>
  <si>
    <t>[reppais+_imp_acu_3]</t>
  </si>
  <si>
    <t>[pais-_imp_acu_1]</t>
  </si>
  <si>
    <t>[reppais-_imp_acu_1]</t>
  </si>
  <si>
    <t>[pais-_imp_acu_2]</t>
  </si>
  <si>
    <t>[reppais-_imp_acu_2]</t>
  </si>
  <si>
    <t>[pais-_imp_acu_3]</t>
  </si>
  <si>
    <t>[reppais-_imp_acu_3]</t>
  </si>
  <si>
    <t>exp_mes_esp</t>
  </si>
  <si>
    <t>exp_acu_esp</t>
  </si>
  <si>
    <t>imp_mes_esp</t>
  </si>
  <si>
    <t>imp_acu_esp</t>
  </si>
  <si>
    <t>[exp_mes_esp]</t>
  </si>
  <si>
    <t>[exp_acu_esp]</t>
  </si>
  <si>
    <t>[imp_mes_esp]</t>
  </si>
  <si>
    <t>[imp_acu_esp]</t>
  </si>
  <si>
    <t>[deficit_mes_esp]</t>
  </si>
  <si>
    <t xml:space="preserve">[déficit_acu_esp] </t>
  </si>
  <si>
    <t xml:space="preserve">[tc_mes_esp] </t>
  </si>
  <si>
    <t xml:space="preserve">[tc_acu_esp] </t>
  </si>
  <si>
    <t>[peso_mad_imp_mes]</t>
  </si>
  <si>
    <t>peso_mad_imp_mes</t>
  </si>
  <si>
    <t>deficit_mes_esp</t>
  </si>
  <si>
    <t>déficit_acu_esp</t>
  </si>
  <si>
    <t>tc_mes_esp]</t>
  </si>
  <si>
    <t>tc_acu_esp]</t>
  </si>
  <si>
    <t>ccaa_exp_mes_tva_con_rank</t>
  </si>
  <si>
    <t>ccaa_exp_mes_acu_tva_con_rank</t>
  </si>
  <si>
    <t>ccaa_imp_mes_tva_con_rank</t>
  </si>
  <si>
    <t>ccaa_imp_mes_acu_tva_con_rank</t>
  </si>
  <si>
    <t>conmad_expacu</t>
  </si>
  <si>
    <t>conmad_impacu</t>
  </si>
  <si>
    <t>[conmad_expacu]</t>
  </si>
  <si>
    <t>[conmad_impacu]</t>
  </si>
  <si>
    <t>conmad_exp</t>
  </si>
  <si>
    <t>conmad_imp</t>
  </si>
  <si>
    <t>[conmad_exp]</t>
  </si>
  <si>
    <t>[conmad_imp]</t>
  </si>
  <si>
    <t>conmadrank_exp</t>
  </si>
  <si>
    <t>conmadrank_expacu</t>
  </si>
  <si>
    <t>conmadrank_imp</t>
  </si>
  <si>
    <t>conmadrank_impacu</t>
  </si>
  <si>
    <t>[conmadrank_exp]</t>
  </si>
  <si>
    <t>[conmadrank_expacu]</t>
  </si>
  <si>
    <t>[conmadrank_imp]</t>
  </si>
  <si>
    <t>[conmadrank_impacu]</t>
  </si>
  <si>
    <t>pos_exp</t>
  </si>
  <si>
    <t>pos_expacu</t>
  </si>
  <si>
    <t>pos_imp</t>
  </si>
  <si>
    <t>pos_impacu</t>
  </si>
  <si>
    <t>ccaa+_exp_1</t>
  </si>
  <si>
    <t>repccaa+_exp_1</t>
  </si>
  <si>
    <t>ccaa+_exp_2</t>
  </si>
  <si>
    <t>repccaa+_exp_2</t>
  </si>
  <si>
    <t>ccaa+_exp_3</t>
  </si>
  <si>
    <t>repccaa+_exp_3</t>
  </si>
  <si>
    <t>ccaa-_exp_1</t>
  </si>
  <si>
    <t>repccaa-_exp_1</t>
  </si>
  <si>
    <t>ccaa-_exp_2</t>
  </si>
  <si>
    <t>repccaa-_exp_2</t>
  </si>
  <si>
    <t>ccaa-_exp_3</t>
  </si>
  <si>
    <t>repccaa-_exp_3</t>
  </si>
  <si>
    <t>ccaa+_imp_1</t>
  </si>
  <si>
    <t>repccaa+_imp_1</t>
  </si>
  <si>
    <t>ccaa+_imp_2</t>
  </si>
  <si>
    <t>repccaa+_imp_2</t>
  </si>
  <si>
    <t>ccaa+_imp_3</t>
  </si>
  <si>
    <t>repccaa+_imp_3</t>
  </si>
  <si>
    <t>ccaa-_imp_1</t>
  </si>
  <si>
    <t>repccaa-_imp_1</t>
  </si>
  <si>
    <t>ccaa-_imp_2</t>
  </si>
  <si>
    <t>repccaa-_imp_2</t>
  </si>
  <si>
    <t>ccaa-_imp_3</t>
  </si>
  <si>
    <t>repccaa-_imp_3</t>
  </si>
  <si>
    <t>ccaa+_exp_acu_1</t>
  </si>
  <si>
    <t>repccaa+_exp_acu_1</t>
  </si>
  <si>
    <t>ccaa+_exp_acu_2</t>
  </si>
  <si>
    <t>repccaa+_exp_acu_2</t>
  </si>
  <si>
    <t>ccaa+_exp_acu_3</t>
  </si>
  <si>
    <t>repccaa+_exp_acu_3</t>
  </si>
  <si>
    <t>ccaa-_exp_acu_1</t>
  </si>
  <si>
    <t>repccaa-_exp_acu_1</t>
  </si>
  <si>
    <t>ccaa-_exp_acu_2</t>
  </si>
  <si>
    <t>repccaa-_exp_acu_2</t>
  </si>
  <si>
    <t>ccaa-_exp_acu_3</t>
  </si>
  <si>
    <t>repccaa-_exp_acu_3</t>
  </si>
  <si>
    <t>ccaa+_imp_acu_1</t>
  </si>
  <si>
    <t>repccaa+_imp_acu_1</t>
  </si>
  <si>
    <t>ccaa+_imp_acu_2</t>
  </si>
  <si>
    <t>repccaa+_imp_acu_2</t>
  </si>
  <si>
    <t>ccaa+_imp_acu_3</t>
  </si>
  <si>
    <t>repccaa+_imp_acu_3</t>
  </si>
  <si>
    <t>ccaa-_imp_acu_1</t>
  </si>
  <si>
    <t>repccaa-_imp_acu_1</t>
  </si>
  <si>
    <t>ccaa-_imp_acu_2</t>
  </si>
  <si>
    <t>repccaa-_imp_acu_2</t>
  </si>
  <si>
    <t>ccaa-_imp_acu_3</t>
  </si>
  <si>
    <t>repccaa-_imp_acu_3</t>
  </si>
  <si>
    <t>[pos_exp]</t>
  </si>
  <si>
    <t>[pos_expacu]</t>
  </si>
  <si>
    <t>[pos_imp]</t>
  </si>
  <si>
    <t>[pos_impacu]</t>
  </si>
  <si>
    <t>[ccaa+_exp_1]</t>
  </si>
  <si>
    <t>[repccaa+_exp_1]</t>
  </si>
  <si>
    <t>[ccaa+_exp_2]</t>
  </si>
  <si>
    <t>[repccaa+_exp_2]</t>
  </si>
  <si>
    <t>[ccaa+_exp_3]</t>
  </si>
  <si>
    <t>[repccaa+_exp_3]</t>
  </si>
  <si>
    <t>[ccaa-_exp_1]</t>
  </si>
  <si>
    <t>[repccaa-_exp_1]</t>
  </si>
  <si>
    <t>[ccaa-_exp_2]</t>
  </si>
  <si>
    <t>[repccaa-_exp_2]</t>
  </si>
  <si>
    <t>[ccaa-_exp_3]</t>
  </si>
  <si>
    <t>[repccaa-_exp_3]</t>
  </si>
  <si>
    <t>[ccaa+_imp_1]</t>
  </si>
  <si>
    <t>[repccaa+_imp_1]</t>
  </si>
  <si>
    <t>[ccaa+_imp_2]</t>
  </si>
  <si>
    <t>[repccaa+_imp_2]</t>
  </si>
  <si>
    <t>[ccaa+_imp_3]</t>
  </si>
  <si>
    <t>[repccaa+_imp_3]</t>
  </si>
  <si>
    <t>[ccaa-_imp_1]</t>
  </si>
  <si>
    <t>[repccaa-_imp_1]</t>
  </si>
  <si>
    <t>[ccaa-_imp_2]</t>
  </si>
  <si>
    <t>[repccaa-_imp_2]</t>
  </si>
  <si>
    <t>[ccaa-_imp_3]</t>
  </si>
  <si>
    <t>[repccaa-_imp_3]</t>
  </si>
  <si>
    <t>[ccaa+_exp_acu_1]</t>
  </si>
  <si>
    <t>[repccaa+_exp_acu_1]</t>
  </si>
  <si>
    <t>[ccaa+_exp_acu_2]</t>
  </si>
  <si>
    <t>[repccaa+_exp_acu_2]</t>
  </si>
  <si>
    <t>[ccaa+_exp_acu_3]</t>
  </si>
  <si>
    <t>[repccaa+_exp_acu_3]</t>
  </si>
  <si>
    <t>[ccaa-_exp_acu_1]</t>
  </si>
  <si>
    <t>[repccaa-_exp_acu_1]</t>
  </si>
  <si>
    <t>[ccaa-_exp_acu_2]</t>
  </si>
  <si>
    <t>[repccaa-_exp_acu_2]</t>
  </si>
  <si>
    <t>[ccaa-_exp_acu_3]</t>
  </si>
  <si>
    <t>[repccaa-_exp_acu_3]</t>
  </si>
  <si>
    <t>[ccaa+_imp_acu_1]</t>
  </si>
  <si>
    <t>[repccaa+_imp_acu_1]</t>
  </si>
  <si>
    <t>[ccaa+_imp_acu_2]</t>
  </si>
  <si>
    <t>[repccaa+_imp_acu_2]</t>
  </si>
  <si>
    <t>[ccaa+_imp_acu_3]</t>
  </si>
  <si>
    <t>[repccaa+_imp_acu_3]</t>
  </si>
  <si>
    <t>[ccaa-_imp_acu_1]</t>
  </si>
  <si>
    <t>[repccaa-_imp_acu_1]</t>
  </si>
  <si>
    <t>[ccaa-_imp_acu_2]</t>
  </si>
  <si>
    <t>[repccaa-_imp_acu_2]</t>
  </si>
  <si>
    <t>[ccaa-_imp_acu_3]</t>
  </si>
  <si>
    <t>[repccaa-_imp_acu_3]</t>
  </si>
  <si>
    <t>Salida claves</t>
  </si>
  <si>
    <t>Salida mensual</t>
  </si>
  <si>
    <t>Salida trimestral</t>
  </si>
  <si>
    <t>Exportaciones de la Comunidad de Madrid por TARIC</t>
  </si>
  <si>
    <t>Importaciones de la Comunidad de Madrid por TARIC</t>
  </si>
  <si>
    <t>TARIC: Arancel Integrado de la Comunidad Europea; RK: Ránking; TVA: Tasa de variación anual (%) Contr.: Contribución del TARIC al crecimiento/descenso del total de las exportaciones madrileñas. El RANKING ordena por volumen exportado en lo que va de año hasta el mes del último dato publicado. FUENTE: AEAT</t>
  </si>
  <si>
    <t>RK: Ránking; TVA: Tasa de variación anual (%) Contr.: Contribución del TARIC al crecimiento/descenso del</t>
  </si>
  <si>
    <t>[tva_imp_mes_cm]</t>
  </si>
  <si>
    <t>COMERCIO EXTERIOR DE ESPAÑA</t>
  </si>
  <si>
    <t>Saldo</t>
  </si>
  <si>
    <t>Tasa de cobertura</t>
  </si>
  <si>
    <t xml:space="preserve">Millones </t>
  </si>
  <si>
    <t>% var.</t>
  </si>
  <si>
    <t>Millones</t>
  </si>
  <si>
    <t xml:space="preserve">% </t>
  </si>
  <si>
    <t>COMERCIO EXTERIOR DE LA COMUNIDAD DE MADRID</t>
  </si>
  <si>
    <t>Importaciones de los 15 principales TARIC de la Comunidad de Madrid.</t>
  </si>
  <si>
    <t>Por capítulos TARIC</t>
  </si>
  <si>
    <t>Por países</t>
  </si>
  <si>
    <t>Capítulo TARIC</t>
  </si>
  <si>
    <t>Contribución</t>
  </si>
  <si>
    <t>País destino</t>
  </si>
  <si>
    <t>País origen</t>
  </si>
  <si>
    <t>Fuente: Elaboración a partir de datos DATACOMEX</t>
  </si>
  <si>
    <t>2026-T1</t>
  </si>
  <si>
    <t>Gráficos de Notas de Coyuntura</t>
  </si>
  <si>
    <t>ccaa_exp_mm12_tva</t>
  </si>
  <si>
    <t>ccaa_imp_mm12_tva</t>
  </si>
  <si>
    <t>CEU</t>
  </si>
  <si>
    <t>MEL</t>
  </si>
  <si>
    <t>ND</t>
  </si>
  <si>
    <t>año</t>
  </si>
  <si>
    <t>exptva</t>
  </si>
  <si>
    <t>imptva</t>
  </si>
  <si>
    <t>expmmtva</t>
  </si>
  <si>
    <t>impmmtva</t>
  </si>
  <si>
    <t>mes</t>
  </si>
  <si>
    <t>mes_texto</t>
  </si>
  <si>
    <t>Tasa de variación interanual (t.v.a.)</t>
  </si>
  <si>
    <t>MM12 Tasa de variación interanual (t.v.a.)</t>
  </si>
  <si>
    <t>Exp</t>
  </si>
  <si>
    <t>Imp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</si>
</sst>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"/>
    <numFmt numFmtId="165" formatCode="#,##0.0\ %;\-#,##0.0\ %;#,##0.0\ %"/>
    <numFmt numFmtId="166" formatCode="0.0"/>
    <numFmt numFmtId="167" formatCode="0.0%"/>
    <numFmt numFmtId="168" formatCode="0.0\ %;\-0.0\ %;0.0\ %"/>
    <numFmt numFmtId="169" formatCode="0.00\ %;\-0.00\ %;0.00\ %"/>
    <numFmt numFmtId="170" formatCode="#,##0.00\ %;\-#,##0.00\ %;#,##0.00\ %"/>
    <numFmt numFmtId="171" formatCode="#,##0.0\ &quot;p.p&quot;"/>
    <numFmt numFmtId="172" formatCode="#,##0.0\ &quot;M&quot;"/>
    <numFmt numFmtId="173" formatCode="[$-C0A]d\ &quot;de&quot;\ mmmm\ &quot;de&quot;\ yyyy;@"/>
  </numFmts>
  <fonts count="43" x14ac:knownFonts="1">
    <font>
      <sz val="11"/>
      <color theme="1"/>
      <name val="Calibri"/>
      <family val="2"/>
      <scheme val="minor"/>
    </font>
    <font>
      <b/>
      <sz val="12"/>
      <color theme="0"/>
      <name val="Verdana"/>
      <family val="2"/>
    </font>
    <font>
      <sz val="9"/>
      <color rgb="FF2D5532"/>
      <name val="Arial"/>
      <family val="2"/>
    </font>
    <font>
      <b/>
      <sz val="8"/>
      <color rgb="FF2D5532"/>
      <name val="Verdana"/>
      <family val="2"/>
    </font>
    <font>
      <sz val="8"/>
      <color rgb="FF2D5532"/>
      <name val="Verdana"/>
      <family val="2"/>
    </font>
    <font>
      <b/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2"/>
      <color theme="0" tint="-4.9989318521683403E-2"/>
      <name val="Arial"/>
      <family val="2"/>
    </font>
    <font>
      <sz val="8"/>
      <color rgb="FF2D5532"/>
      <name val="Arial"/>
      <family val="2"/>
    </font>
    <font>
      <b/>
      <sz val="8"/>
      <color rgb="FF2D5532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0" tint="-4.9989318521683403E-2"/>
      <name val="Verdana"/>
      <family val="2"/>
    </font>
    <font>
      <sz val="8"/>
      <color theme="1"/>
      <name val="Verdana"/>
      <family val="2"/>
    </font>
    <font>
      <b/>
      <sz val="9"/>
      <color rgb="FF2D5532"/>
      <name val="Arial"/>
      <family val="2"/>
    </font>
    <font>
      <sz val="8"/>
      <color theme="1"/>
      <name val="Calibri"/>
      <family val="2"/>
      <scheme val="minor"/>
    </font>
    <font>
      <sz val="11"/>
      <color rgb="FF2D5532"/>
      <name val="Calibri"/>
      <family val="2"/>
      <scheme val="minor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4F81BD"/>
      <name val="Calibri"/>
      <family val="2"/>
      <scheme val="minor"/>
    </font>
    <font>
      <sz val="11"/>
      <color rgb="FF4F81BD"/>
      <name val="Calibri"/>
      <family val="2"/>
      <scheme val="minor"/>
    </font>
    <font>
      <i/>
      <sz val="8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1"/>
      <color rgb="FF526DB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74151"/>
      <name val="Segoe UI"/>
      <family val="2"/>
    </font>
    <font>
      <b/>
      <sz val="10"/>
      <color theme="0"/>
      <name val="Verdana"/>
      <family val="2"/>
    </font>
    <font>
      <b/>
      <sz val="9"/>
      <color theme="4"/>
      <name val="Verdana"/>
      <family val="2"/>
    </font>
    <font>
      <b/>
      <sz val="9"/>
      <color theme="0"/>
      <name val="Verdana"/>
      <family val="2"/>
    </font>
    <font>
      <sz val="9"/>
      <color theme="4"/>
      <name val="Verdana"/>
      <family val="2"/>
    </font>
    <font>
      <sz val="9"/>
      <name val="Verdana"/>
      <family val="2"/>
    </font>
    <font>
      <b/>
      <sz val="12"/>
      <color theme="1"/>
      <name val="Verdana"/>
      <family val="2"/>
    </font>
    <font>
      <sz val="9"/>
      <color theme="1"/>
      <name val="Verdana"/>
      <family val="2"/>
    </font>
    <font>
      <b/>
      <sz val="10"/>
      <color theme="1"/>
      <name val="Verdana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2D553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CEBEF"/>
        <bgColor indexed="64"/>
      </patternFill>
    </fill>
    <fill>
      <patternFill patternType="solid">
        <fgColor rgb="FF526DB0"/>
        <bgColor indexed="64"/>
      </patternFill>
    </fill>
    <fill>
      <patternFill patternType="solid">
        <fgColor rgb="FFB9C4D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2D5532"/>
      </right>
      <top style="thin">
        <color rgb="FF2D5532"/>
      </top>
      <bottom/>
      <diagonal/>
    </border>
    <border>
      <left style="thin">
        <color rgb="FF2D5532"/>
      </left>
      <right style="thin">
        <color rgb="FF2D5532"/>
      </right>
      <top style="thin">
        <color rgb="FF2D5532"/>
      </top>
      <bottom style="thin">
        <color rgb="FF2D5532"/>
      </bottom>
      <diagonal/>
    </border>
    <border>
      <left style="thin">
        <color rgb="FF2D5532"/>
      </left>
      <right style="thin">
        <color indexed="64"/>
      </right>
      <top style="thin">
        <color rgb="FF2D5532"/>
      </top>
      <bottom style="thin">
        <color rgb="FF2D5532"/>
      </bottom>
      <diagonal/>
    </border>
    <border>
      <left style="thin">
        <color indexed="64"/>
      </left>
      <right style="thin">
        <color rgb="FF2D5532"/>
      </right>
      <top/>
      <bottom/>
      <diagonal/>
    </border>
    <border>
      <left/>
      <right style="thin">
        <color rgb="FF2D5532"/>
      </right>
      <top style="thin">
        <color rgb="FF2D5532"/>
      </top>
      <bottom/>
      <diagonal/>
    </border>
    <border>
      <left/>
      <right style="thin">
        <color indexed="64"/>
      </right>
      <top style="thin">
        <color rgb="FF2D5532"/>
      </top>
      <bottom/>
      <diagonal/>
    </border>
    <border>
      <left style="thin">
        <color indexed="64"/>
      </left>
      <right style="thin">
        <color rgb="FF2D5532"/>
      </right>
      <top/>
      <bottom style="thin">
        <color rgb="FF2D5532"/>
      </bottom>
      <diagonal/>
    </border>
    <border>
      <left style="thin">
        <color rgb="FF2D5532"/>
      </left>
      <right/>
      <top style="thin">
        <color rgb="FF2D5532"/>
      </top>
      <bottom style="thin">
        <color rgb="FF2D5532"/>
      </bottom>
      <diagonal/>
    </border>
    <border>
      <left/>
      <right/>
      <top style="thin">
        <color rgb="FF2D5532"/>
      </top>
      <bottom style="thin">
        <color rgb="FF2D5532"/>
      </bottom>
      <diagonal/>
    </border>
    <border>
      <left/>
      <right style="thin">
        <color rgb="FF2D5532"/>
      </right>
      <top style="thin">
        <color rgb="FF2D5532"/>
      </top>
      <bottom style="thin">
        <color rgb="FF2D5532"/>
      </bottom>
      <diagonal/>
    </border>
    <border>
      <left/>
      <right style="thin">
        <color indexed="64"/>
      </right>
      <top style="thin">
        <color rgb="FF2D5532"/>
      </top>
      <bottom style="thin">
        <color rgb="FF2D5532"/>
      </bottom>
      <diagonal/>
    </border>
    <border>
      <left/>
      <right style="thin">
        <color rgb="FF2D5532"/>
      </right>
      <top/>
      <bottom style="thin">
        <color rgb="FF2D5532"/>
      </bottom>
      <diagonal/>
    </border>
    <border>
      <left/>
      <right style="thin">
        <color indexed="64"/>
      </right>
      <top/>
      <bottom style="thin">
        <color rgb="FF2D5532"/>
      </bottom>
      <diagonal/>
    </border>
    <border>
      <left/>
      <right/>
      <top style="thin">
        <color rgb="FF2D5532"/>
      </top>
      <bottom/>
      <diagonal/>
    </border>
    <border>
      <left style="thin">
        <color rgb="FF2D5532"/>
      </left>
      <right/>
      <top style="thin">
        <color rgb="FF2D5532"/>
      </top>
      <bottom/>
      <diagonal/>
    </border>
    <border>
      <left style="thin">
        <color rgb="FF2D5532"/>
      </left>
      <right style="thin">
        <color rgb="FF2D5532"/>
      </right>
      <top/>
      <bottom/>
      <diagonal/>
    </border>
    <border>
      <left/>
      <right style="thin">
        <color rgb="FF2D5532"/>
      </right>
      <top/>
      <bottom/>
      <diagonal/>
    </border>
    <border>
      <left style="thin">
        <color rgb="FF2D5532"/>
      </left>
      <right/>
      <top/>
      <bottom/>
      <diagonal/>
    </border>
    <border>
      <left style="thin">
        <color indexed="64"/>
      </left>
      <right style="thin">
        <color rgb="FF2D5532"/>
      </right>
      <top/>
      <bottom style="thin">
        <color indexed="64"/>
      </bottom>
      <diagonal/>
    </border>
    <border>
      <left/>
      <right style="thin">
        <color rgb="FF2D5532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2D5532"/>
      </left>
      <right/>
      <top/>
      <bottom style="thin">
        <color indexed="64"/>
      </bottom>
      <diagonal/>
    </border>
    <border>
      <left style="thin">
        <color rgb="FF2D5532"/>
      </left>
      <right style="thin">
        <color rgb="FF2D5532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0">
    <xf numFmtId="0" fontId="0" fillId="0" borderId="0" xfId="0"/>
    <xf numFmtId="0" fontId="0" fillId="0" borderId="0" xfId="0" pivotButton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  <xf numFmtId="1" fontId="0" fillId="0" borderId="0" xfId="0" applyNumberFormat="1"/>
    <xf numFmtId="0" fontId="2" fillId="0" borderId="2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5" fillId="3" borderId="5" xfId="0" applyFont="1" applyFill="1" applyBorder="1" applyAlignment="1">
      <alignment horizontal="right" readingOrder="1"/>
    </xf>
    <xf numFmtId="0" fontId="6" fillId="0" borderId="5" xfId="0" applyFont="1" applyBorder="1" applyAlignment="1">
      <alignment horizontal="right" readingOrder="1"/>
    </xf>
    <xf numFmtId="0" fontId="6" fillId="3" borderId="5" xfId="0" applyFont="1" applyFill="1" applyBorder="1" applyAlignment="1">
      <alignment horizontal="right" readingOrder="1"/>
    </xf>
    <xf numFmtId="0" fontId="5" fillId="0" borderId="5" xfId="0" applyFont="1" applyBorder="1" applyAlignment="1">
      <alignment horizontal="right" readingOrder="1"/>
    </xf>
    <xf numFmtId="0" fontId="6" fillId="0" borderId="20" xfId="0" applyFont="1" applyBorder="1" applyAlignment="1">
      <alignment horizontal="right" readingOrder="1"/>
    </xf>
    <xf numFmtId="4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0" xfId="0" applyAlignment="1">
      <alignment horizontal="left" indent="1"/>
    </xf>
    <xf numFmtId="169" fontId="0" fillId="0" borderId="0" xfId="0" applyNumberFormat="1"/>
    <xf numFmtId="0" fontId="9" fillId="0" borderId="27" xfId="0" applyFont="1" applyBorder="1" applyAlignment="1">
      <alignment horizontal="center"/>
    </xf>
    <xf numFmtId="0" fontId="9" fillId="4" borderId="31" xfId="0" applyFont="1" applyFill="1" applyBorder="1" applyAlignment="1">
      <alignment horizontal="center"/>
    </xf>
    <xf numFmtId="0" fontId="9" fillId="4" borderId="29" xfId="0" applyFont="1" applyFill="1" applyBorder="1" applyAlignment="1">
      <alignment horizontal="center"/>
    </xf>
    <xf numFmtId="0" fontId="9" fillId="4" borderId="25" xfId="0" applyFont="1" applyFill="1" applyBorder="1" applyAlignment="1">
      <alignment horizontal="center"/>
    </xf>
    <xf numFmtId="0" fontId="9" fillId="4" borderId="32" xfId="0" applyFont="1" applyFill="1" applyBorder="1" applyAlignment="1">
      <alignment horizontal="center"/>
    </xf>
    <xf numFmtId="0" fontId="9" fillId="4" borderId="33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/>
    </xf>
    <xf numFmtId="0" fontId="11" fillId="5" borderId="26" xfId="0" applyFont="1" applyFill="1" applyBorder="1"/>
    <xf numFmtId="166" fontId="11" fillId="5" borderId="32" xfId="0" applyNumberFormat="1" applyFont="1" applyFill="1" applyBorder="1" applyAlignment="1">
      <alignment horizontal="right"/>
    </xf>
    <xf numFmtId="166" fontId="11" fillId="5" borderId="25" xfId="0" applyNumberFormat="1" applyFont="1" applyFill="1" applyBorder="1"/>
    <xf numFmtId="164" fontId="11" fillId="5" borderId="25" xfId="0" applyNumberFormat="1" applyFont="1" applyFill="1" applyBorder="1"/>
    <xf numFmtId="164" fontId="11" fillId="5" borderId="32" xfId="0" applyNumberFormat="1" applyFont="1" applyFill="1" applyBorder="1"/>
    <xf numFmtId="166" fontId="11" fillId="5" borderId="33" xfId="0" applyNumberFormat="1" applyFont="1" applyFill="1" applyBorder="1"/>
    <xf numFmtId="164" fontId="11" fillId="5" borderId="0" xfId="0" applyNumberFormat="1" applyFont="1" applyFill="1"/>
    <xf numFmtId="1" fontId="11" fillId="5" borderId="0" xfId="0" applyNumberFormat="1" applyFont="1" applyFill="1"/>
    <xf numFmtId="166" fontId="11" fillId="5" borderId="0" xfId="0" applyNumberFormat="1" applyFont="1" applyFill="1"/>
    <xf numFmtId="166" fontId="11" fillId="5" borderId="34" xfId="0" applyNumberFormat="1" applyFont="1" applyFill="1" applyBorder="1"/>
    <xf numFmtId="0" fontId="11" fillId="4" borderId="26" xfId="0" applyFont="1" applyFill="1" applyBorder="1"/>
    <xf numFmtId="166" fontId="11" fillId="4" borderId="26" xfId="0" applyNumberFormat="1" applyFont="1" applyFill="1" applyBorder="1" applyAlignment="1">
      <alignment horizontal="right"/>
    </xf>
    <xf numFmtId="166" fontId="11" fillId="4" borderId="0" xfId="0" applyNumberFormat="1" applyFont="1" applyFill="1"/>
    <xf numFmtId="164" fontId="11" fillId="4" borderId="0" xfId="0" applyNumberFormat="1" applyFont="1" applyFill="1"/>
    <xf numFmtId="164" fontId="11" fillId="4" borderId="26" xfId="0" applyNumberFormat="1" applyFont="1" applyFill="1" applyBorder="1"/>
    <xf numFmtId="166" fontId="11" fillId="4" borderId="34" xfId="0" applyNumberFormat="1" applyFont="1" applyFill="1" applyBorder="1"/>
    <xf numFmtId="1" fontId="11" fillId="4" borderId="0" xfId="0" applyNumberFormat="1" applyFont="1" applyFill="1"/>
    <xf numFmtId="166" fontId="11" fillId="5" borderId="26" xfId="0" applyNumberFormat="1" applyFont="1" applyFill="1" applyBorder="1" applyAlignment="1">
      <alignment horizontal="right"/>
    </xf>
    <xf numFmtId="164" fontId="11" fillId="5" borderId="26" xfId="0" applyNumberFormat="1" applyFont="1" applyFill="1" applyBorder="1"/>
    <xf numFmtId="0" fontId="10" fillId="5" borderId="28" xfId="0" applyFont="1" applyFill="1" applyBorder="1"/>
    <xf numFmtId="164" fontId="12" fillId="5" borderId="28" xfId="0" applyNumberFormat="1" applyFont="1" applyFill="1" applyBorder="1" applyAlignment="1">
      <alignment horizontal="right"/>
    </xf>
    <xf numFmtId="166" fontId="12" fillId="5" borderId="29" xfId="0" applyNumberFormat="1" applyFont="1" applyFill="1" applyBorder="1"/>
    <xf numFmtId="1" fontId="12" fillId="5" borderId="29" xfId="0" applyNumberFormat="1" applyFont="1" applyFill="1" applyBorder="1"/>
    <xf numFmtId="164" fontId="12" fillId="5" borderId="28" xfId="0" applyNumberFormat="1" applyFont="1" applyFill="1" applyBorder="1"/>
    <xf numFmtId="164" fontId="12" fillId="5" borderId="29" xfId="0" applyNumberFormat="1" applyFont="1" applyFill="1" applyBorder="1"/>
    <xf numFmtId="166" fontId="12" fillId="5" borderId="30" xfId="0" applyNumberFormat="1" applyFont="1" applyFill="1" applyBorder="1"/>
    <xf numFmtId="0" fontId="4" fillId="4" borderId="29" xfId="0" applyFont="1" applyFill="1" applyBorder="1" applyAlignment="1">
      <alignment horizontal="center"/>
    </xf>
    <xf numFmtId="0" fontId="4" fillId="4" borderId="30" xfId="0" applyFont="1" applyFill="1" applyBorder="1" applyAlignment="1">
      <alignment horizontal="center"/>
    </xf>
    <xf numFmtId="0" fontId="4" fillId="4" borderId="28" xfId="0" applyFont="1" applyFill="1" applyBorder="1" applyAlignment="1">
      <alignment horizontal="center"/>
    </xf>
    <xf numFmtId="0" fontId="10" fillId="4" borderId="1" xfId="0" applyFont="1" applyFill="1" applyBorder="1"/>
    <xf numFmtId="164" fontId="12" fillId="4" borderId="25" xfId="0" applyNumberFormat="1" applyFont="1" applyFill="1" applyBorder="1"/>
    <xf numFmtId="164" fontId="12" fillId="4" borderId="33" xfId="0" applyNumberFormat="1" applyFont="1" applyFill="1" applyBorder="1"/>
    <xf numFmtId="164" fontId="14" fillId="4" borderId="25" xfId="0" applyNumberFormat="1" applyFont="1" applyFill="1" applyBorder="1"/>
    <xf numFmtId="0" fontId="9" fillId="5" borderId="1" xfId="0" applyFont="1" applyFill="1" applyBorder="1"/>
    <xf numFmtId="164" fontId="11" fillId="6" borderId="32" xfId="0" applyNumberFormat="1" applyFont="1" applyFill="1" applyBorder="1"/>
    <xf numFmtId="164" fontId="11" fillId="6" borderId="25" xfId="0" applyNumberFormat="1" applyFont="1" applyFill="1" applyBorder="1"/>
    <xf numFmtId="164" fontId="11" fillId="6" borderId="33" xfId="0" applyNumberFormat="1" applyFont="1" applyFill="1" applyBorder="1"/>
    <xf numFmtId="0" fontId="9" fillId="5" borderId="27" xfId="0" applyFont="1" applyFill="1" applyBorder="1"/>
    <xf numFmtId="164" fontId="11" fillId="6" borderId="0" xfId="0" applyNumberFormat="1" applyFont="1" applyFill="1"/>
    <xf numFmtId="164" fontId="11" fillId="6" borderId="34" xfId="0" applyNumberFormat="1" applyFont="1" applyFill="1" applyBorder="1"/>
    <xf numFmtId="164" fontId="11" fillId="6" borderId="26" xfId="0" applyNumberFormat="1" applyFont="1" applyFill="1" applyBorder="1"/>
    <xf numFmtId="164" fontId="11" fillId="6" borderId="36" xfId="0" applyNumberFormat="1" applyFont="1" applyFill="1" applyBorder="1"/>
    <xf numFmtId="0" fontId="10" fillId="4" borderId="37" xfId="0" applyFont="1" applyFill="1" applyBorder="1"/>
    <xf numFmtId="164" fontId="12" fillId="4" borderId="29" xfId="0" applyNumberFormat="1" applyFont="1" applyFill="1" applyBorder="1"/>
    <xf numFmtId="164" fontId="12" fillId="4" borderId="30" xfId="0" applyNumberFormat="1" applyFont="1" applyFill="1" applyBorder="1"/>
    <xf numFmtId="164" fontId="11" fillId="6" borderId="22" xfId="0" applyNumberFormat="1" applyFont="1" applyFill="1" applyBorder="1"/>
    <xf numFmtId="0" fontId="9" fillId="5" borderId="31" xfId="0" applyFont="1" applyFill="1" applyBorder="1"/>
    <xf numFmtId="164" fontId="11" fillId="6" borderId="28" xfId="0" applyNumberFormat="1" applyFont="1" applyFill="1" applyBorder="1"/>
    <xf numFmtId="0" fontId="9" fillId="7" borderId="1" xfId="0" applyFont="1" applyFill="1" applyBorder="1"/>
    <xf numFmtId="164" fontId="12" fillId="7" borderId="32" xfId="0" applyNumberFormat="1" applyFont="1" applyFill="1" applyBorder="1"/>
    <xf numFmtId="164" fontId="12" fillId="7" borderId="25" xfId="0" applyNumberFormat="1" applyFont="1" applyFill="1" applyBorder="1"/>
    <xf numFmtId="164" fontId="12" fillId="7" borderId="33" xfId="0" applyNumberFormat="1" applyFont="1" applyFill="1" applyBorder="1"/>
    <xf numFmtId="164" fontId="12" fillId="7" borderId="30" xfId="0" applyNumberFormat="1" applyFont="1" applyFill="1" applyBorder="1"/>
    <xf numFmtId="0" fontId="15" fillId="4" borderId="28" xfId="0" applyFont="1" applyFill="1" applyBorder="1"/>
    <xf numFmtId="164" fontId="15" fillId="4" borderId="28" xfId="0" applyNumberFormat="1" applyFont="1" applyFill="1" applyBorder="1" applyAlignment="1">
      <alignment horizontal="right"/>
    </xf>
    <xf numFmtId="166" fontId="15" fillId="4" borderId="29" xfId="0" applyNumberFormat="1" applyFont="1" applyFill="1" applyBorder="1"/>
    <xf numFmtId="164" fontId="15" fillId="4" borderId="29" xfId="0" applyNumberFormat="1" applyFont="1" applyFill="1" applyBorder="1"/>
    <xf numFmtId="164" fontId="15" fillId="4" borderId="28" xfId="0" applyNumberFormat="1" applyFont="1" applyFill="1" applyBorder="1"/>
    <xf numFmtId="166" fontId="15" fillId="4" borderId="30" xfId="0" applyNumberFormat="1" applyFont="1" applyFill="1" applyBorder="1"/>
    <xf numFmtId="170" fontId="0" fillId="0" borderId="0" xfId="0" applyNumberFormat="1"/>
    <xf numFmtId="0" fontId="17" fillId="0" borderId="27" xfId="0" applyFont="1" applyBorder="1" applyAlignment="1">
      <alignment horizontal="center"/>
    </xf>
    <xf numFmtId="0" fontId="17" fillId="4" borderId="35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11" fillId="5" borderId="35" xfId="0" applyFont="1" applyFill="1" applyBorder="1"/>
    <xf numFmtId="164" fontId="11" fillId="5" borderId="22" xfId="0" applyNumberFormat="1" applyFont="1" applyFill="1" applyBorder="1"/>
    <xf numFmtId="1" fontId="11" fillId="5" borderId="22" xfId="0" applyNumberFormat="1" applyFont="1" applyFill="1" applyBorder="1"/>
    <xf numFmtId="166" fontId="11" fillId="5" borderId="22" xfId="0" applyNumberFormat="1" applyFont="1" applyFill="1" applyBorder="1"/>
    <xf numFmtId="166" fontId="11" fillId="5" borderId="36" xfId="0" applyNumberFormat="1" applyFont="1" applyFill="1" applyBorder="1"/>
    <xf numFmtId="0" fontId="10" fillId="4" borderId="28" xfId="0" applyFont="1" applyFill="1" applyBorder="1"/>
    <xf numFmtId="164" fontId="12" fillId="4" borderId="32" xfId="0" applyNumberFormat="1" applyFont="1" applyFill="1" applyBorder="1" applyAlignment="1">
      <alignment horizontal="right"/>
    </xf>
    <xf numFmtId="166" fontId="12" fillId="4" borderId="25" xfId="0" applyNumberFormat="1" applyFont="1" applyFill="1" applyBorder="1"/>
    <xf numFmtId="2" fontId="18" fillId="4" borderId="25" xfId="0" applyNumberFormat="1" applyFont="1" applyFill="1" applyBorder="1"/>
    <xf numFmtId="164" fontId="12" fillId="4" borderId="28" xfId="0" applyNumberFormat="1" applyFont="1" applyFill="1" applyBorder="1"/>
    <xf numFmtId="166" fontId="12" fillId="4" borderId="29" xfId="0" applyNumberFormat="1" applyFont="1" applyFill="1" applyBorder="1"/>
    <xf numFmtId="2" fontId="18" fillId="4" borderId="30" xfId="0" applyNumberFormat="1" applyFont="1" applyFill="1" applyBorder="1"/>
    <xf numFmtId="1" fontId="12" fillId="4" borderId="29" xfId="0" applyNumberFormat="1" applyFont="1" applyFill="1" applyBorder="1"/>
    <xf numFmtId="166" fontId="12" fillId="4" borderId="30" xfId="0" applyNumberFormat="1" applyFont="1" applyFill="1" applyBorder="1"/>
    <xf numFmtId="1" fontId="12" fillId="5" borderId="30" xfId="0" applyNumberFormat="1" applyFont="1" applyFill="1" applyBorder="1"/>
    <xf numFmtId="0" fontId="0" fillId="0" borderId="22" xfId="0" applyBorder="1"/>
    <xf numFmtId="0" fontId="21" fillId="9" borderId="28" xfId="0" applyFont="1" applyFill="1" applyBorder="1" applyAlignment="1">
      <alignment horizontal="center"/>
    </xf>
    <xf numFmtId="0" fontId="22" fillId="9" borderId="28" xfId="0" applyFont="1" applyFill="1" applyBorder="1" applyAlignment="1">
      <alignment horizontal="center"/>
    </xf>
    <xf numFmtId="0" fontId="22" fillId="9" borderId="29" xfId="0" applyFont="1" applyFill="1" applyBorder="1" applyAlignment="1">
      <alignment horizontal="center"/>
    </xf>
    <xf numFmtId="0" fontId="22" fillId="9" borderId="30" xfId="0" applyFont="1" applyFill="1" applyBorder="1" applyAlignment="1">
      <alignment horizontal="center"/>
    </xf>
    <xf numFmtId="0" fontId="0" fillId="10" borderId="26" xfId="0" applyFill="1" applyBorder="1"/>
    <xf numFmtId="4" fontId="0" fillId="10" borderId="32" xfId="0" applyNumberFormat="1" applyFill="1" applyBorder="1"/>
    <xf numFmtId="2" fontId="0" fillId="10" borderId="25" xfId="0" applyNumberFormat="1" applyFill="1" applyBorder="1"/>
    <xf numFmtId="2" fontId="0" fillId="10" borderId="33" xfId="0" applyNumberFormat="1" applyFill="1" applyBorder="1"/>
    <xf numFmtId="0" fontId="0" fillId="4" borderId="26" xfId="0" applyFill="1" applyBorder="1"/>
    <xf numFmtId="4" fontId="0" fillId="4" borderId="26" xfId="0" applyNumberFormat="1" applyFill="1" applyBorder="1"/>
    <xf numFmtId="2" fontId="0" fillId="4" borderId="0" xfId="0" applyNumberFormat="1" applyFill="1"/>
    <xf numFmtId="2" fontId="0" fillId="4" borderId="34" xfId="0" applyNumberFormat="1" applyFill="1" applyBorder="1"/>
    <xf numFmtId="4" fontId="0" fillId="10" borderId="26" xfId="0" applyNumberFormat="1" applyFill="1" applyBorder="1"/>
    <xf numFmtId="2" fontId="0" fillId="10" borderId="0" xfId="0" applyNumberFormat="1" applyFill="1"/>
    <xf numFmtId="2" fontId="0" fillId="10" borderId="34" xfId="0" applyNumberFormat="1" applyFill="1" applyBorder="1"/>
    <xf numFmtId="4" fontId="0" fillId="4" borderId="35" xfId="0" applyNumberFormat="1" applyFill="1" applyBorder="1"/>
    <xf numFmtId="2" fontId="0" fillId="4" borderId="22" xfId="0" applyNumberFormat="1" applyFill="1" applyBorder="1"/>
    <xf numFmtId="2" fontId="0" fillId="4" borderId="36" xfId="0" applyNumberFormat="1" applyFill="1" applyBorder="1"/>
    <xf numFmtId="0" fontId="21" fillId="10" borderId="37" xfId="0" applyFont="1" applyFill="1" applyBorder="1"/>
    <xf numFmtId="4" fontId="19" fillId="10" borderId="28" xfId="0" applyNumberFormat="1" applyFont="1" applyFill="1" applyBorder="1"/>
    <xf numFmtId="4" fontId="19" fillId="10" borderId="29" xfId="0" applyNumberFormat="1" applyFont="1" applyFill="1" applyBorder="1"/>
    <xf numFmtId="4" fontId="19" fillId="10" borderId="30" xfId="0" applyNumberFormat="1" applyFont="1" applyFill="1" applyBorder="1"/>
    <xf numFmtId="0" fontId="21" fillId="4" borderId="37" xfId="0" applyFont="1" applyFill="1" applyBorder="1"/>
    <xf numFmtId="4" fontId="19" fillId="4" borderId="28" xfId="0" applyNumberFormat="1" applyFont="1" applyFill="1" applyBorder="1"/>
    <xf numFmtId="4" fontId="19" fillId="4" borderId="29" xfId="0" applyNumberFormat="1" applyFont="1" applyFill="1" applyBorder="1"/>
    <xf numFmtId="4" fontId="19" fillId="4" borderId="30" xfId="0" applyNumberFormat="1" applyFont="1" applyFill="1" applyBorder="1"/>
    <xf numFmtId="0" fontId="25" fillId="9" borderId="26" xfId="0" applyFont="1" applyFill="1" applyBorder="1" applyAlignment="1">
      <alignment horizontal="center"/>
    </xf>
    <xf numFmtId="0" fontId="25" fillId="9" borderId="0" xfId="0" applyFont="1" applyFill="1" applyAlignment="1">
      <alignment horizontal="center"/>
    </xf>
    <xf numFmtId="0" fontId="25" fillId="9" borderId="34" xfId="0" applyFont="1" applyFill="1" applyBorder="1" applyAlignment="1">
      <alignment horizontal="center"/>
    </xf>
    <xf numFmtId="0" fontId="25" fillId="11" borderId="26" xfId="0" applyFont="1" applyFill="1" applyBorder="1" applyAlignment="1">
      <alignment horizontal="left" indent="1"/>
    </xf>
    <xf numFmtId="164" fontId="25" fillId="11" borderId="0" xfId="0" applyNumberFormat="1" applyFont="1" applyFill="1" applyAlignment="1">
      <alignment horizontal="right" indent="1"/>
    </xf>
    <xf numFmtId="4" fontId="19" fillId="11" borderId="34" xfId="0" applyNumberFormat="1" applyFont="1" applyFill="1" applyBorder="1" applyAlignment="1">
      <alignment horizontal="right" indent="1"/>
    </xf>
    <xf numFmtId="0" fontId="0" fillId="10" borderId="26" xfId="0" applyFill="1" applyBorder="1" applyAlignment="1">
      <alignment horizontal="left" indent="1"/>
    </xf>
    <xf numFmtId="164" fontId="0" fillId="10" borderId="0" xfId="0" applyNumberFormat="1" applyFill="1" applyAlignment="1">
      <alignment horizontal="right" indent="1"/>
    </xf>
    <xf numFmtId="164" fontId="0" fillId="10" borderId="34" xfId="0" applyNumberFormat="1" applyFill="1" applyBorder="1" applyAlignment="1">
      <alignment horizontal="right" indent="1"/>
    </xf>
    <xf numFmtId="0" fontId="0" fillId="4" borderId="26" xfId="0" applyFill="1" applyBorder="1" applyAlignment="1">
      <alignment horizontal="left" indent="1"/>
    </xf>
    <xf numFmtId="164" fontId="0" fillId="4" borderId="0" xfId="0" applyNumberFormat="1" applyFill="1" applyAlignment="1">
      <alignment horizontal="right" indent="1"/>
    </xf>
    <xf numFmtId="164" fontId="0" fillId="4" borderId="34" xfId="0" applyNumberFormat="1" applyFill="1" applyBorder="1" applyAlignment="1">
      <alignment horizontal="right" indent="1"/>
    </xf>
    <xf numFmtId="4" fontId="0" fillId="10" borderId="26" xfId="0" applyNumberFormat="1" applyFill="1" applyBorder="1" applyAlignment="1">
      <alignment horizontal="left" indent="1"/>
    </xf>
    <xf numFmtId="0" fontId="0" fillId="10" borderId="35" xfId="0" applyFill="1" applyBorder="1" applyAlignment="1">
      <alignment horizontal="left" indent="1"/>
    </xf>
    <xf numFmtId="164" fontId="0" fillId="10" borderId="22" xfId="0" applyNumberFormat="1" applyFill="1" applyBorder="1" applyAlignment="1">
      <alignment horizontal="right" indent="1"/>
    </xf>
    <xf numFmtId="164" fontId="0" fillId="10" borderId="36" xfId="0" applyNumberFormat="1" applyFill="1" applyBorder="1" applyAlignment="1">
      <alignment horizontal="right" indent="1"/>
    </xf>
    <xf numFmtId="17" fontId="0" fillId="0" borderId="26" xfId="0" applyNumberFormat="1" applyBorder="1"/>
    <xf numFmtId="164" fontId="0" fillId="0" borderId="0" xfId="0" applyNumberFormat="1" applyAlignment="1">
      <alignment horizontal="right"/>
    </xf>
    <xf numFmtId="164" fontId="0" fillId="0" borderId="34" xfId="0" applyNumberFormat="1" applyBorder="1"/>
    <xf numFmtId="3" fontId="25" fillId="9" borderId="0" xfId="0" applyNumberFormat="1" applyFont="1" applyFill="1" applyAlignment="1">
      <alignment horizontal="right"/>
    </xf>
    <xf numFmtId="166" fontId="25" fillId="9" borderId="0" xfId="0" applyNumberFormat="1" applyFont="1" applyFill="1" applyAlignment="1">
      <alignment horizontal="right"/>
    </xf>
    <xf numFmtId="3" fontId="25" fillId="9" borderId="22" xfId="0" applyNumberFormat="1" applyFont="1" applyFill="1" applyBorder="1" applyAlignment="1">
      <alignment horizontal="right"/>
    </xf>
    <xf numFmtId="166" fontId="25" fillId="9" borderId="22" xfId="0" applyNumberFormat="1" applyFont="1" applyFill="1" applyBorder="1" applyAlignment="1">
      <alignment horizontal="right"/>
    </xf>
    <xf numFmtId="0" fontId="28" fillId="0" borderId="0" xfId="0" applyFont="1"/>
    <xf numFmtId="166" fontId="25" fillId="9" borderId="36" xfId="0" applyNumberFormat="1" applyFont="1" applyFill="1" applyBorder="1" applyAlignment="1">
      <alignment horizontal="right"/>
    </xf>
    <xf numFmtId="0" fontId="29" fillId="0" borderId="0" xfId="0" applyFont="1"/>
    <xf numFmtId="164" fontId="11" fillId="5" borderId="32" xfId="0" applyNumberFormat="1" applyFont="1" applyFill="1" applyBorder="1" applyAlignment="1">
      <alignment horizontal="right"/>
    </xf>
    <xf numFmtId="164" fontId="11" fillId="4" borderId="26" xfId="0" applyNumberFormat="1" applyFont="1" applyFill="1" applyBorder="1" applyAlignment="1">
      <alignment horizontal="right"/>
    </xf>
    <xf numFmtId="164" fontId="11" fillId="5" borderId="26" xfId="0" applyNumberFormat="1" applyFont="1" applyFill="1" applyBorder="1" applyAlignment="1">
      <alignment horizontal="right"/>
    </xf>
    <xf numFmtId="166" fontId="6" fillId="0" borderId="19" xfId="0" applyNumberFormat="1" applyFont="1" applyBorder="1" applyAlignment="1">
      <alignment horizontal="right"/>
    </xf>
    <xf numFmtId="166" fontId="6" fillId="3" borderId="19" xfId="0" applyNumberFormat="1" applyFont="1" applyFill="1" applyBorder="1" applyAlignment="1">
      <alignment horizontal="right"/>
    </xf>
    <xf numFmtId="166" fontId="5" fillId="0" borderId="19" xfId="0" applyNumberFormat="1" applyFont="1" applyBorder="1" applyAlignment="1">
      <alignment horizontal="right"/>
    </xf>
    <xf numFmtId="166" fontId="6" fillId="0" borderId="23" xfId="0" applyNumberFormat="1" applyFont="1" applyBorder="1" applyAlignment="1">
      <alignment horizontal="right"/>
    </xf>
    <xf numFmtId="166" fontId="5" fillId="3" borderId="16" xfId="0" applyNumberFormat="1" applyFont="1" applyFill="1" applyBorder="1" applyAlignment="1">
      <alignment horizontal="right"/>
    </xf>
    <xf numFmtId="0" fontId="5" fillId="3" borderId="15" xfId="0" applyFont="1" applyFill="1" applyBorder="1" applyAlignment="1">
      <alignment horizontal="right"/>
    </xf>
    <xf numFmtId="167" fontId="5" fillId="3" borderId="6" xfId="0" applyNumberFormat="1" applyFont="1" applyFill="1" applyBorder="1" applyAlignment="1">
      <alignment horizontal="right"/>
    </xf>
    <xf numFmtId="164" fontId="5" fillId="3" borderId="17" xfId="0" applyNumberFormat="1" applyFont="1" applyFill="1" applyBorder="1" applyAlignment="1">
      <alignment horizontal="right"/>
    </xf>
    <xf numFmtId="0" fontId="6" fillId="0" borderId="0" xfId="0" applyFont="1" applyAlignment="1">
      <alignment horizontal="right"/>
    </xf>
    <xf numFmtId="167" fontId="6" fillId="0" borderId="18" xfId="0" applyNumberFormat="1" applyFont="1" applyBorder="1" applyAlignment="1">
      <alignment horizontal="right"/>
    </xf>
    <xf numFmtId="164" fontId="6" fillId="0" borderId="17" xfId="0" applyNumberFormat="1" applyFont="1" applyBorder="1" applyAlignment="1">
      <alignment horizontal="right"/>
    </xf>
    <xf numFmtId="0" fontId="6" fillId="3" borderId="0" xfId="0" applyFont="1" applyFill="1" applyAlignment="1">
      <alignment horizontal="right"/>
    </xf>
    <xf numFmtId="167" fontId="6" fillId="3" borderId="18" xfId="0" applyNumberFormat="1" applyFont="1" applyFill="1" applyBorder="1" applyAlignment="1">
      <alignment horizontal="right"/>
    </xf>
    <xf numFmtId="164" fontId="6" fillId="3" borderId="17" xfId="0" applyNumberFormat="1" applyFont="1" applyFill="1" applyBorder="1" applyAlignment="1">
      <alignment horizontal="right"/>
    </xf>
    <xf numFmtId="0" fontId="5" fillId="0" borderId="0" xfId="0" applyFont="1" applyAlignment="1">
      <alignment horizontal="right"/>
    </xf>
    <xf numFmtId="167" fontId="5" fillId="0" borderId="18" xfId="0" applyNumberFormat="1" applyFont="1" applyBorder="1" applyAlignment="1">
      <alignment horizontal="right"/>
    </xf>
    <xf numFmtId="164" fontId="5" fillId="0" borderId="17" xfId="0" applyNumberFormat="1" applyFont="1" applyBorder="1" applyAlignment="1">
      <alignment horizontal="right"/>
    </xf>
    <xf numFmtId="0" fontId="6" fillId="0" borderId="22" xfId="0" applyFont="1" applyBorder="1" applyAlignment="1">
      <alignment horizontal="right"/>
    </xf>
    <xf numFmtId="167" fontId="6" fillId="0" borderId="21" xfId="0" applyNumberFormat="1" applyFont="1" applyBorder="1" applyAlignment="1">
      <alignment horizontal="right"/>
    </xf>
    <xf numFmtId="164" fontId="6" fillId="0" borderId="24" xfId="0" applyNumberFormat="1" applyFont="1" applyBorder="1" applyAlignment="1">
      <alignment horizontal="right"/>
    </xf>
    <xf numFmtId="167" fontId="0" fillId="0" borderId="0" xfId="0" applyNumberFormat="1"/>
    <xf numFmtId="10" fontId="0" fillId="0" borderId="0" xfId="0" applyNumberFormat="1"/>
    <xf numFmtId="171" fontId="0" fillId="0" borderId="0" xfId="0" applyNumberFormat="1"/>
    <xf numFmtId="0" fontId="25" fillId="13" borderId="26" xfId="0" applyFont="1" applyFill="1" applyBorder="1" applyAlignment="1">
      <alignment horizontal="center"/>
    </xf>
    <xf numFmtId="0" fontId="25" fillId="13" borderId="34" xfId="0" applyFont="1" applyFill="1" applyBorder="1" applyAlignment="1">
      <alignment horizontal="center"/>
    </xf>
    <xf numFmtId="0" fontId="25" fillId="13" borderId="0" xfId="0" applyFont="1" applyFill="1" applyAlignment="1">
      <alignment horizontal="center"/>
    </xf>
    <xf numFmtId="17" fontId="0" fillId="13" borderId="26" xfId="0" applyNumberFormat="1" applyFill="1" applyBorder="1"/>
    <xf numFmtId="3" fontId="0" fillId="13" borderId="0" xfId="0" applyNumberFormat="1" applyFill="1"/>
    <xf numFmtId="164" fontId="0" fillId="13" borderId="0" xfId="0" applyNumberFormat="1" applyFill="1" applyAlignment="1">
      <alignment horizontal="right"/>
    </xf>
    <xf numFmtId="164" fontId="0" fillId="13" borderId="0" xfId="0" applyNumberFormat="1" applyFill="1"/>
    <xf numFmtId="164" fontId="0" fillId="13" borderId="34" xfId="0" applyNumberFormat="1" applyFill="1" applyBorder="1"/>
    <xf numFmtId="0" fontId="25" fillId="9" borderId="26" xfId="0" applyFont="1" applyFill="1" applyBorder="1" applyAlignment="1">
      <alignment horizontal="left"/>
    </xf>
    <xf numFmtId="0" fontId="25" fillId="9" borderId="35" xfId="0" applyFont="1" applyFill="1" applyBorder="1" applyAlignment="1">
      <alignment horizontal="left"/>
    </xf>
    <xf numFmtId="166" fontId="25" fillId="9" borderId="34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72" fontId="0" fillId="0" borderId="0" xfId="0" applyNumberFormat="1"/>
    <xf numFmtId="173" fontId="0" fillId="0" borderId="0" xfId="0" applyNumberFormat="1"/>
    <xf numFmtId="0" fontId="30" fillId="0" borderId="0" xfId="0" applyFont="1"/>
    <xf numFmtId="164" fontId="12" fillId="5" borderId="30" xfId="0" applyNumberFormat="1" applyFont="1" applyFill="1" applyBorder="1" applyAlignment="1">
      <alignment horizontal="right"/>
    </xf>
    <xf numFmtId="0" fontId="32" fillId="14" borderId="35" xfId="0" applyFont="1" applyFill="1" applyBorder="1"/>
    <xf numFmtId="0" fontId="32" fillId="4" borderId="32" xfId="0" applyFont="1" applyFill="1" applyBorder="1"/>
    <xf numFmtId="0" fontId="34" fillId="4" borderId="25" xfId="0" applyFont="1" applyFill="1" applyBorder="1" applyAlignment="1">
      <alignment horizontal="center" vertical="center"/>
    </xf>
    <xf numFmtId="0" fontId="34" fillId="4" borderId="25" xfId="0" applyFont="1" applyFill="1" applyBorder="1" applyAlignment="1">
      <alignment horizontal="centerContinuous" vertical="center"/>
    </xf>
    <xf numFmtId="0" fontId="34" fillId="4" borderId="25" xfId="0" applyFont="1" applyFill="1" applyBorder="1" applyAlignment="1">
      <alignment horizontal="centerContinuous" vertical="center" wrapText="1"/>
    </xf>
    <xf numFmtId="0" fontId="34" fillId="4" borderId="33" xfId="0" applyFont="1" applyFill="1" applyBorder="1" applyAlignment="1">
      <alignment horizontal="centerContinuous" vertical="center" wrapText="1"/>
    </xf>
    <xf numFmtId="1" fontId="35" fillId="5" borderId="26" xfId="0" applyNumberFormat="1" applyFont="1" applyFill="1" applyBorder="1" applyAlignment="1">
      <alignment horizontal="left"/>
    </xf>
    <xf numFmtId="3" fontId="35" fillId="5" borderId="0" xfId="0" applyNumberFormat="1" applyFont="1" applyFill="1" applyAlignment="1">
      <alignment horizontal="center"/>
    </xf>
    <xf numFmtId="164" fontId="35" fillId="5" borderId="0" xfId="0" applyNumberFormat="1" applyFont="1" applyFill="1" applyAlignment="1">
      <alignment horizontal="right" indent="1"/>
    </xf>
    <xf numFmtId="164" fontId="35" fillId="5" borderId="0" xfId="0" applyNumberFormat="1" applyFont="1" applyFill="1" applyAlignment="1">
      <alignment horizontal="right" indent="2"/>
    </xf>
    <xf numFmtId="166" fontId="35" fillId="5" borderId="34" xfId="0" applyNumberFormat="1" applyFont="1" applyFill="1" applyBorder="1" applyAlignment="1">
      <alignment horizontal="left" indent="2"/>
    </xf>
    <xf numFmtId="1" fontId="35" fillId="4" borderId="26" xfId="0" applyNumberFormat="1" applyFont="1" applyFill="1" applyBorder="1" applyAlignment="1">
      <alignment horizontal="left"/>
    </xf>
    <xf numFmtId="3" fontId="35" fillId="4" borderId="0" xfId="0" applyNumberFormat="1" applyFont="1" applyFill="1" applyAlignment="1">
      <alignment horizontal="center"/>
    </xf>
    <xf numFmtId="164" fontId="35" fillId="4" borderId="0" xfId="0" applyNumberFormat="1" applyFont="1" applyFill="1" applyAlignment="1">
      <alignment horizontal="right" indent="1"/>
    </xf>
    <xf numFmtId="164" fontId="35" fillId="4" borderId="0" xfId="0" applyNumberFormat="1" applyFont="1" applyFill="1" applyAlignment="1">
      <alignment horizontal="right" indent="2"/>
    </xf>
    <xf numFmtId="166" fontId="35" fillId="4" borderId="34" xfId="0" applyNumberFormat="1" applyFont="1" applyFill="1" applyBorder="1" applyAlignment="1">
      <alignment horizontal="left" indent="2"/>
    </xf>
    <xf numFmtId="164" fontId="35" fillId="4" borderId="34" xfId="0" applyNumberFormat="1" applyFont="1" applyFill="1" applyBorder="1" applyAlignment="1">
      <alignment horizontal="left" indent="2"/>
    </xf>
    <xf numFmtId="0" fontId="35" fillId="5" borderId="26" xfId="0" applyFont="1" applyFill="1" applyBorder="1" applyAlignment="1">
      <alignment horizontal="left"/>
    </xf>
    <xf numFmtId="164" fontId="35" fillId="5" borderId="34" xfId="0" applyNumberFormat="1" applyFont="1" applyFill="1" applyBorder="1" applyAlignment="1">
      <alignment horizontal="left" indent="2"/>
    </xf>
    <xf numFmtId="1" fontId="35" fillId="4" borderId="35" xfId="0" applyNumberFormat="1" applyFont="1" applyFill="1" applyBorder="1" applyAlignment="1">
      <alignment horizontal="left"/>
    </xf>
    <xf numFmtId="3" fontId="35" fillId="4" borderId="22" xfId="0" applyNumberFormat="1" applyFont="1" applyFill="1" applyBorder="1" applyAlignment="1">
      <alignment horizontal="center"/>
    </xf>
    <xf numFmtId="164" fontId="35" fillId="4" borderId="22" xfId="0" applyNumberFormat="1" applyFont="1" applyFill="1" applyBorder="1" applyAlignment="1">
      <alignment horizontal="right" indent="1"/>
    </xf>
    <xf numFmtId="164" fontId="35" fillId="4" borderId="22" xfId="0" applyNumberFormat="1" applyFont="1" applyFill="1" applyBorder="1" applyAlignment="1">
      <alignment horizontal="right" indent="2"/>
    </xf>
    <xf numFmtId="164" fontId="35" fillId="4" borderId="36" xfId="0" applyNumberFormat="1" applyFont="1" applyFill="1" applyBorder="1" applyAlignment="1">
      <alignment horizontal="left" indent="2"/>
    </xf>
    <xf numFmtId="0" fontId="35" fillId="5" borderId="26" xfId="0" applyFont="1" applyFill="1" applyBorder="1"/>
    <xf numFmtId="0" fontId="35" fillId="4" borderId="26" xfId="0" applyFont="1" applyFill="1" applyBorder="1"/>
    <xf numFmtId="0" fontId="35" fillId="5" borderId="35" xfId="0" applyFont="1" applyFill="1" applyBorder="1"/>
    <xf numFmtId="3" fontId="35" fillId="5" borderId="22" xfId="0" applyNumberFormat="1" applyFont="1" applyFill="1" applyBorder="1" applyAlignment="1">
      <alignment horizontal="center"/>
    </xf>
    <xf numFmtId="164" fontId="35" fillId="5" borderId="22" xfId="0" applyNumberFormat="1" applyFont="1" applyFill="1" applyBorder="1" applyAlignment="1">
      <alignment horizontal="right" indent="1"/>
    </xf>
    <xf numFmtId="164" fontId="35" fillId="5" borderId="22" xfId="0" applyNumberFormat="1" applyFont="1" applyFill="1" applyBorder="1" applyAlignment="1">
      <alignment horizontal="right" indent="2"/>
    </xf>
    <xf numFmtId="166" fontId="35" fillId="5" borderId="36" xfId="0" applyNumberFormat="1" applyFont="1" applyFill="1" applyBorder="1" applyAlignment="1">
      <alignment horizontal="left" indent="2"/>
    </xf>
    <xf numFmtId="0" fontId="33" fillId="14" borderId="36" xfId="0" applyFont="1" applyFill="1" applyBorder="1" applyAlignment="1">
      <alignment horizontal="center" vertical="center" wrapText="1"/>
    </xf>
    <xf numFmtId="4" fontId="29" fillId="0" borderId="0" xfId="0" applyNumberFormat="1" applyFont="1"/>
    <xf numFmtId="0" fontId="36" fillId="0" borderId="0" xfId="0" applyFont="1" applyAlignment="1">
      <alignment horizontal="center" vertical="center" wrapText="1"/>
    </xf>
    <xf numFmtId="0" fontId="37" fillId="0" borderId="26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5" xfId="0" applyFont="1" applyBorder="1" applyAlignment="1">
      <alignment horizontal="left" vertical="center" wrapText="1"/>
    </xf>
    <xf numFmtId="0" fontId="37" fillId="0" borderId="22" xfId="0" applyFont="1" applyBorder="1" applyAlignment="1">
      <alignment horizontal="left" vertical="center" wrapText="1"/>
    </xf>
    <xf numFmtId="0" fontId="37" fillId="15" borderId="26" xfId="0" applyFont="1" applyFill="1" applyBorder="1" applyAlignment="1">
      <alignment horizontal="left" vertical="center" wrapText="1"/>
    </xf>
    <xf numFmtId="0" fontId="37" fillId="15" borderId="0" xfId="0" applyFont="1" applyFill="1" applyAlignment="1">
      <alignment horizontal="left" vertical="center" wrapText="1"/>
    </xf>
    <xf numFmtId="0" fontId="37" fillId="15" borderId="35" xfId="0" applyFont="1" applyFill="1" applyBorder="1" applyAlignment="1">
      <alignment horizontal="left" vertical="center" wrapText="1"/>
    </xf>
    <xf numFmtId="0" fontId="37" fillId="15" borderId="34" xfId="0" applyFont="1" applyFill="1" applyBorder="1" applyAlignment="1">
      <alignment horizontal="right" vertical="center" wrapText="1" indent="1"/>
    </xf>
    <xf numFmtId="0" fontId="37" fillId="0" borderId="34" xfId="0" applyFont="1" applyBorder="1" applyAlignment="1">
      <alignment horizontal="right" vertical="center" wrapText="1" indent="1"/>
    </xf>
    <xf numFmtId="0" fontId="37" fillId="15" borderId="36" xfId="0" applyFont="1" applyFill="1" applyBorder="1" applyAlignment="1">
      <alignment horizontal="right" vertical="center" wrapText="1" indent="1"/>
    </xf>
    <xf numFmtId="0" fontId="37" fillId="0" borderId="36" xfId="0" applyFont="1" applyBorder="1" applyAlignment="1">
      <alignment horizontal="right" vertical="center" wrapText="1" indent="1"/>
    </xf>
    <xf numFmtId="0" fontId="37" fillId="15" borderId="34" xfId="0" applyFont="1" applyFill="1" applyBorder="1" applyAlignment="1">
      <alignment horizontal="right" vertical="center" wrapText="1" indent="2"/>
    </xf>
    <xf numFmtId="0" fontId="37" fillId="0" borderId="34" xfId="0" applyFont="1" applyBorder="1" applyAlignment="1">
      <alignment horizontal="right" vertical="center" wrapText="1" indent="2"/>
    </xf>
    <xf numFmtId="0" fontId="37" fillId="15" borderId="36" xfId="0" applyFont="1" applyFill="1" applyBorder="1" applyAlignment="1">
      <alignment horizontal="right" vertical="center" wrapText="1" indent="2"/>
    </xf>
    <xf numFmtId="0" fontId="37" fillId="0" borderId="36" xfId="0" applyFont="1" applyBorder="1" applyAlignment="1">
      <alignment horizontal="right" vertical="center" wrapText="1" indent="2"/>
    </xf>
    <xf numFmtId="0" fontId="37" fillId="15" borderId="0" xfId="0" applyFont="1" applyFill="1" applyAlignment="1">
      <alignment horizontal="right" vertical="center" wrapText="1" indent="2"/>
    </xf>
    <xf numFmtId="0" fontId="37" fillId="0" borderId="0" xfId="0" applyFont="1" applyAlignment="1">
      <alignment horizontal="right" vertical="center" wrapText="1" indent="2"/>
    </xf>
    <xf numFmtId="0" fontId="37" fillId="0" borderId="22" xfId="0" applyFont="1" applyBorder="1" applyAlignment="1">
      <alignment horizontal="right" vertical="center" wrapText="1" indent="2"/>
    </xf>
    <xf numFmtId="0" fontId="36" fillId="0" borderId="35" xfId="0" applyFont="1" applyBorder="1" applyAlignment="1">
      <alignment horizontal="centerContinuous" vertical="center" wrapText="1"/>
    </xf>
    <xf numFmtId="0" fontId="36" fillId="0" borderId="22" xfId="0" applyFont="1" applyBorder="1" applyAlignment="1">
      <alignment horizontal="centerContinuous" vertical="center" wrapText="1"/>
    </xf>
    <xf numFmtId="0" fontId="36" fillId="0" borderId="36" xfId="0" applyFont="1" applyBorder="1" applyAlignment="1">
      <alignment horizontal="centerContinuous" vertical="center" wrapText="1"/>
    </xf>
    <xf numFmtId="0" fontId="36" fillId="0" borderId="1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right" vertical="center" wrapText="1" indent="1"/>
    </xf>
    <xf numFmtId="0" fontId="37" fillId="0" borderId="31" xfId="0" applyFont="1" applyBorder="1" applyAlignment="1">
      <alignment horizontal="right" vertical="center" wrapText="1" indent="1"/>
    </xf>
    <xf numFmtId="0" fontId="38" fillId="0" borderId="35" xfId="0" applyFont="1" applyBorder="1" applyAlignment="1">
      <alignment horizontal="center" vertical="center" wrapText="1"/>
    </xf>
    <xf numFmtId="0" fontId="38" fillId="0" borderId="22" xfId="0" applyFont="1" applyBorder="1" applyAlignment="1">
      <alignment horizontal="center" vertical="center" wrapText="1"/>
    </xf>
    <xf numFmtId="0" fontId="38" fillId="0" borderId="36" xfId="0" applyFont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 wrapText="1"/>
    </xf>
    <xf numFmtId="0" fontId="37" fillId="15" borderId="22" xfId="0" applyFont="1" applyFill="1" applyBorder="1" applyAlignment="1">
      <alignment horizontal="right" vertical="center" wrapText="1" indent="2"/>
    </xf>
    <xf numFmtId="0" fontId="37" fillId="15" borderId="22" xfId="0" applyFont="1" applyFill="1" applyBorder="1" applyAlignment="1">
      <alignment horizontal="left" vertical="center" wrapText="1"/>
    </xf>
    <xf numFmtId="0" fontId="39" fillId="0" borderId="0" xfId="0" applyFont="1"/>
    <xf numFmtId="14" fontId="0" fillId="0" borderId="0" xfId="0" applyNumberFormat="1" applyAlignment="1">
      <alignment horizontal="left" indent="1"/>
    </xf>
    <xf numFmtId="0" fontId="40" fillId="0" borderId="0" xfId="0" applyFont="1"/>
    <xf numFmtId="0" fontId="19" fillId="0" borderId="0" xfId="0" applyFont="1"/>
    <xf numFmtId="0" fontId="19" fillId="0" borderId="34" xfId="0" applyFont="1" applyBorder="1"/>
    <xf numFmtId="166" fontId="19" fillId="0" borderId="0" xfId="0" applyNumberFormat="1" applyFont="1"/>
    <xf numFmtId="0" fontId="0" fillId="0" borderId="36" xfId="0" applyBorder="1"/>
    <xf numFmtId="0" fontId="0" fillId="0" borderId="22" xfId="0" applyBorder="1" applyAlignment="1">
      <alignment horizontal="right"/>
    </xf>
    <xf numFmtId="0" fontId="0" fillId="0" borderId="0" xfId="0" applyAlignment="1">
      <alignment horizontal="right"/>
    </xf>
    <xf numFmtId="166" fontId="0" fillId="0" borderId="0" xfId="0" applyNumberFormat="1"/>
    <xf numFmtId="166" fontId="0" fillId="0" borderId="34" xfId="0" applyNumberFormat="1" applyBorder="1"/>
    <xf numFmtId="166" fontId="0" fillId="0" borderId="22" xfId="0" applyNumberFormat="1" applyBorder="1"/>
    <xf numFmtId="166" fontId="0" fillId="0" borderId="36" xfId="0" applyNumberFormat="1" applyBorder="1"/>
    <xf numFmtId="0" fontId="0" fillId="0" borderId="34" xfId="0" applyBorder="1"/>
    <xf numFmtId="17" fontId="41" fillId="0" borderId="0" xfId="0" applyNumberFormat="1" applyFont="1" applyAlignment="1">
      <alignment horizontal="right"/>
    </xf>
    <xf numFmtId="17" fontId="41" fillId="0" borderId="22" xfId="0" applyNumberFormat="1" applyFont="1" applyBorder="1" applyAlignment="1">
      <alignment horizontal="right"/>
    </xf>
    <xf numFmtId="17" fontId="42" fillId="0" borderId="0" xfId="0" applyNumberFormat="1" applyFont="1" applyAlignment="1">
      <alignment horizontal="right"/>
    </xf>
    <xf numFmtId="0" fontId="37" fillId="0" borderId="25" xfId="0" applyFont="1" applyBorder="1" applyAlignment="1">
      <alignment horizontal="left"/>
    </xf>
    <xf numFmtId="0" fontId="36" fillId="0" borderId="32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35" xfId="0" applyFont="1" applyBorder="1" applyAlignment="1">
      <alignment horizontal="center" vertical="center" wrapText="1"/>
    </xf>
    <xf numFmtId="0" fontId="36" fillId="0" borderId="22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26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34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13" fillId="2" borderId="28" xfId="0" applyFont="1" applyFill="1" applyBorder="1" applyAlignment="1">
      <alignment horizontal="center" wrapText="1"/>
    </xf>
    <xf numFmtId="0" fontId="13" fillId="2" borderId="29" xfId="0" applyFont="1" applyFill="1" applyBorder="1" applyAlignment="1">
      <alignment horizontal="center" wrapText="1"/>
    </xf>
    <xf numFmtId="0" fontId="13" fillId="2" borderId="30" xfId="0" applyFont="1" applyFill="1" applyBorder="1" applyAlignment="1">
      <alignment horizontal="center" wrapText="1"/>
    </xf>
    <xf numFmtId="0" fontId="3" fillId="4" borderId="32" xfId="0" applyFont="1" applyFill="1" applyBorder="1" applyAlignment="1">
      <alignment horizontal="center" wrapText="1"/>
    </xf>
    <xf numFmtId="0" fontId="3" fillId="4" borderId="25" xfId="0" applyFont="1" applyFill="1" applyBorder="1" applyAlignment="1">
      <alignment horizontal="center" wrapText="1"/>
    </xf>
    <xf numFmtId="0" fontId="3" fillId="4" borderId="33" xfId="0" applyFont="1" applyFill="1" applyBorder="1" applyAlignment="1">
      <alignment horizontal="center" wrapText="1"/>
    </xf>
    <xf numFmtId="0" fontId="3" fillId="4" borderId="26" xfId="0" applyFont="1" applyFill="1" applyBorder="1" applyAlignment="1">
      <alignment horizontal="center" wrapText="1"/>
    </xf>
    <xf numFmtId="0" fontId="3" fillId="4" borderId="0" xfId="0" applyFont="1" applyFill="1" applyAlignment="1">
      <alignment horizontal="center" wrapText="1"/>
    </xf>
    <xf numFmtId="0" fontId="3" fillId="4" borderId="34" xfId="0" applyFont="1" applyFill="1" applyBorder="1" applyAlignment="1">
      <alignment wrapText="1"/>
    </xf>
    <xf numFmtId="0" fontId="3" fillId="4" borderId="28" xfId="0" applyFont="1" applyFill="1" applyBorder="1" applyAlignment="1">
      <alignment horizontal="center" wrapText="1"/>
    </xf>
    <xf numFmtId="0" fontId="3" fillId="4" borderId="29" xfId="0" applyFont="1" applyFill="1" applyBorder="1" applyAlignment="1">
      <alignment horizontal="center" wrapText="1"/>
    </xf>
    <xf numFmtId="0" fontId="3" fillId="4" borderId="30" xfId="0" applyFont="1" applyFill="1" applyBorder="1" applyAlignment="1">
      <alignment horizontal="center" wrapText="1"/>
    </xf>
    <xf numFmtId="0" fontId="6" fillId="4" borderId="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16" fillId="0" borderId="25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3" fillId="4" borderId="35" xfId="0" applyFont="1" applyFill="1" applyBorder="1" applyAlignment="1">
      <alignment horizontal="center" wrapText="1"/>
    </xf>
    <xf numFmtId="0" fontId="3" fillId="4" borderId="22" xfId="0" applyFont="1" applyFill="1" applyBorder="1" applyAlignment="1">
      <alignment horizontal="center" wrapText="1"/>
    </xf>
    <xf numFmtId="0" fontId="3" fillId="4" borderId="36" xfId="0" applyFont="1" applyFill="1" applyBorder="1" applyAlignment="1">
      <alignment horizontal="center" wrapText="1"/>
    </xf>
    <xf numFmtId="0" fontId="8" fillId="2" borderId="26" xfId="0" applyFont="1" applyFill="1" applyBorder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10" fillId="4" borderId="28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wrapText="1"/>
    </xf>
    <xf numFmtId="0" fontId="10" fillId="4" borderId="30" xfId="0" applyFont="1" applyFill="1" applyBorder="1" applyAlignment="1">
      <alignment horizontal="center" wrapText="1"/>
    </xf>
    <xf numFmtId="0" fontId="11" fillId="0" borderId="25" xfId="0" applyFont="1" applyBorder="1" applyAlignment="1">
      <alignment horizontal="left"/>
    </xf>
    <xf numFmtId="0" fontId="26" fillId="0" borderId="25" xfId="0" applyFont="1" applyBorder="1" applyAlignment="1">
      <alignment horizontal="left"/>
    </xf>
    <xf numFmtId="0" fontId="24" fillId="8" borderId="32" xfId="0" applyFont="1" applyFill="1" applyBorder="1" applyAlignment="1">
      <alignment horizontal="center" vertical="center" wrapText="1"/>
    </xf>
    <xf numFmtId="0" fontId="24" fillId="8" borderId="25" xfId="0" applyFont="1" applyFill="1" applyBorder="1" applyAlignment="1">
      <alignment horizontal="center" vertical="center" wrapText="1"/>
    </xf>
    <xf numFmtId="0" fontId="24" fillId="8" borderId="33" xfId="0" applyFont="1" applyFill="1" applyBorder="1" applyAlignment="1">
      <alignment horizontal="center" vertical="center" wrapText="1"/>
    </xf>
    <xf numFmtId="0" fontId="26" fillId="0" borderId="25" xfId="0" applyFont="1" applyBorder="1" applyAlignment="1">
      <alignment horizontal="left" vertical="top"/>
    </xf>
    <xf numFmtId="0" fontId="23" fillId="4" borderId="25" xfId="0" applyFont="1" applyFill="1" applyBorder="1" applyAlignment="1">
      <alignment horizontal="left"/>
    </xf>
    <xf numFmtId="0" fontId="20" fillId="8" borderId="28" xfId="0" applyFont="1" applyFill="1" applyBorder="1" applyAlignment="1">
      <alignment horizontal="center" vertical="center"/>
    </xf>
    <xf numFmtId="0" fontId="20" fillId="8" borderId="29" xfId="0" applyFont="1" applyFill="1" applyBorder="1" applyAlignment="1">
      <alignment horizontal="center" vertical="center"/>
    </xf>
    <xf numFmtId="0" fontId="20" fillId="8" borderId="30" xfId="0" applyFont="1" applyFill="1" applyBorder="1" applyAlignment="1">
      <alignment horizontal="center" vertical="center"/>
    </xf>
    <xf numFmtId="0" fontId="27" fillId="12" borderId="32" xfId="0" applyFont="1" applyFill="1" applyBorder="1" applyAlignment="1">
      <alignment horizontal="center" vertical="center"/>
    </xf>
    <xf numFmtId="0" fontId="27" fillId="12" borderId="25" xfId="0" applyFont="1" applyFill="1" applyBorder="1" applyAlignment="1">
      <alignment horizontal="center" vertical="center"/>
    </xf>
    <xf numFmtId="0" fontId="27" fillId="12" borderId="33" xfId="0" applyFont="1" applyFill="1" applyBorder="1" applyAlignment="1">
      <alignment horizontal="center" vertical="center"/>
    </xf>
    <xf numFmtId="0" fontId="31" fillId="12" borderId="26" xfId="0" applyFont="1" applyFill="1" applyBorder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1" fillId="12" borderId="34" xfId="0" applyFont="1" applyFill="1" applyBorder="1" applyAlignment="1">
      <alignment horizontal="center" vertical="center"/>
    </xf>
    <xf numFmtId="0" fontId="33" fillId="14" borderId="2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u/>
      </font>
    </dxf>
  </dxfs>
  <tableStyles count="0" defaultTableStyle="TableStyleMedium2" defaultPivotStyle="PivotStyleLight16"/>
  <colors>
    <mruColors>
      <color rgb="FF4F81BD"/>
      <color rgb="FFBFB78E"/>
      <color rgb="FF526DB0"/>
      <color rgb="FFB9C4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25.xml"/><Relationship Id="rId21" Type="http://schemas.openxmlformats.org/officeDocument/2006/relationships/pivotCacheDefinition" Target="pivotCache/pivotCacheDefinition4.xml"/><Relationship Id="rId42" Type="http://schemas.openxmlformats.org/officeDocument/2006/relationships/pivotCacheDefinition" Target="pivotCache/pivotCacheDefinition25.xml"/><Relationship Id="rId63" Type="http://schemas.openxmlformats.org/officeDocument/2006/relationships/pivotCacheDefinition" Target="pivotCache/pivotCacheDefinition46.xml"/><Relationship Id="rId84" Type="http://schemas.openxmlformats.org/officeDocument/2006/relationships/pivotCacheDefinition" Target="pivotCache/pivotCacheDefinition56.xml"/><Relationship Id="rId138" Type="http://schemas.openxmlformats.org/officeDocument/2006/relationships/customXml" Target="../customXml/item46.xml"/><Relationship Id="rId159" Type="http://schemas.openxmlformats.org/officeDocument/2006/relationships/customXml" Target="../customXml/item67.xml"/><Relationship Id="rId170" Type="http://schemas.openxmlformats.org/officeDocument/2006/relationships/customXml" Target="../customXml/item78.xml"/><Relationship Id="rId107" Type="http://schemas.openxmlformats.org/officeDocument/2006/relationships/customXml" Target="../customXml/item15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5.xml"/><Relationship Id="rId53" Type="http://schemas.openxmlformats.org/officeDocument/2006/relationships/pivotCacheDefinition" Target="pivotCache/pivotCacheDefinition36.xml"/><Relationship Id="rId74" Type="http://schemas.microsoft.com/office/2007/relationships/slicerCache" Target="slicerCaches/slicerCache2.xml"/><Relationship Id="rId128" Type="http://schemas.openxmlformats.org/officeDocument/2006/relationships/customXml" Target="../customXml/item36.xml"/><Relationship Id="rId149" Type="http://schemas.openxmlformats.org/officeDocument/2006/relationships/customXml" Target="../customXml/item57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3.xml"/><Relationship Id="rId160" Type="http://schemas.openxmlformats.org/officeDocument/2006/relationships/customXml" Target="../customXml/item68.xml"/><Relationship Id="rId22" Type="http://schemas.openxmlformats.org/officeDocument/2006/relationships/pivotCacheDefinition" Target="pivotCache/pivotCacheDefinition5.xml"/><Relationship Id="rId43" Type="http://schemas.openxmlformats.org/officeDocument/2006/relationships/pivotCacheDefinition" Target="pivotCache/pivotCacheDefinition26.xml"/><Relationship Id="rId64" Type="http://schemas.openxmlformats.org/officeDocument/2006/relationships/pivotCacheDefinition" Target="pivotCache/pivotCacheDefinition47.xml"/><Relationship Id="rId118" Type="http://schemas.openxmlformats.org/officeDocument/2006/relationships/customXml" Target="../customXml/item26.xml"/><Relationship Id="rId139" Type="http://schemas.openxmlformats.org/officeDocument/2006/relationships/customXml" Target="../customXml/item47.xml"/><Relationship Id="rId85" Type="http://schemas.microsoft.com/office/2011/relationships/timelineCache" Target="timelineCaches/timelineCache1.xml"/><Relationship Id="rId150" Type="http://schemas.openxmlformats.org/officeDocument/2006/relationships/customXml" Target="../customXml/item58.xml"/><Relationship Id="rId171" Type="http://schemas.openxmlformats.org/officeDocument/2006/relationships/customXml" Target="../customXml/item79.xml"/><Relationship Id="rId12" Type="http://schemas.openxmlformats.org/officeDocument/2006/relationships/worksheet" Target="worksheets/sheet12.xml"/><Relationship Id="rId33" Type="http://schemas.openxmlformats.org/officeDocument/2006/relationships/pivotCacheDefinition" Target="pivotCache/pivotCacheDefinition16.xml"/><Relationship Id="rId108" Type="http://schemas.openxmlformats.org/officeDocument/2006/relationships/customXml" Target="../customXml/item16.xml"/><Relationship Id="rId129" Type="http://schemas.openxmlformats.org/officeDocument/2006/relationships/customXml" Target="../customXml/item37.xml"/><Relationship Id="rId54" Type="http://schemas.openxmlformats.org/officeDocument/2006/relationships/pivotCacheDefinition" Target="pivotCache/pivotCacheDefinition37.xml"/><Relationship Id="rId75" Type="http://schemas.microsoft.com/office/2007/relationships/slicerCache" Target="slicerCaches/slicerCache3.xml"/><Relationship Id="rId96" Type="http://schemas.openxmlformats.org/officeDocument/2006/relationships/customXml" Target="../customXml/item4.xml"/><Relationship Id="rId140" Type="http://schemas.openxmlformats.org/officeDocument/2006/relationships/customXml" Target="../customXml/item48.xml"/><Relationship Id="rId161" Type="http://schemas.openxmlformats.org/officeDocument/2006/relationships/customXml" Target="../customXml/item6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6.xml"/><Relationship Id="rId28" Type="http://schemas.openxmlformats.org/officeDocument/2006/relationships/pivotCacheDefinition" Target="pivotCache/pivotCacheDefinition11.xml"/><Relationship Id="rId49" Type="http://schemas.openxmlformats.org/officeDocument/2006/relationships/pivotCacheDefinition" Target="pivotCache/pivotCacheDefinition32.xml"/><Relationship Id="rId114" Type="http://schemas.openxmlformats.org/officeDocument/2006/relationships/customXml" Target="../customXml/item22.xml"/><Relationship Id="rId119" Type="http://schemas.openxmlformats.org/officeDocument/2006/relationships/customXml" Target="../customXml/item27.xml"/><Relationship Id="rId44" Type="http://schemas.openxmlformats.org/officeDocument/2006/relationships/pivotCacheDefinition" Target="pivotCache/pivotCacheDefinition27.xml"/><Relationship Id="rId60" Type="http://schemas.openxmlformats.org/officeDocument/2006/relationships/pivotCacheDefinition" Target="pivotCache/pivotCacheDefinition43.xml"/><Relationship Id="rId65" Type="http://schemas.openxmlformats.org/officeDocument/2006/relationships/pivotCacheDefinition" Target="pivotCache/pivotCacheDefinition48.xml"/><Relationship Id="rId81" Type="http://schemas.microsoft.com/office/2007/relationships/slicerCache" Target="slicerCaches/slicerCache9.xml"/><Relationship Id="rId86" Type="http://schemas.openxmlformats.org/officeDocument/2006/relationships/theme" Target="theme/theme1.xml"/><Relationship Id="rId130" Type="http://schemas.openxmlformats.org/officeDocument/2006/relationships/customXml" Target="../customXml/item38.xml"/><Relationship Id="rId135" Type="http://schemas.openxmlformats.org/officeDocument/2006/relationships/customXml" Target="../customXml/item43.xml"/><Relationship Id="rId151" Type="http://schemas.openxmlformats.org/officeDocument/2006/relationships/customXml" Target="../customXml/item59.xml"/><Relationship Id="rId156" Type="http://schemas.openxmlformats.org/officeDocument/2006/relationships/customXml" Target="../customXml/item64.xml"/><Relationship Id="rId172" Type="http://schemas.openxmlformats.org/officeDocument/2006/relationships/customXml" Target="../customXml/item80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9" Type="http://schemas.openxmlformats.org/officeDocument/2006/relationships/pivotCacheDefinition" Target="pivotCache/pivotCacheDefinition22.xml"/><Relationship Id="rId109" Type="http://schemas.openxmlformats.org/officeDocument/2006/relationships/customXml" Target="../customXml/item17.xml"/><Relationship Id="rId34" Type="http://schemas.openxmlformats.org/officeDocument/2006/relationships/pivotCacheDefinition" Target="pivotCache/pivotCacheDefinition17.xml"/><Relationship Id="rId50" Type="http://schemas.openxmlformats.org/officeDocument/2006/relationships/pivotCacheDefinition" Target="pivotCache/pivotCacheDefinition33.xml"/><Relationship Id="rId55" Type="http://schemas.openxmlformats.org/officeDocument/2006/relationships/pivotCacheDefinition" Target="pivotCache/pivotCacheDefinition38.xml"/><Relationship Id="rId76" Type="http://schemas.microsoft.com/office/2007/relationships/slicerCache" Target="slicerCaches/slicerCache4.xml"/><Relationship Id="rId97" Type="http://schemas.openxmlformats.org/officeDocument/2006/relationships/customXml" Target="../customXml/item5.xml"/><Relationship Id="rId104" Type="http://schemas.openxmlformats.org/officeDocument/2006/relationships/customXml" Target="../customXml/item12.xml"/><Relationship Id="rId120" Type="http://schemas.openxmlformats.org/officeDocument/2006/relationships/customXml" Target="../customXml/item28.xml"/><Relationship Id="rId125" Type="http://schemas.openxmlformats.org/officeDocument/2006/relationships/customXml" Target="../customXml/item33.xml"/><Relationship Id="rId141" Type="http://schemas.openxmlformats.org/officeDocument/2006/relationships/customXml" Target="../customXml/item49.xml"/><Relationship Id="rId146" Type="http://schemas.openxmlformats.org/officeDocument/2006/relationships/customXml" Target="../customXml/item54.xml"/><Relationship Id="rId167" Type="http://schemas.openxmlformats.org/officeDocument/2006/relationships/customXml" Target="../customXml/item75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54.xml"/><Relationship Id="rId92" Type="http://schemas.openxmlformats.org/officeDocument/2006/relationships/calcChain" Target="calcChain.xml"/><Relationship Id="rId162" Type="http://schemas.openxmlformats.org/officeDocument/2006/relationships/customXml" Target="../customXml/item70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2.xml"/><Relationship Id="rId24" Type="http://schemas.openxmlformats.org/officeDocument/2006/relationships/pivotCacheDefinition" Target="pivotCache/pivotCacheDefinition7.xml"/><Relationship Id="rId40" Type="http://schemas.openxmlformats.org/officeDocument/2006/relationships/pivotCacheDefinition" Target="pivotCache/pivotCacheDefinition23.xml"/><Relationship Id="rId45" Type="http://schemas.openxmlformats.org/officeDocument/2006/relationships/pivotCacheDefinition" Target="pivotCache/pivotCacheDefinition28.xml"/><Relationship Id="rId66" Type="http://schemas.openxmlformats.org/officeDocument/2006/relationships/pivotCacheDefinition" Target="pivotCache/pivotCacheDefinition49.xml"/><Relationship Id="rId87" Type="http://schemas.openxmlformats.org/officeDocument/2006/relationships/connections" Target="connections.xml"/><Relationship Id="rId110" Type="http://schemas.openxmlformats.org/officeDocument/2006/relationships/customXml" Target="../customXml/item18.xml"/><Relationship Id="rId115" Type="http://schemas.openxmlformats.org/officeDocument/2006/relationships/customXml" Target="../customXml/item23.xml"/><Relationship Id="rId131" Type="http://schemas.openxmlformats.org/officeDocument/2006/relationships/customXml" Target="../customXml/item39.xml"/><Relationship Id="rId136" Type="http://schemas.openxmlformats.org/officeDocument/2006/relationships/customXml" Target="../customXml/item44.xml"/><Relationship Id="rId157" Type="http://schemas.openxmlformats.org/officeDocument/2006/relationships/customXml" Target="../customXml/item65.xml"/><Relationship Id="rId61" Type="http://schemas.openxmlformats.org/officeDocument/2006/relationships/pivotCacheDefinition" Target="pivotCache/pivotCacheDefinition44.xml"/><Relationship Id="rId82" Type="http://schemas.microsoft.com/office/2007/relationships/slicerCache" Target="slicerCaches/slicerCache10.xml"/><Relationship Id="rId152" Type="http://schemas.openxmlformats.org/officeDocument/2006/relationships/customXml" Target="../customXml/item60.xml"/><Relationship Id="rId173" Type="http://schemas.microsoft.com/office/2006/relationships/vbaProject" Target="vbaProject.bin"/><Relationship Id="rId19" Type="http://schemas.openxmlformats.org/officeDocument/2006/relationships/pivotCacheDefinition" Target="pivotCache/pivotCacheDefinition2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3.xml"/><Relationship Id="rId35" Type="http://schemas.openxmlformats.org/officeDocument/2006/relationships/pivotCacheDefinition" Target="pivotCache/pivotCacheDefinition18.xml"/><Relationship Id="rId56" Type="http://schemas.openxmlformats.org/officeDocument/2006/relationships/pivotCacheDefinition" Target="pivotCache/pivotCacheDefinition39.xml"/><Relationship Id="rId77" Type="http://schemas.microsoft.com/office/2007/relationships/slicerCache" Target="slicerCaches/slicerCache5.xml"/><Relationship Id="rId100" Type="http://schemas.openxmlformats.org/officeDocument/2006/relationships/customXml" Target="../customXml/item8.xml"/><Relationship Id="rId105" Type="http://schemas.openxmlformats.org/officeDocument/2006/relationships/customXml" Target="../customXml/item13.xml"/><Relationship Id="rId126" Type="http://schemas.openxmlformats.org/officeDocument/2006/relationships/customXml" Target="../customXml/item34.xml"/><Relationship Id="rId147" Type="http://schemas.openxmlformats.org/officeDocument/2006/relationships/customXml" Target="../customXml/item55.xml"/><Relationship Id="rId168" Type="http://schemas.openxmlformats.org/officeDocument/2006/relationships/customXml" Target="../customXml/item76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34.xml"/><Relationship Id="rId72" Type="http://schemas.openxmlformats.org/officeDocument/2006/relationships/pivotCacheDefinition" Target="pivotCache/pivotCacheDefinition55.xml"/><Relationship Id="rId93" Type="http://schemas.openxmlformats.org/officeDocument/2006/relationships/customXml" Target="../customXml/item1.xml"/><Relationship Id="rId98" Type="http://schemas.openxmlformats.org/officeDocument/2006/relationships/customXml" Target="../customXml/item6.xml"/><Relationship Id="rId121" Type="http://schemas.openxmlformats.org/officeDocument/2006/relationships/customXml" Target="../customXml/item29.xml"/><Relationship Id="rId142" Type="http://schemas.openxmlformats.org/officeDocument/2006/relationships/customXml" Target="../customXml/item50.xml"/><Relationship Id="rId163" Type="http://schemas.openxmlformats.org/officeDocument/2006/relationships/customXml" Target="../customXml/item71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8.xml"/><Relationship Id="rId46" Type="http://schemas.openxmlformats.org/officeDocument/2006/relationships/pivotCacheDefinition" Target="pivotCache/pivotCacheDefinition29.xml"/><Relationship Id="rId67" Type="http://schemas.openxmlformats.org/officeDocument/2006/relationships/pivotCacheDefinition" Target="pivotCache/pivotCacheDefinition50.xml"/><Relationship Id="rId116" Type="http://schemas.openxmlformats.org/officeDocument/2006/relationships/customXml" Target="../customXml/item24.xml"/><Relationship Id="rId137" Type="http://schemas.openxmlformats.org/officeDocument/2006/relationships/customXml" Target="../customXml/item45.xml"/><Relationship Id="rId158" Type="http://schemas.openxmlformats.org/officeDocument/2006/relationships/customXml" Target="../customXml/item66.xml"/><Relationship Id="rId20" Type="http://schemas.openxmlformats.org/officeDocument/2006/relationships/pivotCacheDefinition" Target="pivotCache/pivotCacheDefinition3.xml"/><Relationship Id="rId41" Type="http://schemas.openxmlformats.org/officeDocument/2006/relationships/pivotCacheDefinition" Target="pivotCache/pivotCacheDefinition24.xml"/><Relationship Id="rId62" Type="http://schemas.openxmlformats.org/officeDocument/2006/relationships/pivotCacheDefinition" Target="pivotCache/pivotCacheDefinition45.xml"/><Relationship Id="rId83" Type="http://schemas.microsoft.com/office/2007/relationships/slicerCache" Target="slicerCaches/slicerCache11.xml"/><Relationship Id="rId88" Type="http://schemas.openxmlformats.org/officeDocument/2006/relationships/styles" Target="styles.xml"/><Relationship Id="rId111" Type="http://schemas.openxmlformats.org/officeDocument/2006/relationships/customXml" Target="../customXml/item19.xml"/><Relationship Id="rId132" Type="http://schemas.openxmlformats.org/officeDocument/2006/relationships/customXml" Target="../customXml/item40.xml"/><Relationship Id="rId153" Type="http://schemas.openxmlformats.org/officeDocument/2006/relationships/customXml" Target="../customXml/item61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19.xml"/><Relationship Id="rId57" Type="http://schemas.openxmlformats.org/officeDocument/2006/relationships/pivotCacheDefinition" Target="pivotCache/pivotCacheDefinition40.xml"/><Relationship Id="rId106" Type="http://schemas.openxmlformats.org/officeDocument/2006/relationships/customXml" Target="../customXml/item14.xml"/><Relationship Id="rId127" Type="http://schemas.openxmlformats.org/officeDocument/2006/relationships/customXml" Target="../customXml/item35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4.xml"/><Relationship Id="rId52" Type="http://schemas.openxmlformats.org/officeDocument/2006/relationships/pivotCacheDefinition" Target="pivotCache/pivotCacheDefinition35.xml"/><Relationship Id="rId73" Type="http://schemas.microsoft.com/office/2007/relationships/slicerCache" Target="slicerCaches/slicerCache1.xml"/><Relationship Id="rId78" Type="http://schemas.microsoft.com/office/2007/relationships/slicerCache" Target="slicerCaches/slicerCache6.xml"/><Relationship Id="rId94" Type="http://schemas.openxmlformats.org/officeDocument/2006/relationships/customXml" Target="../customXml/item2.xml"/><Relationship Id="rId99" Type="http://schemas.openxmlformats.org/officeDocument/2006/relationships/customXml" Target="../customXml/item7.xml"/><Relationship Id="rId101" Type="http://schemas.openxmlformats.org/officeDocument/2006/relationships/customXml" Target="../customXml/item9.xml"/><Relationship Id="rId122" Type="http://schemas.openxmlformats.org/officeDocument/2006/relationships/customXml" Target="../customXml/item30.xml"/><Relationship Id="rId143" Type="http://schemas.openxmlformats.org/officeDocument/2006/relationships/customXml" Target="../customXml/item51.xml"/><Relationship Id="rId148" Type="http://schemas.openxmlformats.org/officeDocument/2006/relationships/customXml" Target="../customXml/item56.xml"/><Relationship Id="rId164" Type="http://schemas.openxmlformats.org/officeDocument/2006/relationships/customXml" Target="../customXml/item72.xml"/><Relationship Id="rId169" Type="http://schemas.openxmlformats.org/officeDocument/2006/relationships/customXml" Target="../customXml/item7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pivotCacheDefinition" Target="pivotCache/pivotCacheDefinition9.xml"/><Relationship Id="rId47" Type="http://schemas.openxmlformats.org/officeDocument/2006/relationships/pivotCacheDefinition" Target="pivotCache/pivotCacheDefinition30.xml"/><Relationship Id="rId68" Type="http://schemas.openxmlformats.org/officeDocument/2006/relationships/pivotCacheDefinition" Target="pivotCache/pivotCacheDefinition51.xml"/><Relationship Id="rId89" Type="http://schemas.openxmlformats.org/officeDocument/2006/relationships/sharedStrings" Target="sharedStrings.xml"/><Relationship Id="rId112" Type="http://schemas.openxmlformats.org/officeDocument/2006/relationships/customXml" Target="../customXml/item20.xml"/><Relationship Id="rId133" Type="http://schemas.openxmlformats.org/officeDocument/2006/relationships/customXml" Target="../customXml/item41.xml"/><Relationship Id="rId154" Type="http://schemas.openxmlformats.org/officeDocument/2006/relationships/customXml" Target="../customXml/item62.xml"/><Relationship Id="rId16" Type="http://schemas.openxmlformats.org/officeDocument/2006/relationships/worksheet" Target="worksheets/sheet16.xml"/><Relationship Id="rId37" Type="http://schemas.openxmlformats.org/officeDocument/2006/relationships/pivotCacheDefinition" Target="pivotCache/pivotCacheDefinition20.xml"/><Relationship Id="rId58" Type="http://schemas.openxmlformats.org/officeDocument/2006/relationships/pivotCacheDefinition" Target="pivotCache/pivotCacheDefinition41.xml"/><Relationship Id="rId79" Type="http://schemas.microsoft.com/office/2007/relationships/slicerCache" Target="slicerCaches/slicerCache7.xml"/><Relationship Id="rId102" Type="http://schemas.openxmlformats.org/officeDocument/2006/relationships/customXml" Target="../customXml/item10.xml"/><Relationship Id="rId123" Type="http://schemas.openxmlformats.org/officeDocument/2006/relationships/customXml" Target="../customXml/item31.xml"/><Relationship Id="rId144" Type="http://schemas.openxmlformats.org/officeDocument/2006/relationships/customXml" Target="../customXml/item52.xml"/><Relationship Id="rId90" Type="http://schemas.openxmlformats.org/officeDocument/2006/relationships/sheetMetadata" Target="metadata.xml"/><Relationship Id="rId165" Type="http://schemas.openxmlformats.org/officeDocument/2006/relationships/customXml" Target="../customXml/item73.xml"/><Relationship Id="rId27" Type="http://schemas.openxmlformats.org/officeDocument/2006/relationships/pivotCacheDefinition" Target="pivotCache/pivotCacheDefinition10.xml"/><Relationship Id="rId48" Type="http://schemas.openxmlformats.org/officeDocument/2006/relationships/pivotCacheDefinition" Target="pivotCache/pivotCacheDefinition31.xml"/><Relationship Id="rId69" Type="http://schemas.openxmlformats.org/officeDocument/2006/relationships/pivotCacheDefinition" Target="pivotCache/pivotCacheDefinition52.xml"/><Relationship Id="rId113" Type="http://schemas.openxmlformats.org/officeDocument/2006/relationships/customXml" Target="../customXml/item21.xml"/><Relationship Id="rId134" Type="http://schemas.openxmlformats.org/officeDocument/2006/relationships/customXml" Target="../customXml/item42.xml"/><Relationship Id="rId80" Type="http://schemas.microsoft.com/office/2007/relationships/slicerCache" Target="slicerCaches/slicerCache8.xml"/><Relationship Id="rId155" Type="http://schemas.openxmlformats.org/officeDocument/2006/relationships/customXml" Target="../customXml/item63.xml"/><Relationship Id="rId17" Type="http://schemas.openxmlformats.org/officeDocument/2006/relationships/worksheet" Target="worksheets/sheet17.xml"/><Relationship Id="rId38" Type="http://schemas.openxmlformats.org/officeDocument/2006/relationships/pivotCacheDefinition" Target="pivotCache/pivotCacheDefinition21.xml"/><Relationship Id="rId59" Type="http://schemas.openxmlformats.org/officeDocument/2006/relationships/pivotCacheDefinition" Target="pivotCache/pivotCacheDefinition42.xml"/><Relationship Id="rId103" Type="http://schemas.openxmlformats.org/officeDocument/2006/relationships/customXml" Target="../customXml/item11.xml"/><Relationship Id="rId124" Type="http://schemas.openxmlformats.org/officeDocument/2006/relationships/customXml" Target="../customXml/item32.xml"/><Relationship Id="rId70" Type="http://schemas.openxmlformats.org/officeDocument/2006/relationships/pivotCacheDefinition" Target="pivotCache/pivotCacheDefinition53.xml"/><Relationship Id="rId91" Type="http://schemas.openxmlformats.org/officeDocument/2006/relationships/powerPivotData" Target="model/item.data"/><Relationship Id="rId145" Type="http://schemas.openxmlformats.org/officeDocument/2006/relationships/customXml" Target="../customXml/item53.xml"/><Relationship Id="rId166" Type="http://schemas.openxmlformats.org/officeDocument/2006/relationships/customXml" Target="../customXml/item74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/>
          <a:lstStyle/>
          <a:p>
            <a:pPr>
              <a:defRPr lang="es-ES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s-ES" sz="1000" b="1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rPr>
              <a:t>Balanza comercial C. de Madrid </a:t>
            </a:r>
          </a:p>
          <a:p>
            <a:pPr>
              <a:defRPr lang="es-ES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s-ES" sz="9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rPr>
              <a:t>Tasa de variación interanual (%)</a:t>
            </a:r>
            <a:endParaRPr lang="es-ES" sz="600"/>
          </a:p>
        </c:rich>
      </c:tx>
      <c:layout>
        <c:manualLayout>
          <c:xMode val="edge"/>
          <c:yMode val="edge"/>
          <c:x val="0.22807407407407407"/>
          <c:y val="2.03082437275985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573456790123457E-2"/>
          <c:y val="0.15363835659684799"/>
          <c:w val="0.91232716049382712"/>
          <c:h val="0.715302419354838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notcoygra!$D$20</c:f>
              <c:strCache>
                <c:ptCount val="1"/>
                <c:pt idx="0">
                  <c:v>Importaciones</c:v>
                </c:pt>
              </c:strCache>
            </c:strRef>
          </c:tx>
          <c:spPr>
            <a:solidFill>
              <a:srgbClr val="BFB78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BFB78E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notcoygra!$B$21:$B$36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notcoygra!$D$21:$D$36</c:f>
              <c:numCache>
                <c:formatCode>0.0</c:formatCode>
                <c:ptCount val="16"/>
                <c:pt idx="0">
                  <c:v>-2.7519391533147086</c:v>
                </c:pt>
                <c:pt idx="1">
                  <c:v>12.46543410798413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E1-4C3C-BE17-F6D85BE71A83}"/>
            </c:ext>
          </c:extLst>
        </c:ser>
        <c:ser>
          <c:idx val="2"/>
          <c:order val="1"/>
          <c:tx>
            <c:strRef>
              <c:f>notcoygra!$C$20</c:f>
              <c:strCache>
                <c:ptCount val="1"/>
                <c:pt idx="0">
                  <c:v>Exportaciones</c:v>
                </c:pt>
              </c:strCache>
            </c:strRef>
          </c:tx>
          <c:spPr>
            <a:solidFill>
              <a:srgbClr val="4F81BD"/>
            </a:solidFill>
          </c:spPr>
          <c:invertIfNegative val="0"/>
          <c:dLbls>
            <c:dLbl>
              <c:idx val="0"/>
              <c:layout>
                <c:manualLayout>
                  <c:x val="4.0577777777777761E-2"/>
                  <c:y val="7.784946236559139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E1-4C3C-BE17-F6D85BE71A83}"/>
                </c:ext>
              </c:extLst>
            </c:dLbl>
            <c:dLbl>
              <c:idx val="1"/>
              <c:layout>
                <c:manualLayout>
                  <c:x val="1.9494444444444443E-2"/>
                  <c:y val="-1.0431480450442187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E1-4C3C-BE17-F6D85BE71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4F81BD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notcoygra!$B$21:$B$36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notcoygra!$C$21:$C$36</c:f>
              <c:numCache>
                <c:formatCode>0.0</c:formatCode>
                <c:ptCount val="16"/>
                <c:pt idx="0">
                  <c:v>-4.3851826735747395</c:v>
                </c:pt>
                <c:pt idx="1">
                  <c:v>9.0614345195496817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E1-4C3C-BE17-F6D85BE71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548808256"/>
        <c:axId val="548805120"/>
      </c:barChart>
      <c:lineChart>
        <c:grouping val="standard"/>
        <c:varyColors val="0"/>
        <c:ser>
          <c:idx val="0"/>
          <c:order val="2"/>
          <c:tx>
            <c:strRef>
              <c:f>notcoygra!$E$20</c:f>
              <c:strCache>
                <c:ptCount val="1"/>
                <c:pt idx="0">
                  <c:v>Exp</c:v>
                </c:pt>
              </c:strCache>
            </c:strRef>
          </c:tx>
          <c:spPr>
            <a:ln w="25400">
              <a:solidFill>
                <a:srgbClr val="526DB0"/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2.0979012345679011E-2"/>
                  <c:y val="-0.143712365591397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800" b="1">
                      <a:solidFill>
                        <a:srgbClr val="4F81BD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12415802469135802"/>
                      <c:h val="9.271818996415770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5-7CE1-4C3C-BE17-F6D85BE71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4F81BD"/>
                    </a:solidFill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notcoygra!$B$21:$B$36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notcoygra!$E$21:$E$36</c:f>
              <c:numCache>
                <c:formatCode>General</c:formatCode>
                <c:ptCount val="16"/>
                <c:pt idx="3" formatCode="0.0">
                  <c:v>9.4515555401326612</c:v>
                </c:pt>
                <c:pt idx="4" formatCode="0.0">
                  <c:v>31.085881024043328</c:v>
                </c:pt>
                <c:pt idx="5" formatCode="0.0">
                  <c:v>-11.401595830567246</c:v>
                </c:pt>
                <c:pt idx="6" formatCode="0.0">
                  <c:v>41.404629492131349</c:v>
                </c:pt>
                <c:pt idx="7" formatCode="0.0">
                  <c:v>3.6444224666378089</c:v>
                </c:pt>
                <c:pt idx="8" formatCode="0.0">
                  <c:v>34.175133706449799</c:v>
                </c:pt>
                <c:pt idx="9" formatCode="0.0">
                  <c:v>-14.304086149061501</c:v>
                </c:pt>
                <c:pt idx="10" formatCode="0.0">
                  <c:v>-6.2303079324809492</c:v>
                </c:pt>
                <c:pt idx="11" formatCode="0.0">
                  <c:v>19.560681364713982</c:v>
                </c:pt>
                <c:pt idx="12" formatCode="0.0">
                  <c:v>-0.15202637563810351</c:v>
                </c:pt>
                <c:pt idx="13" formatCode="0.0">
                  <c:v>4.4311229714476541</c:v>
                </c:pt>
                <c:pt idx="14" formatCode="0.0">
                  <c:v>2.2884958351092388</c:v>
                </c:pt>
                <c:pt idx="15" formatCode="0.0">
                  <c:v>-5.4976918654535361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CE1-4C3C-BE17-F6D85BE71A83}"/>
            </c:ext>
          </c:extLst>
        </c:ser>
        <c:ser>
          <c:idx val="3"/>
          <c:order val="3"/>
          <c:tx>
            <c:strRef>
              <c:f>notcoygra!$F$20</c:f>
              <c:strCache>
                <c:ptCount val="1"/>
                <c:pt idx="0">
                  <c:v>Imp</c:v>
                </c:pt>
              </c:strCache>
            </c:strRef>
          </c:tx>
          <c:spPr>
            <a:ln w="25400" cap="rnd" cmpd="sng" algn="ctr">
              <a:solidFill>
                <a:srgbClr val="BFB78E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CE1-4C3C-BE17-F6D85BE71A8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CE1-4C3C-BE17-F6D85BE71A83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CE1-4C3C-BE17-F6D85BE71A83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CE1-4C3C-BE17-F6D85BE71A83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CE1-4C3C-BE17-F6D85BE71A83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CE1-4C3C-BE17-F6D85BE71A83}"/>
                </c:ext>
              </c:extLst>
            </c:dLbl>
            <c:dLbl>
              <c:idx val="15"/>
              <c:layout>
                <c:manualLayout>
                  <c:x val="-2.0001234567901236E-2"/>
                  <c:y val="7.44047939068100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ctr" anchorCtr="1"/>
                <a:lstStyle/>
                <a:p>
                  <a:pPr>
                    <a:defRPr lang="es-ES" sz="800" b="1" i="0" u="none" strike="noStrike" kern="1200" baseline="0">
                      <a:solidFill>
                        <a:srgbClr val="BFB78E"/>
                      </a:solidFill>
                      <a:latin typeface="Calibri" panose="020F0502020204030204"/>
                      <a:ea typeface="Calibri" panose="020F0502020204030204"/>
                      <a:cs typeface="Calibri" panose="020F0502020204030204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15403734567901234"/>
                      <c:h val="0.10862141577060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6-7CE1-4C3C-BE17-F6D85BE71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s-ES" sz="7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s-E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notcoygra!$B$21:$B$36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notcoygra!$F$21:$F$36</c:f>
              <c:numCache>
                <c:formatCode>General</c:formatCode>
                <c:ptCount val="16"/>
                <c:pt idx="3" formatCode="0.0">
                  <c:v>5.1411244798968303</c:v>
                </c:pt>
                <c:pt idx="4" formatCode="0.0">
                  <c:v>25.057534966349237</c:v>
                </c:pt>
                <c:pt idx="5" formatCode="0.0">
                  <c:v>8.4627563278249607</c:v>
                </c:pt>
                <c:pt idx="6" formatCode="0.0">
                  <c:v>16.183240395786026</c:v>
                </c:pt>
                <c:pt idx="7" formatCode="0.0">
                  <c:v>19.590499848163702</c:v>
                </c:pt>
                <c:pt idx="8" formatCode="0.0">
                  <c:v>13.717859671374754</c:v>
                </c:pt>
                <c:pt idx="9" formatCode="0.0">
                  <c:v>-3.1290449134885323</c:v>
                </c:pt>
                <c:pt idx="10" formatCode="0.0">
                  <c:v>8.817191875944097</c:v>
                </c:pt>
                <c:pt idx="11" formatCode="0.0">
                  <c:v>29.787324302332884</c:v>
                </c:pt>
                <c:pt idx="12" formatCode="0.0">
                  <c:v>1.2222340110675578</c:v>
                </c:pt>
                <c:pt idx="13" formatCode="0.0">
                  <c:v>10.36360050827958</c:v>
                </c:pt>
                <c:pt idx="14" formatCode="0.0">
                  <c:v>-4.8872638106510884</c:v>
                </c:pt>
                <c:pt idx="15" formatCode="0.0">
                  <c:v>2.296507999590669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CE1-4C3C-BE17-F6D85BE71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808256"/>
        <c:axId val="548805120"/>
      </c:lineChart>
      <c:catAx>
        <c:axId val="54880825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algn="l">
                  <a:defRPr lang="es-ES" sz="7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r>
                  <a:rPr lang="es-ES" sz="700" b="0"/>
                  <a:t>Fuente: AEAT</a:t>
                </a:r>
              </a:p>
            </c:rich>
          </c:tx>
          <c:layout>
            <c:manualLayout>
              <c:xMode val="edge"/>
              <c:yMode val="edge"/>
              <c:x val="1.2203703703703706E-3"/>
              <c:y val="0.93349910394265245"/>
            </c:manualLayout>
          </c:layout>
          <c:overlay val="0"/>
        </c:title>
        <c:numFmt formatCode="mmm\-yy" sourceLinked="0"/>
        <c:majorTickMark val="none"/>
        <c:minorTickMark val="none"/>
        <c:tickLblPos val="low"/>
        <c:txPr>
          <a:bodyPr rot="0" spcFirstLastPara="0" vertOverflow="ellipsis" vert="horz" wrap="square" anchor="ctr" anchorCtr="1"/>
          <a:lstStyle/>
          <a:p>
            <a:pPr>
              <a:defRPr lang="es-ES" sz="7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s-ES"/>
          </a:p>
        </c:txPr>
        <c:crossAx val="548805120"/>
        <c:crosses val="autoZero"/>
        <c:auto val="1"/>
        <c:lblAlgn val="ctr"/>
        <c:lblOffset val="100"/>
        <c:tickLblSkip val="1"/>
        <c:noMultiLvlLbl val="0"/>
      </c:catAx>
      <c:valAx>
        <c:axId val="548805120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3175" cap="flat" cmpd="sng" algn="ctr">
            <a:noFill/>
            <a:prstDash val="dash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es-ES" sz="7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s-ES"/>
          </a:p>
        </c:txPr>
        <c:crossAx val="548808256"/>
        <c:crossesAt val="1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bd708ba1-4b2a-49a2-b989-93afd14ec85e}"/>
      </c:ext>
    </c:extLst>
  </c:chart>
  <c:spPr>
    <a:solidFill>
      <a:schemeClr val="bg1"/>
    </a:solidFill>
    <a:ln w="6350" cap="flat" cmpd="sng" algn="ctr">
      <a:noFill/>
      <a:prstDash val="solid"/>
      <a:round/>
    </a:ln>
  </c:spPr>
  <c:txPr>
    <a:bodyPr/>
    <a:lstStyle/>
    <a:p>
      <a:pPr>
        <a:defRPr lang="es-ES" sz="10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/>
          <a:lstStyle/>
          <a:p>
            <a:pPr>
              <a:defRPr lang="es-ES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s-ES" sz="1000" b="1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rPr>
              <a:t>Balanza comercial C. de Madrid </a:t>
            </a:r>
          </a:p>
          <a:p>
            <a:pPr>
              <a:defRPr lang="es-ES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s-ES" sz="9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rPr>
              <a:t>Año móvil. Tasa de variación interanual (%)</a:t>
            </a:r>
            <a:endParaRPr lang="es-ES" sz="600"/>
          </a:p>
        </c:rich>
      </c:tx>
      <c:layout>
        <c:manualLayout>
          <c:xMode val="edge"/>
          <c:yMode val="edge"/>
          <c:x val="0.22807407407407407"/>
          <c:y val="2.03082437275985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573456790123457E-2"/>
          <c:y val="0.15363844086021505"/>
          <c:w val="0.91232716049382712"/>
          <c:h val="0.715302419354838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notcoygra!$D$40</c:f>
              <c:strCache>
                <c:ptCount val="1"/>
                <c:pt idx="0">
                  <c:v>Importaciones</c:v>
                </c:pt>
              </c:strCache>
            </c:strRef>
          </c:tx>
          <c:spPr>
            <a:solidFill>
              <a:srgbClr val="BFB78E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1.7069892473118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4DD-413F-99FF-684F9C83D399}"/>
                </c:ext>
              </c:extLst>
            </c:dLbl>
            <c:dLbl>
              <c:idx val="1"/>
              <c:layout>
                <c:manualLayout>
                  <c:x val="-3.9197530864197531E-3"/>
                  <c:y val="5.689964157706093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4DD-413F-99FF-684F9C83D399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BFB78E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notcoygra!$B$41:$B$56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notcoygra!$D$41:$D$56</c:f>
              <c:numCache>
                <c:formatCode>0.0</c:formatCode>
                <c:ptCount val="16"/>
                <c:pt idx="0">
                  <c:v>-2.7519391533147086</c:v>
                </c:pt>
                <c:pt idx="1">
                  <c:v>12.46543410798413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DD-413F-99FF-684F9C83D399}"/>
            </c:ext>
          </c:extLst>
        </c:ser>
        <c:ser>
          <c:idx val="2"/>
          <c:order val="1"/>
          <c:tx>
            <c:strRef>
              <c:f>notcoygra!$C$40</c:f>
              <c:strCache>
                <c:ptCount val="1"/>
                <c:pt idx="0">
                  <c:v>Exportaciones</c:v>
                </c:pt>
              </c:strCache>
            </c:strRef>
          </c:tx>
          <c:spPr>
            <a:solidFill>
              <a:srgbClr val="4F81BD"/>
            </a:solidFill>
          </c:spPr>
          <c:invertIfNegative val="0"/>
          <c:dLbls>
            <c:dLbl>
              <c:idx val="0"/>
              <c:layout>
                <c:manualLayout>
                  <c:x val="1.9598765432098767E-2"/>
                  <c:y val="-1.0431480450442187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DD-413F-99FF-684F9C83D399}"/>
                </c:ext>
              </c:extLst>
            </c:dLbl>
            <c:dLbl>
              <c:idx val="1"/>
              <c:layout>
                <c:manualLayout>
                  <c:x val="1.1759259259259277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DD-413F-99FF-684F9C83D3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4F81BD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notcoygra!$B$41:$B$56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notcoygra!$C$41:$C$56</c:f>
              <c:numCache>
                <c:formatCode>0.0</c:formatCode>
                <c:ptCount val="16"/>
                <c:pt idx="0">
                  <c:v>-4.3851826735747501</c:v>
                </c:pt>
                <c:pt idx="1">
                  <c:v>9.0614345195496817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DD-413F-99FF-684F9C83D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"/>
        <c:axId val="548808256"/>
        <c:axId val="548805120"/>
      </c:barChart>
      <c:lineChart>
        <c:grouping val="standard"/>
        <c:varyColors val="0"/>
        <c:ser>
          <c:idx val="0"/>
          <c:order val="2"/>
          <c:tx>
            <c:strRef>
              <c:f>notcoygra!$E$40</c:f>
              <c:strCache>
                <c:ptCount val="1"/>
                <c:pt idx="0">
                  <c:v>Exp</c:v>
                </c:pt>
              </c:strCache>
            </c:strRef>
          </c:tx>
          <c:spPr>
            <a:ln w="25400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notcoygra!$B$41:$B$56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notcoygra!$E$41:$E$56</c:f>
              <c:numCache>
                <c:formatCode>General</c:formatCode>
                <c:ptCount val="16"/>
                <c:pt idx="3" formatCode="0.0">
                  <c:v>0.64921557735952984</c:v>
                </c:pt>
                <c:pt idx="4" formatCode="0.0">
                  <c:v>8.0738988701908312</c:v>
                </c:pt>
                <c:pt idx="5" formatCode="0.0">
                  <c:v>5.0363514116603891</c:v>
                </c:pt>
                <c:pt idx="6" formatCode="0.0">
                  <c:v>9.9651253432048392</c:v>
                </c:pt>
                <c:pt idx="7" formatCode="0.0">
                  <c:v>9.9442106812135389</c:v>
                </c:pt>
                <c:pt idx="8" formatCode="0.0">
                  <c:v>12.143504805241957</c:v>
                </c:pt>
                <c:pt idx="9" formatCode="0.0">
                  <c:v>9.4570542346105171</c:v>
                </c:pt>
                <c:pt idx="10" formatCode="0.0">
                  <c:v>7.9269374665228431</c:v>
                </c:pt>
                <c:pt idx="11" formatCode="0.0">
                  <c:v>8.469489721612721</c:v>
                </c:pt>
                <c:pt idx="12" formatCode="0.0">
                  <c:v>8.6283811065754676</c:v>
                </c:pt>
                <c:pt idx="13" formatCode="0.0">
                  <c:v>9.0614345195496817</c:v>
                </c:pt>
                <c:pt idx="14" formatCode="0.0">
                  <c:v>8.792529306361585</c:v>
                </c:pt>
                <c:pt idx="15" formatCode="0.0">
                  <c:v>7.5595621600785368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DD-413F-99FF-684F9C83D399}"/>
            </c:ext>
          </c:extLst>
        </c:ser>
        <c:ser>
          <c:idx val="3"/>
          <c:order val="3"/>
          <c:tx>
            <c:strRef>
              <c:f>notcoygra!$F$40</c:f>
              <c:strCache>
                <c:ptCount val="1"/>
                <c:pt idx="0">
                  <c:v>Imp</c:v>
                </c:pt>
              </c:strCache>
            </c:strRef>
          </c:tx>
          <c:spPr>
            <a:ln w="25400">
              <a:solidFill>
                <a:srgbClr val="BFB78E"/>
              </a:solidFill>
            </a:ln>
          </c:spPr>
          <c:marker>
            <c:symbol val="none"/>
          </c:marker>
          <c:cat>
            <c:strRef>
              <c:f>notcoygra!$B$41:$B$56</c:f>
              <c:strCache>
                <c:ptCount val="16"/>
                <c:pt idx="0">
                  <c:v>24</c:v>
                </c:pt>
                <c:pt idx="1">
                  <c:v>25</c:v>
                </c:pt>
                <c:pt idx="3">
                  <c:v>feb-25</c:v>
                </c:pt>
                <c:pt idx="7">
                  <c:v>jun-25</c:v>
                </c:pt>
                <c:pt idx="11">
                  <c:v>oct-25</c:v>
                </c:pt>
                <c:pt idx="15">
                  <c:v>feb-26</c:v>
                </c:pt>
              </c:strCache>
            </c:strRef>
          </c:cat>
          <c:val>
            <c:numRef>
              <c:f>notcoygra!$F$41:$F$56</c:f>
              <c:numCache>
                <c:formatCode>General</c:formatCode>
                <c:ptCount val="16"/>
                <c:pt idx="3" formatCode="0.0">
                  <c:v>-0.4136498830190849</c:v>
                </c:pt>
                <c:pt idx="4" formatCode="0.0">
                  <c:v>3.6693221867998282</c:v>
                </c:pt>
                <c:pt idx="5" formatCode="0.0">
                  <c:v>3.5281488217506318</c:v>
                </c:pt>
                <c:pt idx="6" formatCode="0.0">
                  <c:v>5.2073805413580754</c:v>
                </c:pt>
                <c:pt idx="7" formatCode="0.0">
                  <c:v>7.8002574837742644</c:v>
                </c:pt>
                <c:pt idx="8" formatCode="0.0">
                  <c:v>9.1266508912516198</c:v>
                </c:pt>
                <c:pt idx="9" formatCode="0.0">
                  <c:v>8.4193839051609931</c:v>
                </c:pt>
                <c:pt idx="10" formatCode="0.0">
                  <c:v>9.3711237743303357</c:v>
                </c:pt>
                <c:pt idx="11" formatCode="0.0">
                  <c:v>11.877676245284508</c:v>
                </c:pt>
                <c:pt idx="12" formatCode="0.0">
                  <c:v>11.654117521526054</c:v>
                </c:pt>
                <c:pt idx="13" formatCode="0.0">
                  <c:v>12.46543410798413</c:v>
                </c:pt>
                <c:pt idx="14" formatCode="0.0">
                  <c:v>10.836299776299718</c:v>
                </c:pt>
                <c:pt idx="15" formatCode="0.0">
                  <c:v>10.573855907094142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DD-413F-99FF-684F9C83D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808256"/>
        <c:axId val="548805120"/>
      </c:lineChart>
      <c:catAx>
        <c:axId val="54880825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algn="l">
                  <a:defRPr lang="es-ES" sz="7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r>
                  <a:rPr lang="es-ES" sz="700" b="0"/>
                  <a:t>Fuente: AEAT</a:t>
                </a:r>
              </a:p>
            </c:rich>
          </c:tx>
          <c:layout>
            <c:manualLayout>
              <c:xMode val="edge"/>
              <c:yMode val="edge"/>
              <c:x val="1.2203703703703706E-3"/>
              <c:y val="0.93349910394265245"/>
            </c:manualLayout>
          </c:layout>
          <c:overlay val="0"/>
        </c:title>
        <c:numFmt formatCode="mmm\-yy" sourceLinked="0"/>
        <c:majorTickMark val="none"/>
        <c:minorTickMark val="none"/>
        <c:tickLblPos val="low"/>
        <c:txPr>
          <a:bodyPr rot="0" spcFirstLastPara="0" vertOverflow="ellipsis" vert="horz" wrap="square" anchor="ctr" anchorCtr="1"/>
          <a:lstStyle/>
          <a:p>
            <a:pPr>
              <a:defRPr lang="es-ES" sz="7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s-ES"/>
          </a:p>
        </c:txPr>
        <c:crossAx val="548805120"/>
        <c:crosses val="autoZero"/>
        <c:auto val="1"/>
        <c:lblAlgn val="ctr"/>
        <c:lblOffset val="100"/>
        <c:tickLblSkip val="1"/>
        <c:noMultiLvlLbl val="0"/>
      </c:catAx>
      <c:valAx>
        <c:axId val="548805120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ln w="3175" cap="flat" cmpd="sng" algn="ctr">
            <a:noFill/>
            <a:prstDash val="dash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es-ES" sz="7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s-ES"/>
          </a:p>
        </c:txPr>
        <c:crossAx val="548808256"/>
        <c:crossesAt val="1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bd708ba1-4b2a-49a2-b989-93afd14ec85e}"/>
      </c:ext>
    </c:extLst>
  </c:chart>
  <c:spPr>
    <a:solidFill>
      <a:schemeClr val="bg1"/>
    </a:solidFill>
    <a:ln w="6350" cap="flat" cmpd="sng" algn="ctr">
      <a:noFill/>
      <a:prstDash val="solid"/>
      <a:round/>
    </a:ln>
  </c:spPr>
  <c:txPr>
    <a:bodyPr/>
    <a:lstStyle/>
    <a:p>
      <a:pPr>
        <a:defRPr lang="es-ES" sz="10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</xdr:rowOff>
    </xdr:from>
    <xdr:to>
      <xdr:col>11</xdr:col>
      <xdr:colOff>449034</xdr:colOff>
      <xdr:row>7</xdr:row>
      <xdr:rowOff>44450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5875"/>
              <a:ext cx="18368734" cy="133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85725</xdr:colOff>
      <xdr:row>34</xdr:row>
      <xdr:rowOff>9525</xdr:rowOff>
    </xdr:from>
    <xdr:to>
      <xdr:col>1</xdr:col>
      <xdr:colOff>273050</xdr:colOff>
      <xdr:row>47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rimestre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6496050"/>
              <a:ext cx="18478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17</xdr:row>
      <xdr:rowOff>38100</xdr:rowOff>
    </xdr:from>
    <xdr:to>
      <xdr:col>10</xdr:col>
      <xdr:colOff>90400</xdr:colOff>
      <xdr:row>29</xdr:row>
      <xdr:rowOff>9500</xdr:rowOff>
    </xdr:to>
    <xdr:graphicFrame macro="">
      <xdr:nvGraphicFramePr>
        <xdr:cNvPr id="6" name="1 Gráfico">
          <a:extLst>
            <a:ext uri="{FF2B5EF4-FFF2-40B4-BE49-F238E27FC236}">
              <a16:creationId xmlns:a16="http://schemas.microsoft.com/office/drawing/2014/main" id="{2D0F4710-95AD-4239-B6B4-4161E8511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38</xdr:row>
      <xdr:rowOff>0</xdr:rowOff>
    </xdr:from>
    <xdr:to>
      <xdr:col>9</xdr:col>
      <xdr:colOff>687300</xdr:colOff>
      <xdr:row>49</xdr:row>
      <xdr:rowOff>155550</xdr:rowOff>
    </xdr:to>
    <xdr:graphicFrame macro="">
      <xdr:nvGraphicFramePr>
        <xdr:cNvPr id="11" name="1 Gráfico">
          <a:extLst>
            <a:ext uri="{FF2B5EF4-FFF2-40B4-BE49-F238E27FC236}">
              <a16:creationId xmlns:a16="http://schemas.microsoft.com/office/drawing/2014/main" id="{A0B55E90-D416-4B8F-9843-E6680D381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0.00527</cdr:x>
      <cdr:y>0.00738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6BFF576F-A969-4205-91DB-8206C767CB3A}"/>
            </a:ext>
          </a:extLst>
        </cdr:cNvPr>
        <cdr:cNvPicPr/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0.00527</cdr:x>
      <cdr:y>0.00738</cdr:y>
    </cdr:to>
    <cdr:pic>
      <cdr:nvPicPr>
        <cdr:cNvPr id="2" name="Imagen 1">
          <a:extLst xmlns:a="http://schemas.openxmlformats.org/drawingml/2006/main">
            <a:ext uri="{FF2B5EF4-FFF2-40B4-BE49-F238E27FC236}">
              <a16:creationId xmlns:a16="http://schemas.microsoft.com/office/drawing/2014/main" id="{6BFF576F-A969-4205-91DB-8206C767CB3A}"/>
            </a:ext>
          </a:extLst>
        </cdr:cNvPr>
        <cdr:cNvPicPr/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76200</xdr:colOff>
      <xdr:row>1</xdr:row>
      <xdr:rowOff>161925</xdr:rowOff>
    </xdr:from>
    <xdr:to>
      <xdr:col>17</xdr:col>
      <xdr:colOff>381000</xdr:colOff>
      <xdr:row>12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 1">
              <a:extLst>
                <a:ext uri="{FF2B5EF4-FFF2-40B4-BE49-F238E27FC236}">
                  <a16:creationId xmlns:a16="http://schemas.microsoft.com/office/drawing/2014/main" id="{B5A4563F-440D-4E14-8015-82F49308AC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25350" y="438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247650</xdr:colOff>
      <xdr:row>0</xdr:row>
      <xdr:rowOff>66675</xdr:rowOff>
    </xdr:from>
    <xdr:to>
      <xdr:col>4</xdr:col>
      <xdr:colOff>2076450</xdr:colOff>
      <xdr:row>10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egión 1">
              <a:extLst>
                <a:ext uri="{FF2B5EF4-FFF2-40B4-BE49-F238E27FC236}">
                  <a16:creationId xmlns:a16="http://schemas.microsoft.com/office/drawing/2014/main" id="{A4B38111-360B-485F-8CAD-768437CF8B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38600" y="666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200025</xdr:colOff>
      <xdr:row>0</xdr:row>
      <xdr:rowOff>257175</xdr:rowOff>
    </xdr:from>
    <xdr:to>
      <xdr:col>20</xdr:col>
      <xdr:colOff>504825</xdr:colOff>
      <xdr:row>11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">
              <a:extLst>
                <a:ext uri="{FF2B5EF4-FFF2-40B4-BE49-F238E27FC236}">
                  <a16:creationId xmlns:a16="http://schemas.microsoft.com/office/drawing/2014/main" id="{A4F620F7-E4DB-4B38-A0B3-BBEAA20C82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35175" y="257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352425</xdr:colOff>
      <xdr:row>12</xdr:row>
      <xdr:rowOff>57150</xdr:rowOff>
    </xdr:from>
    <xdr:to>
      <xdr:col>4</xdr:col>
      <xdr:colOff>2181225</xdr:colOff>
      <xdr:row>23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egión 2">
              <a:extLst>
                <a:ext uri="{FF2B5EF4-FFF2-40B4-BE49-F238E27FC236}">
                  <a16:creationId xmlns:a16="http://schemas.microsoft.com/office/drawing/2014/main" id="{BBA7C590-6605-49E2-BB03-3FA9944367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43375" y="2857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114300</xdr:rowOff>
    </xdr:from>
    <xdr:to>
      <xdr:col>2</xdr:col>
      <xdr:colOff>133350</xdr:colOff>
      <xdr:row>14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echa (mes)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m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14300"/>
              <a:ext cx="1828800" cy="2686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</xdr:colOff>
      <xdr:row>16</xdr:row>
      <xdr:rowOff>123825</xdr:rowOff>
    </xdr:from>
    <xdr:to>
      <xdr:col>2</xdr:col>
      <xdr:colOff>142875</xdr:colOff>
      <xdr:row>29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31718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638175</xdr:colOff>
      <xdr:row>0</xdr:row>
      <xdr:rowOff>0</xdr:rowOff>
    </xdr:from>
    <xdr:to>
      <xdr:col>21</xdr:col>
      <xdr:colOff>971551</xdr:colOff>
      <xdr:row>7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ri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336750" y="0"/>
              <a:ext cx="1828800" cy="1514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647700</xdr:colOff>
      <xdr:row>9</xdr:row>
      <xdr:rowOff>9525</xdr:rowOff>
    </xdr:from>
    <xdr:to>
      <xdr:col>21</xdr:col>
      <xdr:colOff>981076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ño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346275" y="1724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1828800</xdr:colOff>
      <xdr:row>14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ón">
              <a:extLst>
                <a:ext uri="{FF2B5EF4-FFF2-40B4-BE49-F238E27FC236}">
                  <a16:creationId xmlns:a16="http://schemas.microsoft.com/office/drawing/2014/main" id="{3D14ECD2-F7DD-1AC1-5A74-3DF4EDA8F3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809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57150</xdr:rowOff>
    </xdr:from>
    <xdr:to>
      <xdr:col>0</xdr:col>
      <xdr:colOff>1857375</xdr:colOff>
      <xdr:row>14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ón 3">
              <a:extLst>
                <a:ext uri="{FF2B5EF4-FFF2-40B4-BE49-F238E27FC236}">
                  <a16:creationId xmlns:a16="http://schemas.microsoft.com/office/drawing/2014/main" id="{EACEFBAC-1045-49FB-9A9D-5A97B38B4F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47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5</xdr:row>
      <xdr:rowOff>47625</xdr:rowOff>
    </xdr:from>
    <xdr:to>
      <xdr:col>9</xdr:col>
      <xdr:colOff>542925</xdr:colOff>
      <xdr:row>8</xdr:row>
      <xdr:rowOff>76200</xdr:rowOff>
    </xdr:to>
    <xdr:sp macro="[0]!contribuciones" textlink="">
      <xdr:nvSpPr>
        <xdr:cNvPr id="2" name="Rectángulo 1">
          <a:extLst>
            <a:ext uri="{FF2B5EF4-FFF2-40B4-BE49-F238E27FC236}">
              <a16:creationId xmlns:a16="http://schemas.microsoft.com/office/drawing/2014/main" id="{F78826D8-C660-EF85-C9E8-7D2622221447}"/>
            </a:ext>
          </a:extLst>
        </xdr:cNvPr>
        <xdr:cNvSpPr/>
      </xdr:nvSpPr>
      <xdr:spPr>
        <a:xfrm>
          <a:off x="13049250" y="1000125"/>
          <a:ext cx="1952625" cy="6000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SALIDA WORD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933450</xdr:colOff>
      <xdr:row>6</xdr:row>
      <xdr:rowOff>85724</xdr:rowOff>
    </xdr:from>
    <xdr:to>
      <xdr:col>8</xdr:col>
      <xdr:colOff>2066925</xdr:colOff>
      <xdr:row>13</xdr:row>
      <xdr:rowOff>19050</xdr:rowOff>
    </xdr:to>
    <xdr:sp macro="[0]!salida_not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1315700" y="1228724"/>
          <a:ext cx="2162175" cy="1266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/>
            <a:t>Genera salida nota comercio exterior</a:t>
          </a:r>
        </a:p>
      </xdr:txBody>
    </xdr:sp>
    <xdr:clientData/>
  </xdr:twoCellAnchor>
  <xdr:twoCellAnchor>
    <xdr:from>
      <xdr:col>8</xdr:col>
      <xdr:colOff>115421</xdr:colOff>
      <xdr:row>24</xdr:row>
      <xdr:rowOff>41462</xdr:rowOff>
    </xdr:from>
    <xdr:to>
      <xdr:col>8</xdr:col>
      <xdr:colOff>2279837</xdr:colOff>
      <xdr:row>30</xdr:row>
      <xdr:rowOff>165288</xdr:rowOff>
    </xdr:to>
    <xdr:sp macro="[0]!salida_avance" textlink="">
      <xdr:nvSpPr>
        <xdr:cNvPr id="4" name="Rectángulo 3">
          <a:extLst>
            <a:ext uri="{FF2B5EF4-FFF2-40B4-BE49-F238E27FC236}">
              <a16:creationId xmlns:a16="http://schemas.microsoft.com/office/drawing/2014/main" id="{B7329458-8433-448C-A971-00F09BEF33C0}"/>
            </a:ext>
          </a:extLst>
        </xdr:cNvPr>
        <xdr:cNvSpPr/>
      </xdr:nvSpPr>
      <xdr:spPr>
        <a:xfrm>
          <a:off x="11534215" y="4613462"/>
          <a:ext cx="2164416" cy="1266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/>
            <a:t>Genera salida mensual</a:t>
          </a:r>
        </a:p>
      </xdr:txBody>
    </xdr:sp>
    <xdr:clientData/>
  </xdr:twoCellAnchor>
  <xdr:twoCellAnchor>
    <xdr:from>
      <xdr:col>6</xdr:col>
      <xdr:colOff>0</xdr:colOff>
      <xdr:row>15</xdr:row>
      <xdr:rowOff>0</xdr:rowOff>
    </xdr:from>
    <xdr:to>
      <xdr:col>7</xdr:col>
      <xdr:colOff>609600</xdr:colOff>
      <xdr:row>21</xdr:row>
      <xdr:rowOff>123826</xdr:rowOff>
    </xdr:to>
    <xdr:sp macro="[0]!salida_claves" textlink="">
      <xdr:nvSpPr>
        <xdr:cNvPr id="5" name="Rectángulo 4">
          <a:extLst>
            <a:ext uri="{FF2B5EF4-FFF2-40B4-BE49-F238E27FC236}">
              <a16:creationId xmlns:a16="http://schemas.microsoft.com/office/drawing/2014/main" id="{38D7C811-7B06-43C2-B5EE-FACFE59AC112}"/>
            </a:ext>
          </a:extLst>
        </xdr:cNvPr>
        <xdr:cNvSpPr/>
      </xdr:nvSpPr>
      <xdr:spPr>
        <a:xfrm>
          <a:off x="8829675" y="2857500"/>
          <a:ext cx="2162175" cy="1266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/>
            <a:t>Genera claves</a:t>
          </a:r>
        </a:p>
      </xdr:txBody>
    </xdr:sp>
    <xdr:clientData/>
  </xdr:twoCellAnchor>
  <xdr:twoCellAnchor>
    <xdr:from>
      <xdr:col>6</xdr:col>
      <xdr:colOff>0</xdr:colOff>
      <xdr:row>24</xdr:row>
      <xdr:rowOff>0</xdr:rowOff>
    </xdr:from>
    <xdr:to>
      <xdr:col>7</xdr:col>
      <xdr:colOff>609600</xdr:colOff>
      <xdr:row>30</xdr:row>
      <xdr:rowOff>123826</xdr:rowOff>
    </xdr:to>
    <xdr:sp macro="[0]!salida_avance" textlink="">
      <xdr:nvSpPr>
        <xdr:cNvPr id="7" name="Rectángulo 6">
          <a:extLst>
            <a:ext uri="{FF2B5EF4-FFF2-40B4-BE49-F238E27FC236}">
              <a16:creationId xmlns:a16="http://schemas.microsoft.com/office/drawing/2014/main" id="{1001277B-6E68-4704-A258-A0E1B7B9211E}"/>
            </a:ext>
          </a:extLst>
        </xdr:cNvPr>
        <xdr:cNvSpPr/>
      </xdr:nvSpPr>
      <xdr:spPr>
        <a:xfrm>
          <a:off x="8829675" y="4572000"/>
          <a:ext cx="2162175" cy="1266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/>
            <a:t>Genera salida trimestral</a:t>
          </a:r>
        </a:p>
      </xdr:txBody>
    </xdr:sp>
    <xdr:clientData/>
  </xdr:twoCellAnchor>
  <xdr:twoCellAnchor>
    <xdr:from>
      <xdr:col>5</xdr:col>
      <xdr:colOff>714375</xdr:colOff>
      <xdr:row>6</xdr:row>
      <xdr:rowOff>85724</xdr:rowOff>
    </xdr:from>
    <xdr:to>
      <xdr:col>7</xdr:col>
      <xdr:colOff>561975</xdr:colOff>
      <xdr:row>13</xdr:row>
      <xdr:rowOff>19050</xdr:rowOff>
    </xdr:to>
    <xdr:sp macro="[0]!salida_avance" textlink="">
      <xdr:nvSpPr>
        <xdr:cNvPr id="10" name="Rectángulo 9">
          <a:extLst>
            <a:ext uri="{FF2B5EF4-FFF2-40B4-BE49-F238E27FC236}">
              <a16:creationId xmlns:a16="http://schemas.microsoft.com/office/drawing/2014/main" id="{69690B33-CEEE-301C-B606-7D689698E160}"/>
            </a:ext>
          </a:extLst>
        </xdr:cNvPr>
        <xdr:cNvSpPr/>
      </xdr:nvSpPr>
      <xdr:spPr>
        <a:xfrm>
          <a:off x="8782050" y="1228724"/>
          <a:ext cx="2162175" cy="1266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/>
            <a:t>Genera</a:t>
          </a:r>
          <a:r>
            <a:rPr lang="es-ES" sz="2400" baseline="0"/>
            <a:t> salida avance</a:t>
          </a:r>
          <a:endParaRPr lang="es-ES" sz="2400"/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2167218</xdr:colOff>
      <xdr:row>21</xdr:row>
      <xdr:rowOff>123826</xdr:rowOff>
    </xdr:to>
    <xdr:sp macro="[0]!salida_claves_bis" textlink="">
      <xdr:nvSpPr>
        <xdr:cNvPr id="9" name="Rectángulo 8">
          <a:extLst>
            <a:ext uri="{FF2B5EF4-FFF2-40B4-BE49-F238E27FC236}">
              <a16:creationId xmlns:a16="http://schemas.microsoft.com/office/drawing/2014/main" id="{8FF885B2-439E-4EA1-B5DB-4D8FEA1B2219}"/>
            </a:ext>
          </a:extLst>
        </xdr:cNvPr>
        <xdr:cNvSpPr/>
      </xdr:nvSpPr>
      <xdr:spPr>
        <a:xfrm>
          <a:off x="11418794" y="2857500"/>
          <a:ext cx="2167218" cy="1266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/>
            <a:t>Genera claves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86342591" backgroundQuery="1" createdVersion="6" refreshedVersion="8" minRefreshableVersion="3" recordCount="0" supportSubquery="1" supportAdvancedDrill="1" xr:uid="{00000000-000A-0000-FFFF-FFFF00000000}">
  <cacheSource type="external" connectionId="16"/>
  <cacheFields count="20">
    <cacheField name="[regiones].[Región].[Región]" caption="Región" numFmtId="0" hierarchy="33" level="1">
      <sharedItems containsSemiMixedTypes="0" containsNonDate="0" containsString="0"/>
    </cacheField>
    <cacheField name="[trimestres].[Tri].[Tri]" caption="Tri" numFmtId="0" hierarchy="48" level="1">
      <sharedItems containsSemiMixedTypes="0" containsNonDate="0" containsString="0"/>
    </cacheField>
    <cacheField name="[trimestres].[Año].[Año]" caption="Año" numFmtId="0" hierarchy="45" level="1">
      <sharedItems containsSemiMixedTypes="0" containsString="0" containsNumber="1" containsInteger="1" minValue="1995" maxValue="2026" count="32"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</sharedItems>
      <extLst>
        <ext xmlns:x15="http://schemas.microsoft.com/office/spreadsheetml/2010/11/main" uri="{4F2E5C28-24EA-4eb8-9CBF-B6C8F9C3D259}">
          <x15:cachedUniqueNames>
            <x15:cachedUniqueName index="0" name="[trimestres].[Año].&amp;[1995]"/>
            <x15:cachedUniqueName index="1" name="[trimestres].[Año].&amp;[1996]"/>
            <x15:cachedUniqueName index="2" name="[trimestres].[Año].&amp;[1997]"/>
            <x15:cachedUniqueName index="3" name="[trimestres].[Año].&amp;[1998]"/>
            <x15:cachedUniqueName index="4" name="[trimestres].[Año].&amp;[1999]"/>
            <x15:cachedUniqueName index="5" name="[trimestres].[Año].&amp;[2000]"/>
            <x15:cachedUniqueName index="6" name="[trimestres].[Año].&amp;[2001]"/>
            <x15:cachedUniqueName index="7" name="[trimestres].[Año].&amp;[2002]"/>
            <x15:cachedUniqueName index="8" name="[trimestres].[Año].&amp;[2003]"/>
            <x15:cachedUniqueName index="9" name="[trimestres].[Año].&amp;[2004]"/>
            <x15:cachedUniqueName index="10" name="[trimestres].[Año].&amp;[2005]"/>
            <x15:cachedUniqueName index="11" name="[trimestres].[Año].&amp;[2006]"/>
            <x15:cachedUniqueName index="12" name="[trimestres].[Año].&amp;[2007]"/>
            <x15:cachedUniqueName index="13" name="[trimestres].[Año].&amp;[2008]"/>
            <x15:cachedUniqueName index="14" name="[trimestres].[Año].&amp;[2009]"/>
            <x15:cachedUniqueName index="15" name="[trimestres].[Año].&amp;[2010]"/>
            <x15:cachedUniqueName index="16" name="[trimestres].[Año].&amp;[2011]"/>
            <x15:cachedUniqueName index="17" name="[trimestres].[Año].&amp;[2012]"/>
            <x15:cachedUniqueName index="18" name="[trimestres].[Año].&amp;[2013]"/>
            <x15:cachedUniqueName index="19" name="[trimestres].[Año].&amp;[2014]"/>
            <x15:cachedUniqueName index="20" name="[trimestres].[Año].&amp;[2015]"/>
            <x15:cachedUniqueName index="21" name="[trimestres].[Año].&amp;[2016]"/>
            <x15:cachedUniqueName index="22" name="[trimestres].[Año].&amp;[2017]"/>
            <x15:cachedUniqueName index="23" name="[trimestres].[Año].&amp;[2018]"/>
            <x15:cachedUniqueName index="24" name="[trimestres].[Año].&amp;[2019]"/>
            <x15:cachedUniqueName index="25" name="[trimestres].[Año].&amp;[2020]"/>
            <x15:cachedUniqueName index="26" name="[trimestres].[Año].&amp;[2021]"/>
            <x15:cachedUniqueName index="27" name="[trimestres].[Año].&amp;[2022]"/>
            <x15:cachedUniqueName index="28" name="[trimestres].[Año].&amp;[2023]"/>
            <x15:cachedUniqueName index="29" name="[trimestres].[Año].&amp;[2024]"/>
            <x15:cachedUniqueName index="30" name="[trimestres].[Año].&amp;[2025]"/>
            <x15:cachedUniqueName index="31" name="[trimestres].[Año].&amp;[2026]"/>
          </x15:cachedUniqueNames>
        </ext>
      </extLst>
    </cacheField>
    <cacheField name="[Measures].[ccaa_exp_tri]" caption="ccaa_exp_tri" numFmtId="0" hierarchy="62" level="32767"/>
    <cacheField name="[Measures].[ccaa_exp_tri_acu]" caption="ccaa_exp_tri_acu" numFmtId="0" hierarchy="64" level="32767"/>
    <cacheField name="[Measures].[ccaa_exp_tri_fecharank]" caption="ccaa_exp_tri_fecharank" numFmtId="0" hierarchy="112" level="32767"/>
    <cacheField name="[Measures].[ccaa_exp_tri_acu_fecharank]" caption="ccaa_exp_tri_acu_fecharank" numFmtId="0" hierarchy="113" level="32767"/>
    <cacheField name="[Measures].[ccaa_exp_tri_difano]" caption="ccaa_exp_tri_difano" numFmtId="0" hierarchy="115" level="32767"/>
    <cacheField name="[Measures].[ccaa_exp_tri_tva]" caption="ccaa_exp_tri_tva" numFmtId="0" hierarchy="99" level="32767"/>
    <cacheField name="[Measures].[ccaa_exp_tri_acu_difano]" caption="ccaa_exp_tri_acu_difano" numFmtId="0" hierarchy="118" level="32767"/>
    <cacheField name="[Measures].[ccaa_exp_tri_acu_tva]" caption="ccaa_exp_tri_acu_tva" numFmtId="0" hierarchy="100" level="32767"/>
    <cacheField name="[Measures].[ccaa_imp_tri]" caption="ccaa_imp_tri" numFmtId="0" hierarchy="81" level="32767"/>
    <cacheField name="[Measures].[ccaa_imp_tri_difano]" caption="ccaa_imp_tri_difano" numFmtId="0" hierarchy="121" level="32767"/>
    <cacheField name="[Measures].[ccaa_imp_tri_tva]" caption="ccaa_imp_tri_tva" numFmtId="0" hierarchy="108" level="32767"/>
    <cacheField name="[Measures].[ccaa_imp_tri_acu]" caption="ccaa_imp_tri_acu" numFmtId="0" hierarchy="83" level="32767"/>
    <cacheField name="[Measures].[ccaa_imp_tri_acu_difano]" caption="ccaa_imp_tri_acu_difano" numFmtId="0" hierarchy="119" level="32767"/>
    <cacheField name="[Measures].[ccaa_imp_tri_acu_tva]" caption="ccaa_imp_tri_acu_tva" numFmtId="0" hierarchy="109" level="32767"/>
    <cacheField name="[Measures].[ccaa_imp_tri_fecharank]" caption="ccaa_imp_tri_fecharank" numFmtId="0" hierarchy="122" level="32767"/>
    <cacheField name="[Measures].[ccaa_imp_tri_acu_fecharank]" caption="ccaa_imp_tri_acu_fecharank" numFmtId="0" hierarchy="123" level="32767"/>
    <cacheField name="[anos].[ano].[ano]" caption="ano" numFmtId="0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19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0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2" memberValueDatatype="20" unbalanced="0">
      <fieldsUsage count="2">
        <fieldUsage x="-1"/>
        <fieldUsage x="2"/>
      </fieldsUsage>
    </cacheHierarchy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2" memberValueDatatype="20" unbalanced="0">
      <fieldsUsage count="2">
        <fieldUsage x="-1"/>
        <fieldUsage x="1"/>
      </fieldsUsage>
    </cacheHierarchy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 oneField="1">
      <fieldsUsage count="1">
        <fieldUsage x="3"/>
      </fieldsUsage>
    </cacheHierarchy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 oneField="1">
      <fieldsUsage count="1">
        <fieldUsage x="4"/>
      </fieldsUsage>
    </cacheHierarchy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 oneField="1">
      <fieldsUsage count="1">
        <fieldUsage x="11"/>
      </fieldsUsage>
    </cacheHierarchy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 oneField="1">
      <fieldsUsage count="1">
        <fieldUsage x="14"/>
      </fieldsUsage>
    </cacheHierarchy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 oneField="1">
      <fieldsUsage count="1">
        <fieldUsage x="8"/>
      </fieldsUsage>
    </cacheHierarchy>
    <cacheHierarchy uniqueName="[Measures].[ccaa_exp_tri_acu_tva]" caption="ccaa_exp_tri_acu_tva" measure="1" displayFolder="" measureGroup="ccaa_exp" count="0" oneField="1">
      <fieldsUsage count="1">
        <fieldUsage x="10"/>
      </fieldsUsage>
    </cacheHierarchy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 oneField="1">
      <fieldsUsage count="1">
        <fieldUsage x="13"/>
      </fieldsUsage>
    </cacheHierarchy>
    <cacheHierarchy uniqueName="[Measures].[ccaa_imp_tri_acu_tva]" caption="ccaa_imp_tri_acu_tva" measure="1" displayFolder="" measureGroup="ccaa_imp" count="0" oneField="1">
      <fieldsUsage count="1">
        <fieldUsage x="16"/>
      </fieldsUsage>
    </cacheHierarchy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 oneField="1">
      <fieldsUsage count="1">
        <fieldUsage x="5"/>
      </fieldsUsage>
    </cacheHierarchy>
    <cacheHierarchy uniqueName="[Measures].[ccaa_exp_tri_acu_fecharank]" caption="ccaa_exp_tri_acu_fecharank" measure="1" displayFolder="" measureGroup="ccaa_exp" count="0" oneField="1">
      <fieldsUsage count="1">
        <fieldUsage x="6"/>
      </fieldsUsage>
    </cacheHierarchy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 oneField="1">
      <fieldsUsage count="1">
        <fieldUsage x="7"/>
      </fieldsUsage>
    </cacheHierarchy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 oneField="1">
      <fieldsUsage count="1">
        <fieldUsage x="9"/>
      </fieldsUsage>
    </cacheHierarchy>
    <cacheHierarchy uniqueName="[Measures].[ccaa_imp_tri_acu_difano]" caption="ccaa_imp_tri_acu_difano" measure="1" displayFolder="" measureGroup="ccaa_imp" count="0" oneField="1">
      <fieldsUsage count="1">
        <fieldUsage x="15"/>
      </fieldsUsage>
    </cacheHierarchy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 oneField="1">
      <fieldsUsage count="1">
        <fieldUsage x="12"/>
      </fieldsUsage>
    </cacheHierarchy>
    <cacheHierarchy uniqueName="[Measures].[ccaa_imp_tri_fecharank]" caption="ccaa_imp_tri_fecharank" measure="1" displayFolder="" measureGroup="ccaa_imp" count="0" oneField="1">
      <fieldsUsage count="1">
        <fieldUsage x="17"/>
      </fieldsUsage>
    </cacheHierarchy>
    <cacheHierarchy uniqueName="[Measures].[ccaa_imp_tri_acu_fecharank]" caption="ccaa_imp_tri_acu_fecharank" measure="1" displayFolder="" measureGroup="ccaa_imp" count="0" oneField="1">
      <fieldsUsage count="1">
        <fieldUsage x="18"/>
      </fieldsUsage>
    </cacheHierarchy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91898149" backgroundQuery="1" createdVersion="7" refreshedVersion="8" minRefreshableVersion="3" recordCount="0" supportSubquery="1" supportAdvancedDrill="1" xr:uid="{E761E4CA-6322-4AF2-BDFC-AB4EA85C82C5}">
  <cacheSource type="external" connectionId="16"/>
  <cacheFields count="6">
    <cacheField name="[anos].[ano].[ano]" caption="ano" numFmtId="0" level="1">
      <sharedItems containsSemiMixedTypes="0" containsString="0" containsNumber="1" containsInteger="1" minValue="2019" maxValue="2025" count="7">
        <n v="2019"/>
        <n v="2020"/>
        <n v="2021"/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anos].[ano].&amp;[2019]"/>
            <x15:cachedUniqueName index="1" name="[anos].[ano].&amp;[2020]"/>
            <x15:cachedUniqueName index="2" name="[anos].[ano].&amp;[2021]"/>
            <x15:cachedUniqueName index="3" name="[anos].[ano].&amp;[2022]"/>
            <x15:cachedUniqueName index="4" name="[anos].[ano].&amp;[2023]"/>
            <x15:cachedUniqueName index="5" name="[anos].[ano].&amp;[2024]"/>
            <x15:cachedUniqueName index="6" name="[anos].[ano].&amp;[2025]"/>
          </x15:cachedUniqueNames>
        </ext>
      </extLst>
    </cacheField>
    <cacheField name="[Measures].[ccaa_exp_mes_acu]" caption="ccaa_exp_mes_acu" numFmtId="0" hierarchy="52" level="32767"/>
    <cacheField name="[Measures].[ccaa_imp_mes_acu]" caption="ccaa_imp_mes_acu" numFmtId="0" hierarchy="71" level="32767"/>
    <cacheField name="[ccaa_imp].[ccaa].[ccaa]" caption="ccaa" numFmtId="0" hierarchy="5" level="1">
      <sharedItems containsSemiMixedTypes="0" containsNonDate="0" containsString="0"/>
    </cacheField>
    <cacheField name="[regiones].[Región].[Región]" caption="Región" numFmtId="0" hierarchy="33" level="1">
      <sharedItems containsSemiMixedTypes="0" containsNonDate="0" containsString="0"/>
    </cacheField>
    <cacheField name="[meses].[Mes].[Mes]" caption="Mes" numFmtId="0" hierarchy="12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0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2" memberValueDatatype="130" unbalanced="0">
      <fieldsUsage count="2">
        <fieldUsage x="-1"/>
        <fieldUsage x="3"/>
      </fieldsUsage>
    </cacheHierarchy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2" memberValueDatatype="130" unbalanced="0">
      <fieldsUsage count="2">
        <fieldUsage x="-1"/>
        <fieldUsage x="5"/>
      </fieldsUsage>
    </cacheHierarchy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 oneField="1">
      <fieldsUsage count="1">
        <fieldUsage x="1"/>
      </fieldsUsage>
    </cacheHierarchy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 oneField="1">
      <fieldsUsage count="1">
        <fieldUsage x="2"/>
      </fieldsUsage>
    </cacheHierarchy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92824073" backgroundQuery="1" createdVersion="7" refreshedVersion="8" minRefreshableVersion="3" recordCount="0" supportSubquery="1" supportAdvancedDrill="1" xr:uid="{58C0E6F6-5FED-43DF-91BE-0690EEC7EA15}">
  <cacheSource type="external" connectionId="16"/>
  <cacheFields count="6">
    <cacheField name="[anos].[ano].[ano]" caption="ano" numFmtId="0" level="1">
      <sharedItems containsSemiMixedTypes="0" containsString="0" containsNumber="1" containsInteger="1" minValue="2019" maxValue="2025" count="7">
        <n v="2019"/>
        <n v="2020"/>
        <n v="2021"/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anos].[ano].&amp;[2019]"/>
            <x15:cachedUniqueName index="1" name="[anos].[ano].&amp;[2020]"/>
            <x15:cachedUniqueName index="2" name="[anos].[ano].&amp;[2021]"/>
            <x15:cachedUniqueName index="3" name="[anos].[ano].&amp;[2022]"/>
            <x15:cachedUniqueName index="4" name="[anos].[ano].&amp;[2023]"/>
            <x15:cachedUniqueName index="5" name="[anos].[ano].&amp;[2024]"/>
            <x15:cachedUniqueName index="6" name="[anos].[ano].&amp;[2025]"/>
          </x15:cachedUniqueNames>
        </ext>
      </extLst>
    </cacheField>
    <cacheField name="[Measures].[ccaa_exp_mes_acu]" caption="ccaa_exp_mes_acu" numFmtId="0" hierarchy="52" level="32767"/>
    <cacheField name="[Measures].[ccaa_imp_mes_acu]" caption="ccaa_imp_mes_acu" numFmtId="0" hierarchy="71" level="32767"/>
    <cacheField name="[ccaa_imp].[ccaa].[ccaa]" caption="ccaa" numFmtId="0" hierarchy="5" level="1">
      <sharedItems containsSemiMixedTypes="0" containsNonDate="0" containsString="0"/>
    </cacheField>
    <cacheField name="[regiones].[Región].[Región]" caption="Región" numFmtId="0" hierarchy="33" level="1">
      <sharedItems containsSemiMixedTypes="0" containsNonDate="0" containsString="0"/>
    </cacheField>
    <cacheField name="[meses].[Mes].[Mes]" caption="Mes" numFmtId="0" hierarchy="12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0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2" memberValueDatatype="130" unbalanced="0">
      <fieldsUsage count="2">
        <fieldUsage x="-1"/>
        <fieldUsage x="3"/>
      </fieldsUsage>
    </cacheHierarchy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2" memberValueDatatype="130" unbalanced="0">
      <fieldsUsage count="2">
        <fieldUsage x="-1"/>
        <fieldUsage x="5"/>
      </fieldsUsage>
    </cacheHierarchy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 oneField="1">
      <fieldsUsage count="1">
        <fieldUsage x="1"/>
      </fieldsUsage>
    </cacheHierarchy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 oneField="1">
      <fieldsUsage count="1">
        <fieldUsage x="2"/>
      </fieldsUsage>
    </cacheHierarchy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93749996" backgroundQuery="1" createdVersion="7" refreshedVersion="8" minRefreshableVersion="3" recordCount="0" supportSubquery="1" supportAdvancedDrill="1" xr:uid="{16220564-6A34-4D44-A37E-B000DFD355A1}">
  <cacheSource type="external" connectionId="16"/>
  <cacheFields count="6">
    <cacheField name="[anos].[ano].[ano]" caption="ano" numFmtId="0" level="1">
      <sharedItems containsSemiMixedTypes="0" containsString="0" containsNumber="1" containsInteger="1" minValue="2019" maxValue="2025" count="7">
        <n v="2019"/>
        <n v="2020"/>
        <n v="2021"/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anos].[ano].&amp;[2019]"/>
            <x15:cachedUniqueName index="1" name="[anos].[ano].&amp;[2020]"/>
            <x15:cachedUniqueName index="2" name="[anos].[ano].&amp;[2021]"/>
            <x15:cachedUniqueName index="3" name="[anos].[ano].&amp;[2022]"/>
            <x15:cachedUniqueName index="4" name="[anos].[ano].&amp;[2023]"/>
            <x15:cachedUniqueName index="5" name="[anos].[ano].&amp;[2024]"/>
            <x15:cachedUniqueName index="6" name="[anos].[ano].&amp;[2025]"/>
          </x15:cachedUniqueNames>
        </ext>
      </extLst>
    </cacheField>
    <cacheField name="[Measures].[ccaa_exp_mes_acu]" caption="ccaa_exp_mes_acu" numFmtId="0" hierarchy="52" level="32767"/>
    <cacheField name="[Measures].[ccaa_imp_mes_acu]" caption="ccaa_imp_mes_acu" numFmtId="0" hierarchy="71" level="32767"/>
    <cacheField name="[ccaa_imp].[ccaa].[ccaa]" caption="ccaa" numFmtId="0" hierarchy="5" level="1">
      <sharedItems containsSemiMixedTypes="0" containsNonDate="0" containsString="0"/>
    </cacheField>
    <cacheField name="[regiones].[Región].[Región]" caption="Región" numFmtId="0" hierarchy="33" level="1">
      <sharedItems containsSemiMixedTypes="0" containsNonDate="0" containsString="0"/>
    </cacheField>
    <cacheField name="[meses].[Mes].[Mes]" caption="Mes" numFmtId="0" hierarchy="12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0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2" memberValueDatatype="130" unbalanced="0">
      <fieldsUsage count="2">
        <fieldUsage x="-1"/>
        <fieldUsage x="3"/>
      </fieldsUsage>
    </cacheHierarchy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2" memberValueDatatype="130" unbalanced="0">
      <fieldsUsage count="2">
        <fieldUsage x="-1"/>
        <fieldUsage x="5"/>
      </fieldsUsage>
    </cacheHierarchy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 oneField="1">
      <fieldsUsage count="1">
        <fieldUsage x="1"/>
      </fieldsUsage>
    </cacheHierarchy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 oneField="1">
      <fieldsUsage count="1">
        <fieldUsage x="2"/>
      </fieldsUsage>
    </cacheHierarchy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94675928" backgroundQuery="1" createdVersion="7" refreshedVersion="8" minRefreshableVersion="3" recordCount="0" supportSubquery="1" supportAdvancedDrill="1" xr:uid="{B03C4E3C-2079-429A-9095-ECAEA01310F2}">
  <cacheSource type="external" connectionId="16"/>
  <cacheFields count="6">
    <cacheField name="[anos].[ano].[ano]" caption="ano" numFmtId="0" level="1">
      <sharedItems containsSemiMixedTypes="0" containsString="0" containsNumber="1" containsInteger="1" minValue="2019" maxValue="2025" count="7">
        <n v="2019"/>
        <n v="2020"/>
        <n v="2021"/>
        <n v="2022"/>
        <n v="2023"/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anos].[ano].&amp;[2019]"/>
            <x15:cachedUniqueName index="1" name="[anos].[ano].&amp;[2020]"/>
            <x15:cachedUniqueName index="2" name="[anos].[ano].&amp;[2021]"/>
            <x15:cachedUniqueName index="3" name="[anos].[ano].&amp;[2022]"/>
            <x15:cachedUniqueName index="4" name="[anos].[ano].&amp;[2023]"/>
            <x15:cachedUniqueName index="5" name="[anos].[ano].&amp;[2024]"/>
            <x15:cachedUniqueName index="6" name="[anos].[ano].&amp;[2025]"/>
          </x15:cachedUniqueNames>
        </ext>
      </extLst>
    </cacheField>
    <cacheField name="[Measures].[ccaa_exp_mes_acu]" caption="ccaa_exp_mes_acu" numFmtId="0" hierarchy="52" level="32767"/>
    <cacheField name="[Measures].[ccaa_imp_mes_acu]" caption="ccaa_imp_mes_acu" numFmtId="0" hierarchy="71" level="32767"/>
    <cacheField name="[ccaa_imp].[ccaa].[ccaa]" caption="ccaa" numFmtId="0" hierarchy="5" level="1">
      <sharedItems containsSemiMixedTypes="0" containsNonDate="0" containsString="0"/>
    </cacheField>
    <cacheField name="[regiones].[Región].[Región]" caption="Región" numFmtId="0" hierarchy="33" level="1">
      <sharedItems containsSemiMixedTypes="0" containsNonDate="0" containsString="0"/>
    </cacheField>
    <cacheField name="[meses].[Mes].[Mes]" caption="Mes" numFmtId="0" hierarchy="12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0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2" memberValueDatatype="130" unbalanced="0">
      <fieldsUsage count="2">
        <fieldUsage x="-1"/>
        <fieldUsage x="3"/>
      </fieldsUsage>
    </cacheHierarchy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2" memberValueDatatype="130" unbalanced="0">
      <fieldsUsage count="2">
        <fieldUsage x="-1"/>
        <fieldUsage x="5"/>
      </fieldsUsage>
    </cacheHierarchy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4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 oneField="1">
      <fieldsUsage count="1">
        <fieldUsage x="1"/>
      </fieldsUsage>
    </cacheHierarchy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 oneField="1">
      <fieldsUsage count="1">
        <fieldUsage x="2"/>
      </fieldsUsage>
    </cacheHierarchy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275463" backgroundQuery="1" createdVersion="6" refreshedVersion="8" minRefreshableVersion="3" recordCount="0" supportSubquery="1" supportAdvancedDrill="1" xr:uid="{00000000-000A-0000-FFFF-FFFF24000000}">
  <cacheSource type="external" connectionId="16"/>
  <cacheFields count="16">
    <cacheField name="[trimestres].[Trimestre].[Trimestre]" caption="Trimestre" numFmtId="0" hierarchy="47" level="1">
      <sharedItems count="1">
        <s v="2026-T1"/>
      </sharedItems>
    </cacheField>
    <cacheField name="[regiones].[Región].[Región]" caption="Región" numFmtId="0" hierarchy="33" level="1">
      <sharedItems count="21">
        <s v="Andalucía"/>
        <s v="Aragón"/>
        <s v="Asturias, Principado de"/>
        <s v="Balears, Illes"/>
        <s v="Canarias"/>
        <s v="Cantabria"/>
        <s v="Castilla y León"/>
        <s v="Castilla-La Mancha"/>
        <s v="Cataluña"/>
        <s v="Ceuta"/>
        <s v="Comunitat Valenciana"/>
        <s v="España"/>
        <s v="Extremadura"/>
        <s v="Galicia"/>
        <s v="Madrid, Comunidad de"/>
        <s v="Melilla"/>
        <s v="Murcia, Región de"/>
        <s v="Navarra, Comunidad Foral de"/>
        <s v="No determinado"/>
        <s v="País Vasco"/>
        <s v="Rioja, La"/>
      </sharedItems>
    </cacheField>
    <cacheField name="[Measures].[ccaa_exp_tri]" caption="ccaa_exp_tri" numFmtId="0" hierarchy="62" level="32767"/>
    <cacheField name="[Measures].[ccaa_exp_tri_tva]" caption="ccaa_exp_tri_tva" numFmtId="0" hierarchy="99" level="32767"/>
    <cacheField name="[Measures].[ccaa_exp_tri_tva_con]" caption="ccaa_exp_tri_tva_con" numFmtId="0" hierarchy="101" level="32767"/>
    <cacheField name="[Measures].[ccaa_imp_tri]" caption="ccaa_imp_tri" numFmtId="0" hierarchy="81" level="32767"/>
    <cacheField name="[Measures].[ccaa_imp_tri_tva]" caption="ccaa_imp_tri_tva" numFmtId="0" hierarchy="108" level="32767"/>
    <cacheField name="[Measures].[ccaa_exp_mes_rank]" caption="ccaa_exp_mes_rank" numFmtId="0" hierarchy="65" level="32767"/>
    <cacheField name="[Measures].[ccaa_imp_mes_rank]" caption="ccaa_imp_mes_rank" numFmtId="0" hierarchy="86" level="32767"/>
    <cacheField name="[Measures].[ccaa_exp_tri_acu]" caption="ccaa_exp_tri_acu" numFmtId="0" hierarchy="64" level="32767"/>
    <cacheField name="[Measures].[ccaa_exp_tri_acu_tva]" caption="ccaa_exp_tri_acu_tva" numFmtId="0" hierarchy="100" level="32767"/>
    <cacheField name="[Measures].[ccaa_exp_tri_acu_tva_con]" caption="ccaa_exp_tri_acu_tva_con" numFmtId="0" hierarchy="102" level="32767"/>
    <cacheField name="[Measures].[ccaa_exp_tri_acu_rank]" caption="ccaa_exp_tri_acu_rank" numFmtId="0" hierarchy="104" level="32767"/>
    <cacheField name="[Measures].[ccaa_imp_tri_acu]" caption="ccaa_imp_tri_acu" numFmtId="0" hierarchy="83" level="32767"/>
    <cacheField name="[Measures].[ccaa_imp_tri_acu_tva]" caption="ccaa_imp_tri_acu_tva" numFmtId="0" hierarchy="109" level="32767"/>
    <cacheField name="[Measures].[ccaa_imp_tri_acu_tva_con]" caption="ccaa_imp_tri_acu_tva_con" numFmtId="0" hierarchy="425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1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0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 oneField="1">
      <fieldsUsage count="1">
        <fieldUsage x="2"/>
      </fieldsUsage>
    </cacheHierarchy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 oneField="1">
      <fieldsUsage count="1">
        <fieldUsage x="9"/>
      </fieldsUsage>
    </cacheHierarchy>
    <cacheHierarchy uniqueName="[Measures].[ccaa_exp_mes_rank]" caption="ccaa_exp_mes_rank" measure="1" displayFolder="" measureGroup="ccaa_exp" count="0" oneField="1">
      <fieldsUsage count="1">
        <fieldUsage x="7"/>
      </fieldsUsage>
    </cacheHierarchy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 oneField="1">
      <fieldsUsage count="1">
        <fieldUsage x="5"/>
      </fieldsUsage>
    </cacheHierarchy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 oneField="1">
      <fieldsUsage count="1">
        <fieldUsage x="13"/>
      </fieldsUsage>
    </cacheHierarchy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 oneField="1">
      <fieldsUsage count="1">
        <fieldUsage x="8"/>
      </fieldsUsage>
    </cacheHierarchy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 oneField="1">
      <fieldsUsage count="1">
        <fieldUsage x="3"/>
      </fieldsUsage>
    </cacheHierarchy>
    <cacheHierarchy uniqueName="[Measures].[ccaa_exp_tri_acu_tva]" caption="ccaa_exp_tri_acu_tva" measure="1" displayFolder="" measureGroup="ccaa_exp" count="0" oneField="1">
      <fieldsUsage count="1">
        <fieldUsage x="10"/>
      </fieldsUsage>
    </cacheHierarchy>
    <cacheHierarchy uniqueName="[Measures].[ccaa_exp_tri_tva_con]" caption="ccaa_exp_tri_tva_con" measure="1" displayFolder="" measureGroup="ccaa_exp" count="0" oneField="1">
      <fieldsUsage count="1">
        <fieldUsage x="4"/>
      </fieldsUsage>
    </cacheHierarchy>
    <cacheHierarchy uniqueName="[Measures].[ccaa_exp_tri_acu_tva_con]" caption="ccaa_exp_tri_acu_tva_con" measure="1" displayFolder="" measureGroup="ccaa_exp" count="0" oneField="1">
      <fieldsUsage count="1">
        <fieldUsage x="11"/>
      </fieldsUsage>
    </cacheHierarchy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 oneField="1">
      <fieldsUsage count="1">
        <fieldUsage x="12"/>
      </fieldsUsage>
    </cacheHierarchy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 oneField="1">
      <fieldsUsage count="1">
        <fieldUsage x="6"/>
      </fieldsUsage>
    </cacheHierarchy>
    <cacheHierarchy uniqueName="[Measures].[ccaa_imp_tri_acu_tva]" caption="ccaa_imp_tri_acu_tva" measure="1" displayFolder="" measureGroup="ccaa_imp" count="0" oneField="1">
      <fieldsUsage count="1">
        <fieldUsage x="14"/>
      </fieldsUsage>
    </cacheHierarchy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 oneField="1">
      <fieldsUsage count="1">
        <fieldUsage x="15"/>
      </fieldsUsage>
    </cacheHierarchy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3680554" backgroundQuery="1" createdVersion="8" refreshedVersion="8" minRefreshableVersion="3" recordCount="0" supportSubquery="1" supportAdvancedDrill="1" xr:uid="{00000000-000A-0000-FFFF-FFFF26000000}">
  <cacheSource type="external" connectionId="16"/>
  <cacheFields count="15"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Measures].[paises_imp_tri]" caption="paises_imp_tri" numFmtId="0" hierarchy="222" level="32767"/>
    <cacheField name="[trimestres].[Trimestre].[Trimestre]" caption="Trimestre" numFmtId="0" hierarchy="47" level="1">
      <sharedItems containsSemiMixedTypes="0" containsNonDate="0" containsString="0"/>
    </cacheField>
    <cacheField name="[Measures].[paises_imp_tri_rank]" caption="paises_imp_tri_rank" numFmtId="0" hierarchy="244" level="32767"/>
    <cacheField name="[Measures].[paises_imp_tri_anopasado]" caption="paises_imp_tri_anopasado" numFmtId="0" hierarchy="223" level="32767"/>
    <cacheField name="[Measures].[paises_imp_tri_difano]" caption="paises_imp_tri_difano" numFmtId="0" hierarchy="228" level="32767"/>
    <cacheField name="[Measures].[paises_imp_tri_tva]" caption="paises_imp_tri_tva" numFmtId="0" hierarchy="248" level="32767"/>
    <cacheField name="[Measures].[paises_imp_tri_acu]" caption="paises_imp_tri_acu" numFmtId="0" hierarchy="224" level="32767"/>
    <cacheField name="[Measures].[paises_imp_tri_acu_rank]" caption="paises_imp_tri_acu_rank" numFmtId="0" hierarchy="245" level="32767"/>
    <cacheField name="[Measures].[paises_imp_tri_anopasado_acu]" caption="paises_imp_tri_anopasado_acu" numFmtId="0" hierarchy="239" level="32767"/>
    <cacheField name="[Measures].[paises_imp_tri_acu_difano]" caption="paises_imp_tri_acu_difano" numFmtId="0" hierarchy="230" level="32767"/>
    <cacheField name="[Measures].[paises_imp_tri_acu_tva]" caption="paises_imp_tri_acu_tva" numFmtId="0" hierarchy="249" level="32767"/>
    <cacheField name="[meses].[Fecha].[Fecha]" caption="Fecha" numFmtId="0" hierarchy="9" level="1">
      <sharedItems containsSemiMixedTypes="0" containsNonDate="0" containsString="0"/>
    </cacheField>
    <cacheField name="[Measures].[paises_imp_tri_tva_con]" caption="paises_imp_tri_tva_con" numFmtId="0" hierarchy="439" level="32767"/>
    <cacheField name="[Measures].[paises_imp_tri_acu_tva_con]" caption="paises_imp_tri_acu_tva_con" numFmtId="0" hierarchy="440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2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2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 oneField="1">
      <fieldsUsage count="1">
        <fieldUsage x="1"/>
      </fieldsUsage>
    </cacheHierarchy>
    <cacheHierarchy uniqueName="[Measures].[paises_imp_tri_anopasado]" caption="paises_imp_tri_anopasado" measure="1" displayFolder="" measureGroup="paises_imp" count="0" oneField="1">
      <fieldsUsage count="1">
        <fieldUsage x="4"/>
      </fieldsUsage>
    </cacheHierarchy>
    <cacheHierarchy uniqueName="[Measures].[paises_imp_tri_acu]" caption="paises_imp_tri_acu" measure="1" displayFolder="" measureGroup="paises_imp" count="0" oneField="1">
      <fieldsUsage count="1">
        <fieldUsage x="7"/>
      </fieldsUsage>
    </cacheHierarchy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 oneField="1">
      <fieldsUsage count="1">
        <fieldUsage x="5"/>
      </fieldsUsage>
    </cacheHierarchy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 oneField="1">
      <fieldsUsage count="1">
        <fieldUsage x="10"/>
      </fieldsUsage>
    </cacheHierarchy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 oneField="1">
      <fieldsUsage count="1">
        <fieldUsage x="9"/>
      </fieldsUsage>
    </cacheHierarchy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 oneField="1">
      <fieldsUsage count="1">
        <fieldUsage x="3"/>
      </fieldsUsage>
    </cacheHierarchy>
    <cacheHierarchy uniqueName="[Measures].[paises_imp_tri_acu_rank]" caption="paises_imp_tri_acu_rank" measure="1" displayFolder="" measureGroup="paises_imp" count="0" oneField="1">
      <fieldsUsage count="1">
        <fieldUsage x="8"/>
      </fieldsUsage>
    </cacheHierarchy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 oneField="1">
      <fieldsUsage count="1">
        <fieldUsage x="6"/>
      </fieldsUsage>
    </cacheHierarchy>
    <cacheHierarchy uniqueName="[Measures].[paises_imp_tri_acu_tva]" caption="paises_imp_tri_acu_tva" measure="1" displayFolder="" measureGroup="paises_imp" count="0" oneField="1">
      <fieldsUsage count="1">
        <fieldUsage x="11"/>
      </fieldsUsage>
    </cacheHierarchy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 oneField="1">
      <fieldsUsage count="1">
        <fieldUsage x="13"/>
      </fieldsUsage>
    </cacheHierarchy>
    <cacheHierarchy uniqueName="[Measures].[paises_imp_tri_acu_tva_con]" caption="paises_imp_tri_acu_tva_con" measure="1" displayFolder="" measureGroup="paises_imp" count="0" oneField="1">
      <fieldsUsage count="1">
        <fieldUsage x="14"/>
      </fieldsUsage>
    </cacheHierarchy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4606485" backgroundQuery="1" createdVersion="8" refreshedVersion="8" minRefreshableVersion="3" recordCount="0" supportSubquery="1" supportAdvancedDrill="1" xr:uid="{00000000-000A-0000-FFFF-FFFF27000000}">
  <cacheSource type="external" connectionId="16"/>
  <cacheFields count="16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Measures].[taric_exp_tri]" caption="taric_exp_tri" numFmtId="0" hierarchy="270" level="32767"/>
    <cacheField name="[trimestres].[Trimestre].[Trimestre]" caption="Trimestre" numFmtId="0" hierarchy="47" level="1">
      <sharedItems containsSemiMixedTypes="0" containsNonDate="0" containsString="0"/>
    </cacheField>
    <cacheField name="[Measures].[taric_exp_tri_rank]" caption="taric_exp_tri_rank" numFmtId="0" hierarchy="296" level="32767"/>
    <cacheField name="[Measures].[taric_exp_tri_anopasado]" caption="taric_exp_tri_anopasado" numFmtId="0" hierarchy="271" level="32767"/>
    <cacheField name="[Measures].[taric_exp_tri_difano]" caption="taric_exp_tri_difano" numFmtId="0" hierarchy="276" level="32767"/>
    <cacheField name="[Measures].[taric_exp_tri_tva]" caption="taric_exp_tri_tva" numFmtId="0" hierarchy="300" level="32767"/>
    <cacheField name="[Measures].[taric_exp_tri_tva_con]" caption="taric_exp_tri_tva_con" numFmtId="0" hierarchy="302" level="32767"/>
    <cacheField name="[Measures].[taric_exp_tri_acu]" caption="taric_exp_tri_acu" numFmtId="0" hierarchy="272" level="32767"/>
    <cacheField name="[Measures].[taric_exp_tri_acu_rank]" caption="taric_exp_tri_acu_rank" numFmtId="0" hierarchy="297" level="32767"/>
    <cacheField name="[Measures].[taric_exp_tri_anopasado_acu]" caption="taric_exp_tri_anopasado_acu" numFmtId="0" hierarchy="289" level="32767"/>
    <cacheField name="[Measures].[taric_exp_tri_acu_difano]" caption="taric_exp_tri_acu_difano" numFmtId="0" hierarchy="278" level="32767"/>
    <cacheField name="[Measures].[taric_exp_tri_acu_tva]" caption="taric_exp_tri_acu_tva" numFmtId="0" hierarchy="301" level="32767"/>
    <cacheField name="[Measures].[taric_exp_tri_acu_tva_con]" caption="taric_exp_tri_acu_tva_con" numFmtId="0" hierarchy="303" level="32767"/>
    <cacheField name="[Measures].[taric_exp_tri_peso]" caption="taric_exp_tri_peso" numFmtId="0" hierarchy="361" level="32767"/>
    <cacheField name="[Measures].[taric_exp_tri_acu_peso]" caption="taric_exp_tri_acu_peso" numFmtId="0" hierarchy="362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2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 oneField="1">
      <fieldsUsage count="1">
        <fieldUsage x="1"/>
      </fieldsUsage>
    </cacheHierarchy>
    <cacheHierarchy uniqueName="[Measures].[taric_exp_tri_anopasado]" caption="taric_exp_tri_anopasado" measure="1" displayFolder="" measureGroup="taric_exp" count="0" oneField="1">
      <fieldsUsage count="1">
        <fieldUsage x="4"/>
      </fieldsUsage>
    </cacheHierarchy>
    <cacheHierarchy uniqueName="[Measures].[taric_exp_tri_acu]" caption="taric_exp_tri_acu" measure="1" displayFolder="" measureGroup="taric_exp" count="0" oneField="1">
      <fieldsUsage count="1">
        <fieldUsage x="8"/>
      </fieldsUsage>
    </cacheHierarchy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 oneField="1">
      <fieldsUsage count="1">
        <fieldUsage x="5"/>
      </fieldsUsage>
    </cacheHierarchy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 oneField="1">
      <fieldsUsage count="1">
        <fieldUsage x="11"/>
      </fieldsUsage>
    </cacheHierarchy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 oneField="1">
      <fieldsUsage count="1">
        <fieldUsage x="10"/>
      </fieldsUsage>
    </cacheHierarchy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 oneField="1">
      <fieldsUsage count="1">
        <fieldUsage x="3"/>
      </fieldsUsage>
    </cacheHierarchy>
    <cacheHierarchy uniqueName="[Measures].[taric_exp_tri_acu_rank]" caption="taric_exp_tri_acu_rank" measure="1" displayFolder="" measureGroup="taric_exp" count="0" oneField="1">
      <fieldsUsage count="1">
        <fieldUsage x="9"/>
      </fieldsUsage>
    </cacheHierarchy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 oneField="1">
      <fieldsUsage count="1">
        <fieldUsage x="6"/>
      </fieldsUsage>
    </cacheHierarchy>
    <cacheHierarchy uniqueName="[Measures].[taric_exp_tri_acu_tva]" caption="taric_exp_tri_acu_tva" measure="1" displayFolder="" measureGroup="taric_exp" count="0" oneField="1">
      <fieldsUsage count="1">
        <fieldUsage x="12"/>
      </fieldsUsage>
    </cacheHierarchy>
    <cacheHierarchy uniqueName="[Measures].[taric_exp_tri_tva_con]" caption="taric_exp_tri_tva_con" measure="1" displayFolder="" measureGroup="taric_exp" count="0" oneField="1">
      <fieldsUsage count="1">
        <fieldUsage x="7"/>
      </fieldsUsage>
    </cacheHierarchy>
    <cacheHierarchy uniqueName="[Measures].[taric_exp_tri_acu_tva_con]" caption="taric_exp_tri_acu_tva_con" measure="1" displayFolder="" measureGroup="taric_exp" count="0" oneField="1">
      <fieldsUsage count="1">
        <fieldUsage x="13"/>
      </fieldsUsage>
    </cacheHierarchy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 oneField="1">
      <fieldsUsage count="1">
        <fieldUsage x="14"/>
      </fieldsUsage>
    </cacheHierarchy>
    <cacheHierarchy uniqueName="[Measures].[taric_exp_tri_acu_peso]" caption="taric_exp_tri_acu_peso" measure="1" displayFolder="" measureGroup="taric_exp" count="0" oneField="1">
      <fieldsUsage count="1">
        <fieldUsage x="15"/>
      </fieldsUsage>
    </cacheHierarchy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5532409" backgroundQuery="1" createdVersion="8" refreshedVersion="8" minRefreshableVersion="3" recordCount="0" supportSubquery="1" supportAdvancedDrill="1" xr:uid="{00000000-000A-0000-FFFF-FFFF28000000}">
  <cacheSource type="external" connectionId="16"/>
  <cacheFields count="16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Measures].[taric_imp_tri]" caption="taric_imp_tri" numFmtId="0" hierarchy="324" level="32767"/>
    <cacheField name="[Measures].[taric_imp_tri_rank]" caption="taric_imp_tri_rank" numFmtId="0" hierarchy="346" level="32767"/>
    <cacheField name="[Measures].[taric_imp_tri_anopasado]" caption="taric_imp_tri_anopasado" numFmtId="0" hierarchy="325" level="32767"/>
    <cacheField name="[trimestres].[Trimestre].[Trimestre]" caption="Trimestre" numFmtId="0" hierarchy="47" level="1">
      <sharedItems containsSemiMixedTypes="0" containsNonDate="0" containsString="0"/>
    </cacheField>
    <cacheField name="[Measures].[taric_imp_tri_difano]" caption="taric_imp_tri_difano" numFmtId="0" hierarchy="330" level="32767"/>
    <cacheField name="[Measures].[taric_imp_tri_tva]" caption="taric_imp_tri_tva" numFmtId="0" hierarchy="350" level="32767"/>
    <cacheField name="[Measures].[taric_imp_tri_acu]" caption="taric_imp_tri_acu" numFmtId="0" hierarchy="326" level="32767"/>
    <cacheField name="[Measures].[taric_imp_tri_acu_rank]" caption="taric_imp_tri_acu_rank" numFmtId="0" hierarchy="347" level="32767"/>
    <cacheField name="[Measures].[taric_imp_tri_anopasado_acu]" caption="taric_imp_tri_anopasado_acu" numFmtId="0" hierarchy="341" level="32767"/>
    <cacheField name="[Measures].[taric_imp_tri_acu_difano]" caption="taric_imp_tri_acu_difano" numFmtId="0" hierarchy="332" level="32767"/>
    <cacheField name="[Measures].[taric_imp_tri_acu_tva]" caption="taric_imp_tri_acu_tva" numFmtId="0" hierarchy="351" level="32767"/>
    <cacheField name="[Measures].[taric_imp_tri_peso]" caption="taric_imp_tri_peso" numFmtId="0" hierarchy="360" level="32767"/>
    <cacheField name="[Measures].[taric_imp_tri_acu_peso]" caption="taric_imp_tri_acu_peso" numFmtId="0" hierarchy="363" level="32767"/>
    <cacheField name="[Measures].[taric_imp_tri_tva_con]" caption="taric_imp_tri_tva_con" numFmtId="0" hierarchy="420" level="32767"/>
    <cacheField name="[Measures].[taric_imp_tri_acu_tva_con]" caption="taric_imp_tri_acu_tva_con" numFmtId="0" hierarchy="421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4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 oneField="1">
      <fieldsUsage count="1">
        <fieldUsage x="1"/>
      </fieldsUsage>
    </cacheHierarchy>
    <cacheHierarchy uniqueName="[Measures].[taric_imp_tri_anopasado]" caption="taric_imp_tri_anopasado" measure="1" displayFolder="" measureGroup="taric_imp" count="0" oneField="1">
      <fieldsUsage count="1">
        <fieldUsage x="3"/>
      </fieldsUsage>
    </cacheHierarchy>
    <cacheHierarchy uniqueName="[Measures].[taric_imp_tri_acu]" caption="taric_imp_tri_acu" measure="1" displayFolder="" measureGroup="taric_imp" count="0" oneField="1">
      <fieldsUsage count="1">
        <fieldUsage x="7"/>
      </fieldsUsage>
    </cacheHierarchy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 oneField="1">
      <fieldsUsage count="1">
        <fieldUsage x="5"/>
      </fieldsUsage>
    </cacheHierarchy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 oneField="1">
      <fieldsUsage count="1">
        <fieldUsage x="10"/>
      </fieldsUsage>
    </cacheHierarchy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 oneField="1">
      <fieldsUsage count="1">
        <fieldUsage x="9"/>
      </fieldsUsage>
    </cacheHierarchy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 oneField="1">
      <fieldsUsage count="1">
        <fieldUsage x="2"/>
      </fieldsUsage>
    </cacheHierarchy>
    <cacheHierarchy uniqueName="[Measures].[taric_imp_tri_acu_rank]" caption="taric_imp_tri_acu_rank" measure="1" displayFolder="" measureGroup="taric_imp" count="0" oneField="1">
      <fieldsUsage count="1">
        <fieldUsage x="8"/>
      </fieldsUsage>
    </cacheHierarchy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 oneField="1">
      <fieldsUsage count="1">
        <fieldUsage x="6"/>
      </fieldsUsage>
    </cacheHierarchy>
    <cacheHierarchy uniqueName="[Measures].[taric_imp_tri_acu_tva]" caption="taric_imp_tri_acu_tva" measure="1" displayFolder="" measureGroup="taric_imp" count="0" oneField="1">
      <fieldsUsage count="1">
        <fieldUsage x="11"/>
      </fieldsUsage>
    </cacheHierarchy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 oneField="1">
      <fieldsUsage count="1">
        <fieldUsage x="12"/>
      </fieldsUsage>
    </cacheHierarchy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 oneField="1">
      <fieldsUsage count="1">
        <fieldUsage x="13"/>
      </fieldsUsage>
    </cacheHierarchy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 oneField="1">
      <fieldsUsage count="1">
        <fieldUsage x="14"/>
      </fieldsUsage>
    </cacheHierarchy>
    <cacheHierarchy uniqueName="[Measures].[taric_imp_tri_acu_tva_con]" caption="taric_imp_tri_acu_tva_con" measure="1" displayFolder="" measureGroup="taric_imp" count="0" oneField="1">
      <fieldsUsage count="1">
        <fieldUsage x="15"/>
      </fieldsUsage>
    </cacheHierarchy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6458332" backgroundQuery="1" createdVersion="8" refreshedVersion="8" minRefreshableVersion="3" recordCount="0" supportSubquery="1" supportAdvancedDrill="1" xr:uid="{00000000-000A-0000-FFFF-FFFF29000000}">
  <cacheSource type="external" connectionId="16"/>
  <cacheFields count="6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Measures].[taric_exp_tri_tva_con]" caption="taric_exp_tri_tva_con" numFmtId="0" hierarchy="302" level="32767"/>
    <cacheField name="[regiones].[Región].[Región]" caption="Región" numFmtId="0" hierarchy="33" level="1">
      <sharedItems containsSemiMixedTypes="0" containsNonDate="0" containsString="0"/>
    </cacheField>
    <cacheField name="[trimestres].[Trimestre].[Trimestre]" caption="Trimestre" numFmtId="0" hierarchy="47" level="1">
      <sharedItems containsSemiMixedTypes="0" containsNonDate="0" containsString="0"/>
    </cacheField>
    <cacheField name="[Measures].[taric_exp_tri_difano]" caption="taric_exp_tri_difano" numFmtId="0" hierarchy="276" level="32767"/>
    <cacheField name="[Measures].[taric_exp_tri_tva]" caption="taric_exp_tri_tva" numFmtId="0" hierarchy="300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2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3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 oneField="1">
      <fieldsUsage count="1">
        <fieldUsage x="4"/>
      </fieldsUsage>
    </cacheHierarchy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 oneField="1">
      <fieldsUsage count="1">
        <fieldUsage x="5"/>
      </fieldsUsage>
    </cacheHierarchy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 oneField="1">
      <fieldsUsage count="1">
        <fieldUsage x="1"/>
      </fieldsUsage>
    </cacheHierarchy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7384256" backgroundQuery="1" createdVersion="8" refreshedVersion="8" minRefreshableVersion="3" recordCount="0" supportSubquery="1" supportAdvancedDrill="1" xr:uid="{00000000-000A-0000-FFFF-FFFF2A000000}">
  <cacheSource type="external" connectionId="16"/>
  <cacheFields count="6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regiones].[Región].[Región]" caption="Región" numFmtId="0" hierarchy="33" level="1">
      <sharedItems containsSemiMixedTypes="0" containsNonDate="0" containsString="0"/>
    </cacheField>
    <cacheField name="[trimestres].[Trimestre].[Trimestre]" caption="Trimestre" numFmtId="0" hierarchy="47" level="1">
      <sharedItems containsSemiMixedTypes="0" containsNonDate="0" containsString="0"/>
    </cacheField>
    <cacheField name="[Measures].[taric_imp_tri_tva_con]" caption="taric_imp_tri_tva_con" numFmtId="0" hierarchy="420" level="32767"/>
    <cacheField name="[Measures].[taric_imp_tri_difano]" caption="taric_imp_tri_difano" numFmtId="0" hierarchy="330" level="32767"/>
    <cacheField name="[Measures].[taric_imp_tri_tva]" caption="taric_imp_tri_tva" numFmtId="0" hierarchy="350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1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2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 oneField="1">
      <fieldsUsage count="1">
        <fieldUsage x="4"/>
      </fieldsUsage>
    </cacheHierarchy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 oneField="1">
      <fieldsUsage count="1">
        <fieldUsage x="5"/>
      </fieldsUsage>
    </cacheHierarchy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 oneField="1">
      <fieldsUsage count="1">
        <fieldUsage x="3"/>
      </fieldsUsage>
    </cacheHierarchy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8310187" backgroundQuery="1" createdVersion="7" refreshedVersion="8" minRefreshableVersion="3" recordCount="0" supportSubquery="1" supportAdvancedDrill="1" xr:uid="{7BE466D0-DC7B-40FB-93E4-F57E964E2925}">
  <cacheSource type="external" connectionId="16"/>
  <cacheFields count="6"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Measures].[paises_exp_tri_tva_con]" caption="paises_exp_tri_tva_con" numFmtId="0" hierarchy="433" level="32767"/>
    <cacheField name="[Measures].[paises_exp_tri_difano]" caption="paises_exp_tri_difano" numFmtId="0" hierarchy="180" level="32767"/>
    <cacheField name="[Measures].[paises_exp_tri_tva]" caption="paises_exp_tri_tva" numFmtId="0" hierarchy="204" level="32767"/>
    <cacheField name="[trimestres].[Trimestre].[Trimestre]" caption="Trimestre" numFmtId="0" hierarchy="47" level="1">
      <sharedItems containsSemiMixedTypes="0" containsNonDate="0" containsString="0"/>
    </cacheField>
    <cacheField name="[regiones].[Región].[Región]" caption="Región" numFmtId="0" hierarchy="33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5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4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 oneField="1">
      <fieldsUsage count="1">
        <fieldUsage x="2"/>
      </fieldsUsage>
    </cacheHierarchy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 oneField="1">
      <fieldsUsage count="1">
        <fieldUsage x="3"/>
      </fieldsUsage>
    </cacheHierarchy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 oneField="1">
      <fieldsUsage count="1">
        <fieldUsage x="1"/>
      </fieldsUsage>
    </cacheHierarchy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9236111" backgroundQuery="1" createdVersion="7" refreshedVersion="8" minRefreshableVersion="3" recordCount="0" supportSubquery="1" supportAdvancedDrill="1" xr:uid="{7C4B04C7-EB0E-43CB-AAE3-51ED1E95B5A6}">
  <cacheSource type="external" connectionId="16"/>
  <cacheFields count="5"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Measures].[paises_imp_tri_tva_con]" caption="paises_imp_tri_tva_con" numFmtId="0" hierarchy="439" level="32767"/>
    <cacheField name="[Measures].[paises_imp_tri_difano]" caption="paises_imp_tri_difano" numFmtId="0" hierarchy="228" level="32767"/>
    <cacheField name="[Measures].[paises_imp_tri_tva]" caption="paises_imp_tri_tva" numFmtId="0" hierarchy="248" level="32767"/>
    <cacheField name="[trimestres].[Trimestre].[Trimestre]" caption="Trimestre" numFmtId="0" hierarchy="47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4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 oneField="1">
      <fieldsUsage count="1">
        <fieldUsage x="2"/>
      </fieldsUsage>
    </cacheHierarchy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 oneField="1">
      <fieldsUsage count="1">
        <fieldUsage x="3"/>
      </fieldsUsage>
    </cacheHierarchy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 oneField="1">
      <fieldsUsage count="1">
        <fieldUsage x="1"/>
      </fieldsUsage>
    </cacheHierarchy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40162035" backgroundQuery="1" createdVersion="6" refreshedVersion="8" minRefreshableVersion="3" recordCount="0" supportSubquery="1" supportAdvancedDrill="1" xr:uid="{00000000-000A-0000-FFFF-FFFF25000000}">
  <cacheSource type="external" connectionId="16"/>
  <cacheFields count="14"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trimestres].[Trimestre].[Trimestre]" caption="Trimestre" numFmtId="0" hierarchy="47" level="1">
      <sharedItems containsSemiMixedTypes="0" containsNonDate="0" containsString="0"/>
    </cacheField>
    <cacheField name="[Measures].[paises_exp_tri]" caption="paises_exp_tri" numFmtId="0" hierarchy="174" level="32767"/>
    <cacheField name="[Measures].[paises_exp_tri_difano]" caption="paises_exp_tri_difano" numFmtId="0" hierarchy="180" level="32767"/>
    <cacheField name="[Measures].[paises_exp_tri_anopasado]" caption="paises_exp_tri_anopasado" numFmtId="0" hierarchy="175" level="32767"/>
    <cacheField name="[Measures].[paises_exp_tri_rank]" caption="paises_exp_tri_rank" numFmtId="0" hierarchy="200" level="32767"/>
    <cacheField name="[Measures].[paises_exp_tri_tva]" caption="paises_exp_tri_tva" numFmtId="0" hierarchy="204" level="32767"/>
    <cacheField name="[Measures].[paises_exp_tri_acu]" caption="paises_exp_tri_acu" numFmtId="0" hierarchy="176" level="32767"/>
    <cacheField name="[Measures].[paises_exp_tri_acu_rank]" caption="paises_exp_tri_acu_rank" numFmtId="0" hierarchy="201" level="32767"/>
    <cacheField name="[Measures].[paises_exp_tri_acu_tva]" caption="paises_exp_tri_acu_tva" numFmtId="0" hierarchy="205" level="32767"/>
    <cacheField name="[Measures].[paises_exp_tri_acu_difano]" caption="paises_exp_tri_acu_difano" numFmtId="0" hierarchy="182" level="32767"/>
    <cacheField name="[Measures].[paises_exp_tri_anopasado_acu]" caption="paises_exp_tri_anopasado_acu" numFmtId="0" hierarchy="191" level="32767"/>
    <cacheField name="[Measures].[paises_exp_tri_tva_con]" caption="paises_exp_tri_tva_con" numFmtId="0" hierarchy="433" level="32767"/>
    <cacheField name="[Measures].[paises_exp_tri_acu_tva_con]" caption="paises_exp_tri_acu_tva_con" numFmtId="0" hierarchy="434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>
      <fieldsUsage count="2">
        <fieldUsage x="-1"/>
        <fieldUsage x="1"/>
      </fieldsUsage>
    </cacheHierarchy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 oneField="1">
      <fieldsUsage count="1">
        <fieldUsage x="2"/>
      </fieldsUsage>
    </cacheHierarchy>
    <cacheHierarchy uniqueName="[Measures].[paises_exp_tri_anopasado]" caption="paises_exp_tri_anopasado" measure="1" displayFolder="" measureGroup="paises_exp" count="0" oneField="1">
      <fieldsUsage count="1">
        <fieldUsage x="4"/>
      </fieldsUsage>
    </cacheHierarchy>
    <cacheHierarchy uniqueName="[Measures].[paises_exp_tri_acu]" caption="paises_exp_tri_acu" measure="1" displayFolder="" measureGroup="paises_exp" count="0" oneField="1">
      <fieldsUsage count="1">
        <fieldUsage x="7"/>
      </fieldsUsage>
    </cacheHierarchy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 oneField="1">
      <fieldsUsage count="1">
        <fieldUsage x="3"/>
      </fieldsUsage>
    </cacheHierarchy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 oneField="1">
      <fieldsUsage count="1">
        <fieldUsage x="10"/>
      </fieldsUsage>
    </cacheHierarchy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 oneField="1">
      <fieldsUsage count="1">
        <fieldUsage x="11"/>
      </fieldsUsage>
    </cacheHierarchy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 oneField="1">
      <fieldsUsage count="1">
        <fieldUsage x="5"/>
      </fieldsUsage>
    </cacheHierarchy>
    <cacheHierarchy uniqueName="[Measures].[paises_exp_tri_acu_rank]" caption="paises_exp_tri_acu_rank" measure="1" displayFolder="" measureGroup="paises_exp" count="0" oneField="1">
      <fieldsUsage count="1">
        <fieldUsage x="8"/>
      </fieldsUsage>
    </cacheHierarchy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 oneField="1">
      <fieldsUsage count="1">
        <fieldUsage x="6"/>
      </fieldsUsage>
    </cacheHierarchy>
    <cacheHierarchy uniqueName="[Measures].[paises_exp_tri_acu_tva]" caption="paises_exp_tri_acu_tva" measure="1" displayFolder="" measureGroup="paises_exp" count="0" oneField="1">
      <fieldsUsage count="1">
        <fieldUsage x="9"/>
      </fieldsUsage>
    </cacheHierarchy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 oneField="1">
      <fieldsUsage count="1">
        <fieldUsage x="12"/>
      </fieldsUsage>
    </cacheHierarchy>
    <cacheHierarchy uniqueName="[Measures].[paises_exp_tri_acu_tva_con]" caption="paises_exp_tri_acu_tva_con" measure="1" displayFolder="" measureGroup="paises_exp" count="0" oneField="1">
      <fieldsUsage count="1">
        <fieldUsage x="13"/>
      </fieldsUsage>
    </cacheHierarchy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44328707" backgroundQuery="1" createdVersion="8" refreshedVersion="8" minRefreshableVersion="3" recordCount="0" supportSubquery="1" supportAdvancedDrill="1" xr:uid="{9861531F-639C-48D2-B160-948E5A5A36FD}">
  <cacheSource type="external" connectionId="16"/>
  <cacheFields count="6">
    <cacheField name="[Measures].[ccaa_exp_mm12_tva]" caption="ccaa_exp_mm12_tva" numFmtId="0" hierarchy="60" level="32767"/>
    <cacheField name="[Measures].[ccaa_imp_mm12_tva]" caption="ccaa_imp_mm12_tva" numFmtId="0" hierarchy="79" level="32767"/>
    <cacheField name="[anos].[ano].[ano]" caption="ano" numFmtId="0" level="1">
      <sharedItems containsSemiMixedTypes="0" containsString="0" containsNumber="1" containsInteger="1" minValue="1995" maxValue="2026" count="32"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</sharedItems>
      <extLst>
        <ext xmlns:x15="http://schemas.microsoft.com/office/spreadsheetml/2010/11/main" uri="{4F2E5C28-24EA-4eb8-9CBF-B6C8F9C3D259}">
          <x15:cachedUniqueNames>
            <x15:cachedUniqueName index="0" name="[anos].[ano].&amp;[1995]"/>
            <x15:cachedUniqueName index="1" name="[anos].[ano].&amp;[1996]"/>
            <x15:cachedUniqueName index="2" name="[anos].[ano].&amp;[1997]"/>
            <x15:cachedUniqueName index="3" name="[anos].[ano].&amp;[1998]"/>
            <x15:cachedUniqueName index="4" name="[anos].[ano].&amp;[1999]"/>
            <x15:cachedUniqueName index="5" name="[anos].[ano].&amp;[2000]"/>
            <x15:cachedUniqueName index="6" name="[anos].[ano].&amp;[2001]"/>
            <x15:cachedUniqueName index="7" name="[anos].[ano].&amp;[2002]"/>
            <x15:cachedUniqueName index="8" name="[anos].[ano].&amp;[2003]"/>
            <x15:cachedUniqueName index="9" name="[anos].[ano].&amp;[2004]"/>
            <x15:cachedUniqueName index="10" name="[anos].[ano].&amp;[2005]"/>
            <x15:cachedUniqueName index="11" name="[anos].[ano].&amp;[2006]"/>
            <x15:cachedUniqueName index="12" name="[anos].[ano].&amp;[2007]"/>
            <x15:cachedUniqueName index="13" name="[anos].[ano].&amp;[2008]"/>
            <x15:cachedUniqueName index="14" name="[anos].[ano].&amp;[2009]"/>
            <x15:cachedUniqueName index="15" name="[anos].[ano].&amp;[2010]"/>
            <x15:cachedUniqueName index="16" name="[anos].[ano].&amp;[2011]"/>
            <x15:cachedUniqueName index="17" name="[anos].[ano].&amp;[2012]"/>
            <x15:cachedUniqueName index="18" name="[anos].[ano].&amp;[2013]"/>
            <x15:cachedUniqueName index="19" name="[anos].[ano].&amp;[2014]"/>
            <x15:cachedUniqueName index="20" name="[anos].[ano].&amp;[2015]"/>
            <x15:cachedUniqueName index="21" name="[anos].[ano].&amp;[2016]"/>
            <x15:cachedUniqueName index="22" name="[anos].[ano].&amp;[2017]"/>
            <x15:cachedUniqueName index="23" name="[anos].[ano].&amp;[2018]"/>
            <x15:cachedUniqueName index="24" name="[anos].[ano].&amp;[2019]"/>
            <x15:cachedUniqueName index="25" name="[anos].[ano].&amp;[2020]"/>
            <x15:cachedUniqueName index="26" name="[anos].[ano].&amp;[2021]"/>
            <x15:cachedUniqueName index="27" name="[anos].[ano].&amp;[2022]"/>
            <x15:cachedUniqueName index="28" name="[anos].[ano].&amp;[2023]"/>
            <x15:cachedUniqueName index="29" name="[anos].[ano].&amp;[2024]"/>
            <x15:cachedUniqueName index="30" name="[anos].[ano].&amp;[2025]"/>
            <x15:cachedUniqueName index="31" name="[anos].[ano].&amp;[2026]"/>
          </x15:cachedUniqueNames>
        </ext>
      </extLst>
    </cacheField>
    <cacheField name="[Measures].[ccaa_exp_mes_acu_tva]" caption="ccaa_exp_mes_acu_tva" numFmtId="0" hierarchy="59" level="32767"/>
    <cacheField name="[Measures].[ccaa_imp_mes_acu_tva]" caption="ccaa_imp_mes_acu_tva" numFmtId="0" hierarchy="78" level="32767"/>
    <cacheField name="[regiones].[Etiqueta].[Etiqueta]" caption="Etiqueta" numFmtId="0" hierarchy="35" level="1">
      <sharedItems count="21">
        <s v="AND"/>
        <s v="ARA"/>
        <s v="AST"/>
        <s v="BAL"/>
        <s v="CAN"/>
        <s v="CANT"/>
        <s v="CAT"/>
        <s v="CEU"/>
        <s v="CLM"/>
        <s v="CM"/>
        <s v="CYL"/>
        <s v="ESP"/>
        <s v="EXT"/>
        <s v="GAL"/>
        <s v="MEL"/>
        <s v="MUR"/>
        <s v="NAV"/>
        <s v="ND"/>
        <s v="PV"/>
        <s v="RIO"/>
        <s v="VAL"/>
      </sharedItems>
    </cacheField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2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2" memberValueDatatype="130" unbalanced="0">
      <fieldsUsage count="2">
        <fieldUsage x="-1"/>
        <fieldUsage x="5"/>
      </fieldsUsage>
    </cacheHierarchy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 oneField="1">
      <fieldsUsage count="1">
        <fieldUsage x="3"/>
      </fieldsUsage>
    </cacheHierarchy>
    <cacheHierarchy uniqueName="[Measures].[ccaa_exp_mm12_tva]" caption="ccaa_exp_mm12_tva" measure="1" displayFolder="" measureGroup="ccaa_exp" count="0" oneField="1">
      <fieldsUsage count="1">
        <fieldUsage x="0"/>
      </fieldsUsage>
    </cacheHierarchy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 oneField="1">
      <fieldsUsage count="1">
        <fieldUsage x="4"/>
      </fieldsUsage>
    </cacheHierarchy>
    <cacheHierarchy uniqueName="[Measures].[ccaa_imp_mm12_tva]" caption="ccaa_imp_mm12_tva" measure="1" displayFolder="" measureGroup="ccaa_imp" count="0" oneField="1">
      <fieldsUsage count="1">
        <fieldUsage x="1"/>
      </fieldsUsage>
    </cacheHierarchy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45486108" backgroundQuery="1" createdVersion="8" refreshedVersion="8" minRefreshableVersion="3" recordCount="0" supportSubquery="1" supportAdvancedDrill="1" xr:uid="{53F977B7-0788-44B8-95CF-D3A9C1332C7F}">
  <cacheSource type="external" connectionId="16"/>
  <cacheFields count="7">
    <cacheField name="[Measures].[ccaa_exp_mm12_tva]" caption="ccaa_exp_mm12_tva" numFmtId="0" hierarchy="60" level="32767"/>
    <cacheField name="[Measures].[ccaa_imp_mm12_tva]" caption="ccaa_imp_mm12_tva" numFmtId="0" hierarchy="79" level="32767"/>
    <cacheField name="[anos].[ano].[ano]" caption="ano" numFmtId="0" level="1">
      <sharedItems containsSemiMixedTypes="0" containsString="0" containsNumber="1" containsInteger="1" minValue="2024" maxValue="2025" count="2">
        <n v="2024"/>
        <n v="2025"/>
      </sharedItems>
      <extLst>
        <ext xmlns:x15="http://schemas.microsoft.com/office/spreadsheetml/2010/11/main" uri="{4F2E5C28-24EA-4eb8-9CBF-B6C8F9C3D259}">
          <x15:cachedUniqueNames>
            <x15:cachedUniqueName index="0" name="[anos].[ano].&amp;[2024]"/>
            <x15:cachedUniqueName index="1" name="[anos].[ano].&amp;[2025]"/>
          </x15:cachedUniqueNames>
        </ext>
      </extLst>
    </cacheField>
    <cacheField name="[meses].[Fecha].[Fecha]" caption="Fecha" numFmtId="0" hierarchy="9" level="1">
      <sharedItems containsSemiMixedTypes="0" containsNonDate="0" containsDate="1" containsString="0" minDate="1995-01-01T00:00:00" maxDate="2026-12-02T00:00:00" count="384">
        <d v="1995-01-01T00:00:00"/>
        <d v="1995-02-01T00:00:00"/>
        <d v="1995-03-01T00:00:00"/>
        <d v="1995-04-01T00:00:00"/>
        <d v="1995-05-01T00:00:00"/>
        <d v="1995-06-01T00:00:00"/>
        <d v="1995-07-01T00:00:00"/>
        <d v="1995-08-01T00:00:00"/>
        <d v="1995-09-01T00:00:00"/>
        <d v="1995-10-01T00:00:00"/>
        <d v="1995-11-01T00:00:00"/>
        <d v="1995-12-01T00:00:00"/>
        <d v="1996-01-01T00:00:00"/>
        <d v="1996-02-01T00:00:00"/>
        <d v="1996-03-01T00:00:00"/>
        <d v="1996-04-01T00:00:00"/>
        <d v="1996-05-01T00:00:00"/>
        <d v="1996-06-01T00:00:00"/>
        <d v="1996-07-01T00:00:00"/>
        <d v="1996-08-01T00:00:00"/>
        <d v="1996-09-01T00:00:00"/>
        <d v="1996-10-01T00:00:00"/>
        <d v="1996-11-01T00:00:00"/>
        <d v="1996-12-01T00:00:00"/>
        <d v="1997-01-01T00:00:00"/>
        <d v="1997-02-01T00:00:00"/>
        <d v="1997-03-01T00:00:00"/>
        <d v="1997-04-01T00:00:00"/>
        <d v="1997-05-01T00:00:00"/>
        <d v="1997-06-01T00:00:00"/>
        <d v="1997-07-01T00:00:00"/>
        <d v="1997-08-01T00:00:00"/>
        <d v="1997-09-01T00:00:00"/>
        <d v="1997-10-01T00:00:00"/>
        <d v="1997-11-01T00:00:00"/>
        <d v="1997-12-01T00:00:00"/>
        <d v="1998-01-01T00:00:00"/>
        <d v="1998-02-01T00:00:00"/>
        <d v="1998-03-01T00:00:00"/>
        <d v="1998-04-01T00:00:00"/>
        <d v="1998-05-01T00:00:00"/>
        <d v="1998-06-01T00:00:00"/>
        <d v="1998-07-01T00:00:00"/>
        <d v="1998-08-01T00:00:00"/>
        <d v="1998-09-01T00:00:00"/>
        <d v="1998-10-01T00:00:00"/>
        <d v="1998-11-01T00:00:00"/>
        <d v="1998-12-01T00:00:00"/>
        <d v="1999-01-01T00:00:00"/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</cacheField>
    <cacheField name="[Measures].[ccaa_exp_mes_tva]" caption="ccaa_exp_mes_tva" numFmtId="0" hierarchy="58" level="32767"/>
    <cacheField name="[Measures].[ccaa_imp_mes_tva]" caption="ccaa_imp_mes_tva" numFmtId="0" hierarchy="77" level="32767"/>
    <cacheField name="[regiones].[Etiqueta].[Etiqueta]" caption="Etiqueta" numFmtId="0" hierarchy="35" level="1">
      <sharedItems count="21">
        <s v="AND"/>
        <s v="ARA"/>
        <s v="AST"/>
        <s v="BAL"/>
        <s v="CAN"/>
        <s v="CANT"/>
        <s v="CAT"/>
        <s v="CEU"/>
        <s v="CLM"/>
        <s v="CM"/>
        <s v="CYL"/>
        <s v="ESP"/>
        <s v="EXT"/>
        <s v="GAL"/>
        <s v="MEL"/>
        <s v="MUR"/>
        <s v="NAV"/>
        <s v="ND"/>
        <s v="PV"/>
        <s v="RIO"/>
        <s v="VAL"/>
      </sharedItems>
    </cacheField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2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3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2" memberValueDatatype="130" unbalanced="0">
      <fieldsUsage count="2">
        <fieldUsage x="-1"/>
        <fieldUsage x="6"/>
      </fieldsUsage>
    </cacheHierarchy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 oneField="1">
      <fieldsUsage count="1">
        <fieldUsage x="4"/>
      </fieldsUsage>
    </cacheHierarchy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 oneField="1">
      <fieldsUsage count="1">
        <fieldUsage x="0"/>
      </fieldsUsage>
    </cacheHierarchy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 oneField="1">
      <fieldsUsage count="1">
        <fieldUsage x="5"/>
      </fieldsUsage>
    </cacheHierarchy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 oneField="1">
      <fieldsUsage count="1">
        <fieldUsage x="1"/>
      </fieldsUsage>
    </cacheHierarchy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1666666" backgroundQuery="1" createdVersion="6" refreshedVersion="8" minRefreshableVersion="3" recordCount="0" supportSubquery="1" supportAdvancedDrill="1" xr:uid="{00000000-000A-0000-FFFF-FFFF01000000}">
  <cacheSource type="external" connectionId="16"/>
  <cacheFields count="28">
    <cacheField name="[regiones].[Región].[Región]" caption="Región" numFmtId="0" hierarchy="33" level="1">
      <sharedItems count="21">
        <s v="Andalucía"/>
        <s v="Aragón"/>
        <s v="Asturias, Principado de"/>
        <s v="Balears, Illes"/>
        <s v="Canarias"/>
        <s v="Cantabria"/>
        <s v="Castilla y León"/>
        <s v="Castilla-La Mancha"/>
        <s v="Cataluña"/>
        <s v="Ceuta"/>
        <s v="Comunitat Valenciana"/>
        <s v="España"/>
        <s v="Extremadura"/>
        <s v="Galicia"/>
        <s v="Madrid, Comunidad de"/>
        <s v="Melilla"/>
        <s v="Murcia, Región de"/>
        <s v="Navarra, Comunidad Foral de"/>
        <s v="No determinado"/>
        <s v="País Vasco"/>
        <s v="Rioja, La"/>
      </sharedItems>
    </cacheField>
    <cacheField name="[Measures].[ccaa_exp_mes]" caption="ccaa_exp_mes" numFmtId="0" hierarchy="50" level="32767"/>
    <cacheField name="[meses].[Fecha].[Fecha]" caption="Fecha" numFmtId="0" hierarchy="9" level="1">
      <sharedItems containsSemiMixedTypes="0" containsNonDate="0" containsDate="1" containsString="0" minDate="2026-02-01T00:00:00" maxDate="2026-02-02T00:00:00" count="1">
        <d v="2026-02-01T00:00:00"/>
      </sharedItems>
    </cacheField>
    <cacheField name="[Measures].[ccaa_exp_mes_rank]" caption="ccaa_exp_mes_rank" numFmtId="0" hierarchy="65" level="32767"/>
    <cacheField name="[Measures].[ccaa_exp_mes_acu]" caption="ccaa_exp_mes_acu" numFmtId="0" hierarchy="52" level="32767"/>
    <cacheField name="[Measures].[ccaa_exp_mes_acu_rank]" caption="ccaa_exp_mes_acu_rank" numFmtId="0" hierarchy="66" level="32767"/>
    <cacheField name="[Measures].[ccaa_exp_mes_tva]" caption="ccaa_exp_mes_tva" numFmtId="0" hierarchy="58" level="32767"/>
    <cacheField name="[Measures].[ccaa_exp_mes_acu_tva]" caption="ccaa_exp_mes_acu_tva" numFmtId="0" hierarchy="59" level="32767"/>
    <cacheField name="[Measures].[ccaa_exp_mes_peso]" caption="ccaa_exp_mes_peso" numFmtId="0" hierarchy="67" level="32767"/>
    <cacheField name="[Measures].[ccaa_exp_mes_acu_peso]" caption="ccaa_exp_mes_acu_peso" numFmtId="0" hierarchy="68" level="32767"/>
    <cacheField name="[Measures].[ccaa_imp_mes]" caption="ccaa_imp_mes" numFmtId="0" hierarchy="69" level="32767"/>
    <cacheField name="[Measures].[ccaa_imp_mes_acu]" caption="ccaa_imp_mes_acu" numFmtId="0" hierarchy="71" level="32767"/>
    <cacheField name="[Measures].[ccaa_imp_mes_tva]" caption="ccaa_imp_mes_tva" numFmtId="0" hierarchy="77" level="32767"/>
    <cacheField name="[Measures].[ccaa_imp_mes_acu_tva]" caption="ccaa_imp_mes_acu_tva" numFmtId="0" hierarchy="78" level="32767"/>
    <cacheField name="[Measures].[ccaa_imp_mes_peso]" caption="ccaa_imp_mes_peso" numFmtId="0" hierarchy="84" level="32767"/>
    <cacheField name="[Measures].[ccaa_imp_mes_acu_peso]" caption="ccaa_imp_mes_acu_peso" numFmtId="0" hierarchy="85" level="32767"/>
    <cacheField name="[Measures].[ccaa_imp_mes_rank]" caption="ccaa_imp_mes_rank" numFmtId="0" hierarchy="86" level="32767"/>
    <cacheField name="[Measures].[ccaa_imp_mes_acu_rank]" caption="ccaa_imp_mes_acu_rank" numFmtId="0" hierarchy="87" level="32767"/>
    <cacheField name="[Measures].[ccaa_mes_tc]" caption="ccaa_mes_tc" numFmtId="0" hierarchy="88" level="32767"/>
    <cacheField name="[Measures].[ccaa_mes_acu_tc]" caption="ccaa_mes_acu_tc" numFmtId="0" hierarchy="89" level="32767"/>
    <cacheField name="[Measures].[ccaa_exp_mes_tva_con]" caption="ccaa_exp_mes_tva_con" numFmtId="0" hierarchy="92" level="32767"/>
    <cacheField name="[Measures].[ccaa_exp_mes_acu_tva_con]" caption="ccaa_exp_mes_acu_tva_con" numFmtId="0" hierarchy="93" level="32767"/>
    <cacheField name="[Measures].[ccaa_imp_mes_tva_con]" caption="ccaa_imp_mes_tva_con" numFmtId="0" hierarchy="422" level="32767"/>
    <cacheField name="[Measures].[ccaa_imp_mes_acu_tva_con]" caption="ccaa_imp_mes_acu_tva_con" numFmtId="0" hierarchy="423" level="32767"/>
    <cacheField name="[Measures].[ccaa_exp_mes_tva_con_rank]" caption="ccaa_exp_mes_tva_con_rank" numFmtId="0" hierarchy="441" level="32767"/>
    <cacheField name="[Measures].[ccaa_exp_mes_acu_tva_con_rank]" caption="ccaa_exp_mes_acu_tva_con_rank" numFmtId="0" hierarchy="442" level="32767"/>
    <cacheField name="[Measures].[ccaa_imp_mes_tva_con_rank]" caption="ccaa_imp_mes_tva_con_rank" numFmtId="0" hierarchy="443" level="32767"/>
    <cacheField name="[Measures].[ccaa_imp_mes_acu_tva_con_rank]" caption="ccaa_imp_mes_acu_tva_con_rank" numFmtId="0" hierarchy="444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2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0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 oneField="1">
      <fieldsUsage count="1">
        <fieldUsage x="1"/>
      </fieldsUsage>
    </cacheHierarchy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 oneField="1">
      <fieldsUsage count="1">
        <fieldUsage x="4"/>
      </fieldsUsage>
    </cacheHierarchy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 oneField="1">
      <fieldsUsage count="1">
        <fieldUsage x="6"/>
      </fieldsUsage>
    </cacheHierarchy>
    <cacheHierarchy uniqueName="[Measures].[ccaa_exp_mes_acu_tva]" caption="ccaa_exp_mes_acu_tva" measure="1" displayFolder="" measureGroup="ccaa_exp" count="0" oneField="1">
      <fieldsUsage count="1">
        <fieldUsage x="7"/>
      </fieldsUsage>
    </cacheHierarchy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 oneField="1">
      <fieldsUsage count="1">
        <fieldUsage x="3"/>
      </fieldsUsage>
    </cacheHierarchy>
    <cacheHierarchy uniqueName="[Measures].[ccaa_exp_mes_acu_rank]" caption="ccaa_exp_mes_acu_rank" measure="1" displayFolder="" measureGroup="ccaa_exp" count="0" oneField="1">
      <fieldsUsage count="1">
        <fieldUsage x="5"/>
      </fieldsUsage>
    </cacheHierarchy>
    <cacheHierarchy uniqueName="[Measures].[ccaa_exp_mes_peso]" caption="ccaa_exp_mes_peso" measure="1" displayFolder="" measureGroup="ccaa_exp" count="0" oneField="1">
      <fieldsUsage count="1">
        <fieldUsage x="8"/>
      </fieldsUsage>
    </cacheHierarchy>
    <cacheHierarchy uniqueName="[Measures].[ccaa_exp_mes_acu_peso]" caption="ccaa_exp_mes_acu_peso" measure="1" displayFolder="" measureGroup="ccaa_exp" count="0" oneField="1">
      <fieldsUsage count="1">
        <fieldUsage x="9"/>
      </fieldsUsage>
    </cacheHierarchy>
    <cacheHierarchy uniqueName="[Measures].[ccaa_imp_mes]" caption="ccaa_imp_mes" measure="1" displayFolder="" measureGroup="ccaa_imp" count="0" oneField="1">
      <fieldsUsage count="1">
        <fieldUsage x="10"/>
      </fieldsUsage>
    </cacheHierarchy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 oneField="1">
      <fieldsUsage count="1">
        <fieldUsage x="11"/>
      </fieldsUsage>
    </cacheHierarchy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 oneField="1">
      <fieldsUsage count="1">
        <fieldUsage x="12"/>
      </fieldsUsage>
    </cacheHierarchy>
    <cacheHierarchy uniqueName="[Measures].[ccaa_imp_mes_acu_tva]" caption="ccaa_imp_mes_acu_tva" measure="1" displayFolder="" measureGroup="ccaa_imp" count="0" oneField="1">
      <fieldsUsage count="1">
        <fieldUsage x="13"/>
      </fieldsUsage>
    </cacheHierarchy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 oneField="1">
      <fieldsUsage count="1">
        <fieldUsage x="14"/>
      </fieldsUsage>
    </cacheHierarchy>
    <cacheHierarchy uniqueName="[Measures].[ccaa_imp_mes_acu_peso]" caption="ccaa_imp_mes_acu_peso" measure="1" displayFolder="" measureGroup="ccaa_imp" count="0" oneField="1">
      <fieldsUsage count="1">
        <fieldUsage x="15"/>
      </fieldsUsage>
    </cacheHierarchy>
    <cacheHierarchy uniqueName="[Measures].[ccaa_imp_mes_rank]" caption="ccaa_imp_mes_rank" measure="1" displayFolder="" measureGroup="ccaa_imp" count="0" oneField="1">
      <fieldsUsage count="1">
        <fieldUsage x="16"/>
      </fieldsUsage>
    </cacheHierarchy>
    <cacheHierarchy uniqueName="[Measures].[ccaa_imp_mes_acu_rank]" caption="ccaa_imp_mes_acu_rank" measure="1" displayFolder="" measureGroup="ccaa_imp" count="0" oneField="1">
      <fieldsUsage count="1">
        <fieldUsage x="17"/>
      </fieldsUsage>
    </cacheHierarchy>
    <cacheHierarchy uniqueName="[Measures].[ccaa_mes_tc]" caption="ccaa_mes_tc" measure="1" displayFolder="" measureGroup="ccaa_exp" count="0" oneField="1">
      <fieldsUsage count="1">
        <fieldUsage x="18"/>
      </fieldsUsage>
    </cacheHierarchy>
    <cacheHierarchy uniqueName="[Measures].[ccaa_mes_acu_tc]" caption="ccaa_mes_acu_tc" measure="1" displayFolder="" measureGroup="ccaa_exp" count="0" oneField="1">
      <fieldsUsage count="1">
        <fieldUsage x="19"/>
      </fieldsUsage>
    </cacheHierarchy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 oneField="1">
      <fieldsUsage count="1">
        <fieldUsage x="20"/>
      </fieldsUsage>
    </cacheHierarchy>
    <cacheHierarchy uniqueName="[Measures].[ccaa_exp_mes_acu_tva_con]" caption="ccaa_exp_mes_acu_tva_con" measure="1" displayFolder="" measureGroup="ccaa_exp" count="0" oneField="1">
      <fieldsUsage count="1">
        <fieldUsage x="21"/>
      </fieldsUsage>
    </cacheHierarchy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 oneField="1">
      <fieldsUsage count="1">
        <fieldUsage x="22"/>
      </fieldsUsage>
    </cacheHierarchy>
    <cacheHierarchy uniqueName="[Measures].[ccaa_imp_mes_acu_tva_con]" caption="ccaa_imp_mes_acu_tva_con" measure="1" displayFolder="" measureGroup="ccaa_imp" count="0" oneField="1">
      <fieldsUsage count="1">
        <fieldUsage x="23"/>
      </fieldsUsage>
    </cacheHierarchy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 oneField="1">
      <fieldsUsage count="1">
        <fieldUsage x="24"/>
      </fieldsUsage>
    </cacheHierarchy>
    <cacheHierarchy uniqueName="[Measures].[ccaa_exp_mes_acu_tva_con_rank]" caption="ccaa_exp_mes_acu_tva_con_rank" measure="1" displayFolder="" measureGroup="ccaa_exp" count="0" oneField="1">
      <fieldsUsage count="1">
        <fieldUsage x="25"/>
      </fieldsUsage>
    </cacheHierarchy>
    <cacheHierarchy uniqueName="[Measures].[ccaa_imp_mes_tva_con_rank]" caption="ccaa_imp_mes_tva_con_rank" measure="1" displayFolder="" measureGroup="ccaa_exp" count="0" oneField="1">
      <fieldsUsage count="1">
        <fieldUsage x="26"/>
      </fieldsUsage>
    </cacheHierarchy>
    <cacheHierarchy uniqueName="[Measures].[ccaa_imp_mes_acu_tva_con_rank]" caption="ccaa_imp_mes_acu_tva_con_rank" measure="1" displayFolder="" measureGroup="ccaa_exp" count="0" oneField="1">
      <fieldsUsage count="1">
        <fieldUsage x="27"/>
      </fieldsUsage>
    </cacheHierarchy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2361113" backgroundQuery="1" createdVersion="6" refreshedVersion="8" minRefreshableVersion="3" recordCount="0" supportSubquery="1" supportAdvancedDrill="1" xr:uid="{00000000-000A-0000-FFFF-FFFF02000000}">
  <cacheSource type="external" connectionId="16"/>
  <cacheFields count="18">
    <cacheField name="[meses].[Fecha].[Fecha]" caption="Fecha" numFmtId="0" hierarchy="9" level="1">
      <sharedItems containsSemiMixedTypes="0" containsNonDate="0" containsString="0"/>
    </cacheField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Measures].[paises_exp_mes]" caption="paises_exp_mes" numFmtId="0" hierarchy="162" level="32767"/>
    <cacheField name="[Measures].[paises_exp_mes_anopasado]" caption="paises_exp_mes_anopasado" numFmtId="0" hierarchy="163" level="32767"/>
    <cacheField name="[Measures].[paises_exp_mes_difano]" caption="paises_exp_mes_difano" numFmtId="0" hierarchy="179" level="32767"/>
    <cacheField name="[Measures].[paises_exp_mes_acu]" caption="paises_exp_mes_acu" numFmtId="0" hierarchy="164" level="32767"/>
    <cacheField name="[Measures].[paises_exp_mes_anopasado_acu]" caption="paises_exp_mes_anopasado_acu" numFmtId="0" hierarchy="165" level="32767"/>
    <cacheField name="[Measures].[paises_exp_mes_acu_difano]" caption="paises_exp_mes_acu_difano" numFmtId="0" hierarchy="181" level="32767"/>
    <cacheField name="[Measures].[paises_exp_mes_tva]" caption="paises_exp_mes_tva" numFmtId="0" hierarchy="170" level="32767"/>
    <cacheField name="[Measures].[paises_exp_mes_acu_tva]" caption="paises_exp_mes_acu_tva" numFmtId="0" hierarchy="171" level="32767"/>
    <cacheField name="[Measures].[paises_exp_mes_rank]" caption="paises_exp_mes_rank" numFmtId="0" hierarchy="197" level="32767"/>
    <cacheField name="[Measures].[paises_exp_mes_acu_rank]" caption="paises_exp_mes_acu_rank" numFmtId="0" hierarchy="196" level="32767"/>
    <cacheField name="[Measures].[paises_exp_mes_pesos]" caption="paises_exp_mes_pesos" numFmtId="0" hierarchy="207" level="32767"/>
    <cacheField name="[Measures].[paises_exp_mes_acu_pesos]" caption="paises_exp_mes_acu_pesos" numFmtId="0" hierarchy="208" level="32767"/>
    <cacheField name="[Measures].[paises_exp_mes_tva_con]" caption="paises_exp_mes_tva_con" numFmtId="0" hierarchy="431" level="32767"/>
    <cacheField name="[Measures].[paises_exp_mes_tva_con_rank]" caption="paises_exp_mes_tva_con_rank" numFmtId="0" hierarchy="199" level="32767"/>
    <cacheField name="[Measures].[paises_exp_mes_acu_tva_con]" caption="paises_exp_mes_acu_tva_con" numFmtId="0" hierarchy="432" level="32767"/>
    <cacheField name="[Measures].[paises_exp_mes_acu_tva_con_rank]" caption="paises_exp_mes_acu_tva_con_rank" numFmtId="0" hierarchy="198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1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 oneField="1">
      <fieldsUsage count="1">
        <fieldUsage x="2"/>
      </fieldsUsage>
    </cacheHierarchy>
    <cacheHierarchy uniqueName="[Measures].[paises_exp_mes_anopasado]" caption="paises_exp_mes_anopasado" measure="1" displayFolder="" measureGroup="paises_exp" count="0" oneField="1">
      <fieldsUsage count="1">
        <fieldUsage x="3"/>
      </fieldsUsage>
    </cacheHierarchy>
    <cacheHierarchy uniqueName="[Measures].[paises_exp_mes_acu]" caption="paises_exp_mes_acu" measure="1" displayFolder="" measureGroup="paises_exp" count="0" oneField="1">
      <fieldsUsage count="1">
        <fieldUsage x="5"/>
      </fieldsUsage>
    </cacheHierarchy>
    <cacheHierarchy uniqueName="[Measures].[paises_exp_mes_anopasado_acu]" caption="paises_exp_mes_anopasado_acu" measure="1" displayFolder="" measureGroup="paises_exp" count="0" oneField="1">
      <fieldsUsage count="1">
        <fieldUsage x="6"/>
      </fieldsUsage>
    </cacheHierarchy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 oneField="1">
      <fieldsUsage count="1">
        <fieldUsage x="8"/>
      </fieldsUsage>
    </cacheHierarchy>
    <cacheHierarchy uniqueName="[Measures].[paises_exp_mes_acu_tva]" caption="paises_exp_mes_acu_tva" measure="1" displayFolder="" measureGroup="paises_exp" count="0" oneField="1">
      <fieldsUsage count="1">
        <fieldUsage x="9"/>
      </fieldsUsage>
    </cacheHierarchy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 oneField="1">
      <fieldsUsage count="1">
        <fieldUsage x="4"/>
      </fieldsUsage>
    </cacheHierarchy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 oneField="1">
      <fieldsUsage count="1">
        <fieldUsage x="7"/>
      </fieldsUsage>
    </cacheHierarchy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 oneField="1">
      <fieldsUsage count="1">
        <fieldUsage x="11"/>
      </fieldsUsage>
    </cacheHierarchy>
    <cacheHierarchy uniqueName="[Measures].[paises_exp_mes_rank]" caption="paises_exp_mes_rank" measure="1" displayFolder="" measureGroup="paises_exp" count="0" oneField="1">
      <fieldsUsage count="1">
        <fieldUsage x="10"/>
      </fieldsUsage>
    </cacheHierarchy>
    <cacheHierarchy uniqueName="[Measures].[paises_exp_mes_acu_tva_con_rank]" caption="paises_exp_mes_acu_tva_con_rank" measure="1" displayFolder="" measureGroup="paises_exp" count="0" oneField="1">
      <fieldsUsage count="1">
        <fieldUsage x="17"/>
      </fieldsUsage>
    </cacheHierarchy>
    <cacheHierarchy uniqueName="[Measures].[paises_exp_mes_tva_con_rank]" caption="paises_exp_mes_tva_con_rank" measure="1" displayFolder="" measureGroup="paises_exp" count="0" oneField="1">
      <fieldsUsage count="1">
        <fieldUsage x="15"/>
      </fieldsUsage>
    </cacheHierarchy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 oneField="1">
      <fieldsUsage count="1">
        <fieldUsage x="12"/>
      </fieldsUsage>
    </cacheHierarchy>
    <cacheHierarchy uniqueName="[Measures].[paises_exp_mes_acu_pesos]" caption="paises_exp_mes_acu_pesos" measure="1" displayFolder="" measureGroup="paises_exp" count="0" oneField="1">
      <fieldsUsage count="1">
        <fieldUsage x="13"/>
      </fieldsUsage>
    </cacheHierarchy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 oneField="1">
      <fieldsUsage count="1">
        <fieldUsage x="14"/>
      </fieldsUsage>
    </cacheHierarchy>
    <cacheHierarchy uniqueName="[Measures].[paises_exp_mes_acu_tva_con]" caption="paises_exp_mes_acu_tva_con" measure="1" displayFolder="" measureGroup="paises_exp" count="0" oneField="1">
      <fieldsUsage count="1">
        <fieldUsage x="16"/>
      </fieldsUsage>
    </cacheHierarchy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2824075" backgroundQuery="1" createdVersion="6" refreshedVersion="8" minRefreshableVersion="3" recordCount="0" supportSubquery="1" supportAdvancedDrill="1" xr:uid="{00000000-000A-0000-FFFF-FFFF03000000}">
  <cacheSource type="external" connectionId="16"/>
  <cacheFields count="9"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Measures].[paises_exp_mes_acu_rank]" caption="paises_exp_mes_acu_rank" numFmtId="0" hierarchy="196" level="32767"/>
    <cacheField name="[meses].[Fecha].[Fecha]" caption="Fecha" numFmtId="0" hierarchy="9" level="1">
      <sharedItems containsSemiMixedTypes="0" containsNonDate="0" containsString="0"/>
    </cacheField>
    <cacheField name="[Measures].[paises_exp_dic_anopasado]" caption="paises_exp_dic_anopasado" numFmtId="0" hierarchy="168" level="32767"/>
    <cacheField name="[meses].[Año].[Año]" caption="Año" numFmtId="0" hierarchy="11" level="1">
      <sharedItems containsSemiMixedTypes="0" containsNonDate="0" containsString="0"/>
    </cacheField>
    <cacheField name="[Measures].[paises_exp_dic_tva]" caption="paises_exp_dic_tva" numFmtId="0" hierarchy="173" level="32767"/>
    <cacheField name="[Measures].[paises_exp_dic_anopasado_pesos]" caption="paises_exp_dic_anopasado_pesos" numFmtId="0" hierarchy="206" level="32767"/>
    <cacheField name="[Measures].[paises_exp_dic_anopasado_rank]" caption="paises_exp_dic_anopasado_rank" numFmtId="0" hierarchy="209" level="32767"/>
    <cacheField name="[Measures].[paises_exp_dic_hacedosanos]" caption="paises_exp_dic_hacedosanos" numFmtId="0" hierarchy="169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2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2" memberValueDatatype="20" unbalanced="0">
      <fieldsUsage count="2">
        <fieldUsage x="-1"/>
        <fieldUsage x="4"/>
      </fieldsUsage>
    </cacheHierarchy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 oneField="1">
      <fieldsUsage count="1">
        <fieldUsage x="3"/>
      </fieldsUsage>
    </cacheHierarchy>
    <cacheHierarchy uniqueName="[Measures].[paises_exp_dic_hacedosanos]" caption="paises_exp_dic_hacedosanos" measure="1" displayFolder="" measureGroup="paises_exp" count="0" oneField="1">
      <fieldsUsage count="1">
        <fieldUsage x="8"/>
      </fieldsUsage>
    </cacheHierarchy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 oneField="1">
      <fieldsUsage count="1">
        <fieldUsage x="5"/>
      </fieldsUsage>
    </cacheHierarchy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 oneField="1">
      <fieldsUsage count="1">
        <fieldUsage x="1"/>
      </fieldsUsage>
    </cacheHierarchy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 oneField="1">
      <fieldsUsage count="1">
        <fieldUsage x="6"/>
      </fieldsUsage>
    </cacheHierarchy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 oneField="1">
      <fieldsUsage count="1">
        <fieldUsage x="7"/>
      </fieldsUsage>
    </cacheHierarchy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3518521" backgroundQuery="1" createdVersion="6" refreshedVersion="8" minRefreshableVersion="3" recordCount="0" supportSubquery="1" supportAdvancedDrill="1" xr:uid="{00000000-000A-0000-FFFF-FFFF04000000}">
  <cacheSource type="external" connectionId="16"/>
  <cacheFields count="14">
    <cacheField name="[paises].[Región].[Región]" caption="Región" numFmtId="0" hierarchy="20" level="1">
      <sharedItems count="14">
        <s v="África"/>
        <s v="América Latina"/>
        <s v="Australia"/>
        <s v="China"/>
        <s v="EEUU"/>
        <s v="Eurozona"/>
        <s v="Japón"/>
        <s v="No determinado**"/>
        <s v="Resto de América"/>
        <s v="Resto de América del Norte"/>
        <s v="Resto de Asia"/>
        <s v="Resto de Europa"/>
        <s v="Resto de Oceanía"/>
        <s v="Resto UE27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exp_mes]" caption="paises_exp_mes" numFmtId="0" hierarchy="162" level="32767"/>
    <cacheField name="[Measures].[paises_exp_mes_tva]" caption="paises_exp_mes_tva" numFmtId="0" hierarchy="170" level="32767"/>
    <cacheField name="[Measures].[paises_exp_mes_pesos]" caption="paises_exp_mes_pesos" numFmtId="0" hierarchy="207" level="32767"/>
    <cacheField name="[Measures].[paises_exp_mes_acu]" caption="paises_exp_mes_acu" numFmtId="0" hierarchy="164" level="32767"/>
    <cacheField name="[Measures].[paises_exp_mes_anopasado]" caption="paises_exp_mes_anopasado" numFmtId="0" hierarchy="163" level="32767"/>
    <cacheField name="[Measures].[paises_exp_mes_anopasado_acu]" caption="paises_exp_mes_anopasado_acu" numFmtId="0" hierarchy="165" level="32767"/>
    <cacheField name="[Measures].[paises_exp_mes_acu_tva]" caption="paises_exp_mes_acu_tva" numFmtId="0" hierarchy="171" level="32767"/>
    <cacheField name="[Measures].[paises_exp_mes_acu_peso]" caption="paises_exp_mes_acu_peso" numFmtId="0" hierarchy="178" level="32767"/>
    <cacheField name="[Measures].[paises_exp_dic_hacedosanos]" caption="paises_exp_dic_hacedosanos" numFmtId="0" hierarchy="169" level="32767"/>
    <cacheField name="[Measures].[paises_exp_dic_anopasado]" caption="paises_exp_dic_anopasado" numFmtId="0" hierarchy="168" level="32767"/>
    <cacheField name="[Measures].[paises_exp_dic_tva]" caption="paises_exp_dic_tva" numFmtId="0" hierarchy="173" level="32767"/>
    <cacheField name="[Measures].[paises_exp_dic_anopasado_pesos]" caption="paises_exp_dic_anopasado_pesos" numFmtId="0" hierarchy="206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 oneField="1">
      <fieldsUsage count="1">
        <fieldUsage x="2"/>
      </fieldsUsage>
    </cacheHierarchy>
    <cacheHierarchy uniqueName="[Measures].[paises_exp_mes_anopasado]" caption="paises_exp_mes_anopasado" measure="1" displayFolder="" measureGroup="paises_exp" count="0" oneField="1">
      <fieldsUsage count="1">
        <fieldUsage x="6"/>
      </fieldsUsage>
    </cacheHierarchy>
    <cacheHierarchy uniqueName="[Measures].[paises_exp_mes_acu]" caption="paises_exp_mes_acu" measure="1" displayFolder="" measureGroup="paises_exp" count="0" oneField="1">
      <fieldsUsage count="1">
        <fieldUsage x="5"/>
      </fieldsUsage>
    </cacheHierarchy>
    <cacheHierarchy uniqueName="[Measures].[paises_exp_mes_anopasado_acu]" caption="paises_exp_mes_anopasado_acu" measure="1" displayFolder="" measureGroup="paises_exp" count="0" oneField="1">
      <fieldsUsage count="1">
        <fieldUsage x="7"/>
      </fieldsUsage>
    </cacheHierarchy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 oneField="1">
      <fieldsUsage count="1">
        <fieldUsage x="11"/>
      </fieldsUsage>
    </cacheHierarchy>
    <cacheHierarchy uniqueName="[Measures].[paises_exp_dic_hacedosanos]" caption="paises_exp_dic_hacedosanos" measure="1" displayFolder="" measureGroup="paises_exp" count="0" oneField="1">
      <fieldsUsage count="1">
        <fieldUsage x="10"/>
      </fieldsUsage>
    </cacheHierarchy>
    <cacheHierarchy uniqueName="[Measures].[paises_exp_mes_tva]" caption="paises_exp_mes_tva" measure="1" displayFolder="" measureGroup="paises_exp" count="0" oneField="1">
      <fieldsUsage count="1">
        <fieldUsage x="3"/>
      </fieldsUsage>
    </cacheHierarchy>
    <cacheHierarchy uniqueName="[Measures].[paises_exp_mes_acu_tva]" caption="paises_exp_mes_acu_tva" measure="1" displayFolder="" measureGroup="paises_exp" count="0" oneField="1">
      <fieldsUsage count="1">
        <fieldUsage x="8"/>
      </fieldsUsage>
    </cacheHierarchy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 oneField="1">
      <fieldsUsage count="1">
        <fieldUsage x="12"/>
      </fieldsUsage>
    </cacheHierarchy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 oneField="1">
      <fieldsUsage count="1">
        <fieldUsage x="9"/>
      </fieldsUsage>
    </cacheHierarchy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 oneField="1">
      <fieldsUsage count="1">
        <fieldUsage x="13"/>
      </fieldsUsage>
    </cacheHierarchy>
    <cacheHierarchy uniqueName="[Measures].[paises_exp_mes_pesos]" caption="paises_exp_mes_pesos" measure="1" displayFolder="" measureGroup="paises_exp" count="0" oneField="1">
      <fieldsUsage count="1">
        <fieldUsage x="4"/>
      </fieldsUsage>
    </cacheHierarchy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3865737" backgroundQuery="1" createdVersion="6" refreshedVersion="8" minRefreshableVersion="3" recordCount="0" supportSubquery="1" supportAdvancedDrill="1" xr:uid="{00000000-000A-0000-FFFF-FFFF05000000}">
  <cacheSource type="external" connectionId="16"/>
  <cacheFields count="14">
    <cacheField name="[meses].[Fecha].[Fecha]" caption="Fecha" numFmtId="0" hierarchy="9" level="1">
      <sharedItems containsSemiMixedTypes="0" containsNonDate="0" containsString="0"/>
    </cacheField>
    <cacheField name="[Measures].[paises_exp_mes]" caption="paises_exp_mes" numFmtId="0" hierarchy="162" level="32767"/>
    <cacheField name="[Measures].[paises_exp_mes_tva]" caption="paises_exp_mes_tva" numFmtId="0" hierarchy="170" level="32767"/>
    <cacheField name="[Measures].[paises_exp_mes_pesos]" caption="paises_exp_mes_pesos" numFmtId="0" hierarchy="207" level="32767"/>
    <cacheField name="[Measures].[paises_exp_mes_acu]" caption="paises_exp_mes_acu" numFmtId="0" hierarchy="164" level="32767"/>
    <cacheField name="[Measures].[paises_exp_mes_anopasado]" caption="paises_exp_mes_anopasado" numFmtId="0" hierarchy="163" level="32767"/>
    <cacheField name="[Measures].[paises_exp_mes_anopasado_acu]" caption="paises_exp_mes_anopasado_acu" numFmtId="0" hierarchy="165" level="32767"/>
    <cacheField name="[Measures].[paises_exp_mes_acu_tva]" caption="paises_exp_mes_acu_tva" numFmtId="0" hierarchy="171" level="32767"/>
    <cacheField name="[Measures].[paises_exp_mes_acu_peso]" caption="paises_exp_mes_acu_peso" numFmtId="0" hierarchy="178" level="32767"/>
    <cacheField name="[Measures].[paises_exp_dic_hacedosanos]" caption="paises_exp_dic_hacedosanos" numFmtId="0" hierarchy="169" level="32767"/>
    <cacheField name="[Measures].[paises_exp_dic_anopasado]" caption="paises_exp_dic_anopasado" numFmtId="0" hierarchy="168" level="32767"/>
    <cacheField name="[Measures].[paises_exp_dic_tva]" caption="paises_exp_dic_tva" numFmtId="0" hierarchy="173" level="32767"/>
    <cacheField name="[Measures].[paises_exp_dic_anopasado_pesos]" caption="paises_exp_dic_anopasado_pesos" numFmtId="0" hierarchy="206" level="32767"/>
    <cacheField name="[paises].[Continente].[Continente]" caption="Continente" numFmtId="0" hierarchy="21" level="1">
      <sharedItems count="6">
        <s v="África"/>
        <s v="Ámerica"/>
        <s v="Asia"/>
        <s v="Europa"/>
        <s v="No determinado**"/>
        <s v="Oceanía"/>
      </sharedItems>
    </cacheField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2" memberValueDatatype="130" unbalanced="0">
      <fieldsUsage count="2">
        <fieldUsage x="-1"/>
        <fieldUsage x="13"/>
      </fieldsUsage>
    </cacheHierarchy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 oneField="1">
      <fieldsUsage count="1">
        <fieldUsage x="1"/>
      </fieldsUsage>
    </cacheHierarchy>
    <cacheHierarchy uniqueName="[Measures].[paises_exp_mes_anopasado]" caption="paises_exp_mes_anopasado" measure="1" displayFolder="" measureGroup="paises_exp" count="0" oneField="1">
      <fieldsUsage count="1">
        <fieldUsage x="5"/>
      </fieldsUsage>
    </cacheHierarchy>
    <cacheHierarchy uniqueName="[Measures].[paises_exp_mes_acu]" caption="paises_exp_mes_acu" measure="1" displayFolder="" measureGroup="paises_exp" count="0" oneField="1">
      <fieldsUsage count="1">
        <fieldUsage x="4"/>
      </fieldsUsage>
    </cacheHierarchy>
    <cacheHierarchy uniqueName="[Measures].[paises_exp_mes_anopasado_acu]" caption="paises_exp_mes_anopasado_acu" measure="1" displayFolder="" measureGroup="paises_exp" count="0" oneField="1">
      <fieldsUsage count="1">
        <fieldUsage x="6"/>
      </fieldsUsage>
    </cacheHierarchy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 oneField="1">
      <fieldsUsage count="1">
        <fieldUsage x="10"/>
      </fieldsUsage>
    </cacheHierarchy>
    <cacheHierarchy uniqueName="[Measures].[paises_exp_dic_hacedosanos]" caption="paises_exp_dic_hacedosanos" measure="1" displayFolder="" measureGroup="paises_exp" count="0" oneField="1">
      <fieldsUsage count="1">
        <fieldUsage x="9"/>
      </fieldsUsage>
    </cacheHierarchy>
    <cacheHierarchy uniqueName="[Measures].[paises_exp_mes_tva]" caption="paises_exp_mes_tva" measure="1" displayFolder="" measureGroup="paises_exp" count="0" oneField="1">
      <fieldsUsage count="1">
        <fieldUsage x="2"/>
      </fieldsUsage>
    </cacheHierarchy>
    <cacheHierarchy uniqueName="[Measures].[paises_exp_mes_acu_tva]" caption="paises_exp_mes_acu_tva" measure="1" displayFolder="" measureGroup="paises_exp" count="0" oneField="1">
      <fieldsUsage count="1">
        <fieldUsage x="7"/>
      </fieldsUsage>
    </cacheHierarchy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 oneField="1">
      <fieldsUsage count="1">
        <fieldUsage x="11"/>
      </fieldsUsage>
    </cacheHierarchy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 oneField="1">
      <fieldsUsage count="1">
        <fieldUsage x="8"/>
      </fieldsUsage>
    </cacheHierarchy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 oneField="1">
      <fieldsUsage count="1">
        <fieldUsage x="12"/>
      </fieldsUsage>
    </cacheHierarchy>
    <cacheHierarchy uniqueName="[Measures].[paises_exp_mes_pesos]" caption="paises_exp_mes_pesos" measure="1" displayFolder="" measureGroup="paises_exp" count="0" oneField="1">
      <fieldsUsage count="1">
        <fieldUsage x="3"/>
      </fieldsUsage>
    </cacheHierarchy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4212961" backgroundQuery="1" createdVersion="6" refreshedVersion="8" minRefreshableVersion="3" recordCount="0" supportSubquery="1" supportAdvancedDrill="1" xr:uid="{00000000-000A-0000-FFFF-FFFF06000000}">
  <cacheSource type="external" connectionId="16"/>
  <cacheFields count="14">
    <cacheField name="[paises].[Región].[Región]" caption="Región" numFmtId="0" hierarchy="20" level="1">
      <sharedItems containsSemiMixedTypes="0" containsNonDate="0" containsString="0"/>
    </cacheField>
    <cacheField name="[meses].[Fecha].[Fecha]" caption="Fecha" numFmtId="0" hierarchy="9" level="1">
      <sharedItems containsSemiMixedTypes="0" containsNonDate="0" containsString="0"/>
    </cacheField>
    <cacheField name="[Measures].[paises_exp_mes]" caption="paises_exp_mes" numFmtId="0" hierarchy="162" level="32767"/>
    <cacheField name="[Measures].[paises_exp_mes_tva]" caption="paises_exp_mes_tva" numFmtId="0" hierarchy="170" level="32767"/>
    <cacheField name="[Measures].[paises_exp_mes_pesos]" caption="paises_exp_mes_pesos" numFmtId="0" hierarchy="207" level="32767"/>
    <cacheField name="[Measures].[paises_exp_mes_acu]" caption="paises_exp_mes_acu" numFmtId="0" hierarchy="164" level="32767"/>
    <cacheField name="[Measures].[paises_exp_mes_anopasado]" caption="paises_exp_mes_anopasado" numFmtId="0" hierarchy="163" level="32767"/>
    <cacheField name="[Measures].[paises_exp_mes_anopasado_acu]" caption="paises_exp_mes_anopasado_acu" numFmtId="0" hierarchy="165" level="32767"/>
    <cacheField name="[Measures].[paises_exp_mes_acu_tva]" caption="paises_exp_mes_acu_tva" numFmtId="0" hierarchy="171" level="32767"/>
    <cacheField name="[Measures].[paises_exp_mes_acu_peso]" caption="paises_exp_mes_acu_peso" numFmtId="0" hierarchy="178" level="32767"/>
    <cacheField name="[Measures].[paises_exp_dic_hacedosanos]" caption="paises_exp_dic_hacedosanos" numFmtId="0" hierarchy="169" level="32767"/>
    <cacheField name="[Measures].[paises_exp_dic_anopasado]" caption="paises_exp_dic_anopasado" numFmtId="0" hierarchy="168" level="32767"/>
    <cacheField name="[Measures].[paises_exp_dic_tva]" caption="paises_exp_dic_tva" numFmtId="0" hierarchy="173" level="32767"/>
    <cacheField name="[Measures].[paises_exp_dic_anopasado_pesos]" caption="paises_exp_dic_anopasado_pesos" numFmtId="0" hierarchy="206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 oneField="1">
      <fieldsUsage count="1">
        <fieldUsage x="2"/>
      </fieldsUsage>
    </cacheHierarchy>
    <cacheHierarchy uniqueName="[Measures].[paises_exp_mes_anopasado]" caption="paises_exp_mes_anopasado" measure="1" displayFolder="" measureGroup="paises_exp" count="0" oneField="1">
      <fieldsUsage count="1">
        <fieldUsage x="6"/>
      </fieldsUsage>
    </cacheHierarchy>
    <cacheHierarchy uniqueName="[Measures].[paises_exp_mes_acu]" caption="paises_exp_mes_acu" measure="1" displayFolder="" measureGroup="paises_exp" count="0" oneField="1">
      <fieldsUsage count="1">
        <fieldUsage x="5"/>
      </fieldsUsage>
    </cacheHierarchy>
    <cacheHierarchy uniqueName="[Measures].[paises_exp_mes_anopasado_acu]" caption="paises_exp_mes_anopasado_acu" measure="1" displayFolder="" measureGroup="paises_exp" count="0" oneField="1">
      <fieldsUsage count="1">
        <fieldUsage x="7"/>
      </fieldsUsage>
    </cacheHierarchy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 oneField="1">
      <fieldsUsage count="1">
        <fieldUsage x="11"/>
      </fieldsUsage>
    </cacheHierarchy>
    <cacheHierarchy uniqueName="[Measures].[paises_exp_dic_hacedosanos]" caption="paises_exp_dic_hacedosanos" measure="1" displayFolder="" measureGroup="paises_exp" count="0" oneField="1">
      <fieldsUsage count="1">
        <fieldUsage x="10"/>
      </fieldsUsage>
    </cacheHierarchy>
    <cacheHierarchy uniqueName="[Measures].[paises_exp_mes_tva]" caption="paises_exp_mes_tva" measure="1" displayFolder="" measureGroup="paises_exp" count="0" oneField="1">
      <fieldsUsage count="1">
        <fieldUsage x="3"/>
      </fieldsUsage>
    </cacheHierarchy>
    <cacheHierarchy uniqueName="[Measures].[paises_exp_mes_acu_tva]" caption="paises_exp_mes_acu_tva" measure="1" displayFolder="" measureGroup="paises_exp" count="0" oneField="1">
      <fieldsUsage count="1">
        <fieldUsage x="8"/>
      </fieldsUsage>
    </cacheHierarchy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 oneField="1">
      <fieldsUsage count="1">
        <fieldUsage x="12"/>
      </fieldsUsage>
    </cacheHierarchy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 oneField="1">
      <fieldsUsage count="1">
        <fieldUsage x="9"/>
      </fieldsUsage>
    </cacheHierarchy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 oneField="1">
      <fieldsUsage count="1">
        <fieldUsage x="13"/>
      </fieldsUsage>
    </cacheHierarchy>
    <cacheHierarchy uniqueName="[Measures].[paises_exp_mes_pesos]" caption="paises_exp_mes_pesos" measure="1" displayFolder="" measureGroup="paises_exp" count="0" oneField="1">
      <fieldsUsage count="1">
        <fieldUsage x="4"/>
      </fieldsUsage>
    </cacheHierarchy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5023146" backgroundQuery="1" createdVersion="8" refreshedVersion="8" minRefreshableVersion="3" recordCount="0" supportSubquery="1" supportAdvancedDrill="1" xr:uid="{00000000-000A-0000-FFFF-FFFF07000000}">
  <cacheSource type="external" connectionId="16"/>
  <cacheFields count="18">
    <cacheField name="[Measures].[paises_imp_mes]" caption="paises_imp_mes" numFmtId="0" hierarchy="210" level="32767"/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Measures].[paises_imp_mes_rank]" caption="paises_imp_mes_rank" numFmtId="0" hierarchy="241" level="32767"/>
    <cacheField name="[Measures].[paises_imp_mes_anopasado]" caption="paises_imp_mes_anopasado" numFmtId="0" hierarchy="211" level="32767"/>
    <cacheField name="[Measures].[paises_imp_mes_difano]" caption="paises_imp_mes_difano" numFmtId="0" hierarchy="227" level="32767"/>
    <cacheField name="[Measures].[paises_imp_mes_tva]" caption="paises_imp_mes_tva" numFmtId="0" hierarchy="218" level="32767"/>
    <cacheField name="[Measures].[paises_imp_mes_peso]" caption="paises_imp_mes_peso" numFmtId="0" hierarchy="225" level="32767"/>
    <cacheField name="[Measures].[paises_imp_mes_acu]" caption="paises_imp_mes_acu" numFmtId="0" hierarchy="212" level="32767"/>
    <cacheField name="[Measures].[paises_imp_mes_acu_rank]" caption="paises_imp_mes_acu_rank" numFmtId="0" hierarchy="240" level="32767"/>
    <cacheField name="[Measures].[paises_imp_mes_anopasado_acu]" caption="paises_imp_mes_anopasado_acu" numFmtId="0" hierarchy="213" level="32767"/>
    <cacheField name="[Measures].[paises_imp_mes_acu_difano]" caption="paises_imp_mes_acu_difano" numFmtId="0" hierarchy="229" level="32767"/>
    <cacheField name="[Measures].[paises_imp_mes_acu_tva]" caption="paises_imp_mes_acu_tva" numFmtId="0" hierarchy="219" level="32767"/>
    <cacheField name="[Measures].[paises_imp_mes_acu_pesos]" caption="paises_imp_mes_acu_pesos" numFmtId="0" hierarchy="252" level="32767"/>
    <cacheField name="[meses].[Fecha].[Fecha]" caption="Fecha" numFmtId="0" hierarchy="9" level="1">
      <sharedItems containsSemiMixedTypes="0" containsNonDate="0" containsString="0"/>
    </cacheField>
    <cacheField name="[Measures].[paises_imp_mes_tva_con]" caption="paises_imp_mes_tva_con" numFmtId="0" hierarchy="437" level="32767"/>
    <cacheField name="[Measures].[paises_imp_mes_tva_con_rank]" caption="paises_imp_mes_tva_con_rank" numFmtId="0" hierarchy="243" level="32767"/>
    <cacheField name="[Measures].[paises_imp_mes_acu_tva_con]" caption="paises_imp_mes_acu_tva_con" numFmtId="0" hierarchy="438" level="32767"/>
    <cacheField name="[Measures].[paises_imp_mes_acu_tva_con_rank]" caption="paises_imp_mes_acu_tva_con_rank" numFmtId="0" hierarchy="242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3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1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 oneField="1">
      <fieldsUsage count="1">
        <fieldUsage x="0"/>
      </fieldsUsage>
    </cacheHierarchy>
    <cacheHierarchy uniqueName="[Measures].[paises_imp_mes_anopasado]" caption="paises_imp_mes_anopasado" measure="1" displayFolder="" measureGroup="paises_imp" count="0" oneField="1">
      <fieldsUsage count="1">
        <fieldUsage x="3"/>
      </fieldsUsage>
    </cacheHierarchy>
    <cacheHierarchy uniqueName="[Measures].[paises_imp_mes_acu]" caption="paises_imp_mes_acu" measure="1" displayFolder="" measureGroup="paises_imp" count="0" oneField="1">
      <fieldsUsage count="1">
        <fieldUsage x="7"/>
      </fieldsUsage>
    </cacheHierarchy>
    <cacheHierarchy uniqueName="[Measures].[paises_imp_mes_anopasado_acu]" caption="paises_imp_mes_anopasado_acu" measure="1" displayFolder="" measureGroup="paises_imp" count="0" oneField="1">
      <fieldsUsage count="1">
        <fieldUsage x="9"/>
      </fieldsUsage>
    </cacheHierarchy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 oneField="1">
      <fieldsUsage count="1">
        <fieldUsage x="5"/>
      </fieldsUsage>
    </cacheHierarchy>
    <cacheHierarchy uniqueName="[Measures].[paises_imp_mes_acu_tva]" caption="paises_imp_mes_acu_tva" measure="1" displayFolder="" measureGroup="paises_imp" count="0" oneField="1">
      <fieldsUsage count="1">
        <fieldUsage x="11"/>
      </fieldsUsage>
    </cacheHierarchy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 oneField="1">
      <fieldsUsage count="1">
        <fieldUsage x="6"/>
      </fieldsUsage>
    </cacheHierarchy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 oneField="1">
      <fieldsUsage count="1">
        <fieldUsage x="4"/>
      </fieldsUsage>
    </cacheHierarchy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 oneField="1">
      <fieldsUsage count="1">
        <fieldUsage x="10"/>
      </fieldsUsage>
    </cacheHierarchy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 oneField="1">
      <fieldsUsage count="1">
        <fieldUsage x="8"/>
      </fieldsUsage>
    </cacheHierarchy>
    <cacheHierarchy uniqueName="[Measures].[paises_imp_mes_rank]" caption="paises_imp_mes_rank" measure="1" displayFolder="" measureGroup="paises_imp" count="0" oneField="1">
      <fieldsUsage count="1">
        <fieldUsage x="2"/>
      </fieldsUsage>
    </cacheHierarchy>
    <cacheHierarchy uniqueName="[Measures].[paises_imp_mes_acu_tva_con_rank]" caption="paises_imp_mes_acu_tva_con_rank" measure="1" displayFolder="" measureGroup="paises_imp" count="0" oneField="1">
      <fieldsUsage count="1">
        <fieldUsage x="17"/>
      </fieldsUsage>
    </cacheHierarchy>
    <cacheHierarchy uniqueName="[Measures].[paises_imp_mes_tva_con_rank]" caption="paises_imp_mes_tva_con_rank" measure="1" displayFolder="" measureGroup="paises_imp" count="0" oneField="1">
      <fieldsUsage count="1">
        <fieldUsage x="15"/>
      </fieldsUsage>
    </cacheHierarchy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 oneField="1">
      <fieldsUsage count="1">
        <fieldUsage x="12"/>
      </fieldsUsage>
    </cacheHierarchy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 oneField="1">
      <fieldsUsage count="1">
        <fieldUsage x="14"/>
      </fieldsUsage>
    </cacheHierarchy>
    <cacheHierarchy uniqueName="[Measures].[paises_imp_mes_acu_tva_con]" caption="paises_imp_mes_acu_tva_con" measure="1" displayFolder="" measureGroup="paises_imp" count="0" oneField="1">
      <fieldsUsage count="1">
        <fieldUsage x="16"/>
      </fieldsUsage>
    </cacheHierarchy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5370369" backgroundQuery="1" createdVersion="8" refreshedVersion="8" minRefreshableVersion="3" recordCount="0" supportSubquery="1" supportAdvancedDrill="1" xr:uid="{00000000-000A-0000-FFFF-FFFF08000000}">
  <cacheSource type="external" connectionId="16"/>
  <cacheFields count="8">
    <cacheField name="[paises].[País].[País]" caption="País" numFmtId="0" hierarchy="19" level="1">
      <sharedItems count="291">
        <s v="001 Francia"/>
        <s v="002 Bélgica y Luxemburgo (h.31/12/98)"/>
        <s v="003 Países Bajos"/>
        <s v="004 Alemania"/>
        <s v="005 Italia"/>
        <s v="006 Reino Unido"/>
        <s v="007 Irlanda"/>
        <s v="008 Dinamarca"/>
        <s v="009 Grecia"/>
        <s v="010 Portugal"/>
        <s v="011 España (excp.Ceuta y Melilla)(d.01/01/86)"/>
        <s v="017 Bélgica"/>
        <s v="018 Luxemburgo"/>
        <s v="021 Ceuta (d.01/01/99); Islas Canarias (h.31/12/96)"/>
        <s v="022 Ceuta y Melilla (h. 1998)"/>
        <s v="023 Melilla (d.01/01/99)"/>
        <s v="024 Islandia"/>
        <s v="025 Islas Feroe (h.31/12/92)"/>
        <s v="027 Svalbard (archipiélago) (h.31/12/00)"/>
        <s v="028 Noruega"/>
        <s v="030 Suecia"/>
        <s v="032 Finlandia"/>
        <s v="036 Suiza (h.31/12/94)"/>
        <s v="037 Liechtenstein"/>
        <s v="038 Austria"/>
        <s v="039 Suiza (d.01/01/95)"/>
        <s v="040 Portugal (h. 1985)"/>
        <s v="041 Islas Feroe (d.01/01/93)"/>
        <s v="043 Andorra"/>
        <s v="044 Gibraltar"/>
        <s v="045 Ciudad del Vaticano"/>
        <s v="046 Malta"/>
        <s v="047 San Marino"/>
        <s v="048 Yugoslavia (h.31/12/91)"/>
        <s v="052 Turquía"/>
        <s v="053 Estonia (d.01/01/92)"/>
        <s v="054 Letonia (d.01/01/92)"/>
        <s v="055 Lituania (d.01/01/92)"/>
        <s v="056 Unión Soviética (h.31/05/92)"/>
        <s v="058 R.D. Alemania (h.31/12/90)"/>
        <s v="060 Polonia"/>
        <s v="061 República Checa (d.01/01/93)"/>
        <s v="062 Checoslovaquia (h.31/12/92)"/>
        <s v="063 Eslovaquia (d.01/01/93)"/>
        <s v="064 Hungría"/>
        <s v="066 Rumanía"/>
        <s v="068 Bulgaria"/>
        <s v="070 Albania"/>
        <s v="072 Ucrania (d.01/01/92)"/>
        <s v="073 Bielorrusia (d.01/01/92)"/>
        <s v="074 Moldavia (d.01/01/92)"/>
        <s v="075 Rusia (d.01/01/92)"/>
        <s v="076 Georgia (d.01/01/92)"/>
        <s v="077 Armenia (d.01/01/92)"/>
        <s v="078 Azerbaiján (d.01/01/92)"/>
        <s v="079 Kazajstán (d.01/01/92)"/>
        <s v="080 Turkmenistán (d.01/01/92)"/>
        <s v="081 Uzbekistán (d.01/01/92)"/>
        <s v="082 Tajikistán (d.01/01/92)"/>
        <s v="083 Kirguizistán (d.01/01/92)"/>
        <s v="090 Yugoslavia (h.31/12/92)"/>
        <s v="091 Eslovenia (d.01/01/92)"/>
        <s v="092 Croacia (d.01/01/92)"/>
        <s v="093 Bosnia-Herzegovina (d.01/01/92)"/>
        <s v="094 Serbia y Montenegro(h.31/05/05);Yug.(h.31/12/98)"/>
        <s v="095 Kosovo (d.01/06/05)"/>
        <s v="096 Macedonia (d.01/01/00); R.Yug.Macedonia (h.31/12/99)"/>
        <s v="097 Montenegro (d.01/06/05)"/>
        <s v="098 Serbia (d.01/06/05)"/>
        <s v="099 Kosovo (sólo Noviembre-2000)"/>
        <s v="204 Marruecos"/>
        <s v="208 Argelia"/>
        <s v="212 Túnez"/>
        <s v="216 Libia"/>
        <s v="220 Egipto"/>
        <s v="224 Sudán"/>
        <s v="225 Sudán del Sur"/>
        <s v="228 Mauritania"/>
        <s v="229 Sáhara Occidental"/>
        <s v="232 Mali"/>
        <s v="236 Burkina Faso (ant. Alto Volta)"/>
        <s v="240 Níger"/>
        <s v="244 Chad"/>
        <s v="247 Cabo Verde"/>
        <s v="248 Senegal"/>
        <s v="252 Gambia"/>
        <s v="257 Guinea Bissau"/>
        <s v="260 Guinea"/>
        <s v="264 Sierra Leona"/>
        <s v="268 Liberia"/>
        <s v="272 Costa de Marfil"/>
        <s v="276 Ghana"/>
        <s v="280 Togo"/>
        <s v="284 Benin"/>
        <s v="288 Nigeria"/>
        <s v="302 Camerún"/>
        <s v="306 República Centroafricana"/>
        <s v="310 Guinea Ecuatorial"/>
        <s v="311 Santo Tomé y Príncipe"/>
        <s v="314 Gabón"/>
        <s v="318 Congo"/>
        <s v="322 Rep.Democrática Congo; (Zaire h.31/12/97)"/>
        <s v="324 Ruanda"/>
        <s v="328 Burundi"/>
        <s v="329 Santa Elena"/>
        <s v="330 Angola"/>
        <s v="334 Etiopía"/>
        <s v="336 Eritrea"/>
        <s v="338 Djibouti"/>
        <s v="342 Somalia"/>
        <s v="346 Kenia"/>
        <s v="350 Uganda"/>
        <s v="352 Tanzania"/>
        <s v="355 Seychelles"/>
        <s v="357 Territorio Británico Indico"/>
        <s v="366 Mozambique"/>
        <s v="370 Madagascar"/>
        <s v="372 Reunión (h.31/12/96)"/>
        <s v="373 Mauricio"/>
        <s v="375 Comoras"/>
        <s v="377 Mayotte (h.31/12/94)"/>
        <s v="378 Zambia"/>
        <s v="382 Zimbabwe"/>
        <s v="386 Malawi"/>
        <s v="388 Sudáfrica (d.01/01/90)"/>
        <s v="389 Namibia (d.01/01/90)"/>
        <s v="390 Sudáfrica (incl.Namibia)(h.31/12/89)"/>
        <s v="391 Botswana"/>
        <s v="393 Swazilandia"/>
        <s v="395 Lesotho"/>
        <s v="400 Estados Unidos"/>
        <s v="404 Canadá"/>
        <s v="406 Groenlandia"/>
        <s v="408 San Pedro y Miquelón"/>
        <s v="412 México"/>
        <s v="413 Bermudas"/>
        <s v="416 Guatemala"/>
        <s v="421 Belice"/>
        <s v="424 Honduras"/>
        <s v="428 El Salvador"/>
        <s v="432 Nicaragua"/>
        <s v="436 Costa Rica"/>
        <s v="440 Panamá (h.31/12/80)"/>
        <s v="442 Panamá (d.01/01/81)"/>
        <s v="444 Canal de Panamá (h.31/12/80)"/>
        <s v="446 Anguilla"/>
        <s v="448 Cuba"/>
        <s v="449 San Cristóbal y Nieves"/>
        <s v="450 Indias Occidentales (h.31/12/85)"/>
        <s v="451 Indias Occidentales (h.31/12/82)"/>
        <s v="452 Haití"/>
        <s v="453 Bahamas"/>
        <s v="454 Islas Turcas y Caicos"/>
        <s v="455 Indias Occidentales (h.31/12/86)"/>
        <s v="456 República Dominicana"/>
        <s v="457 Islas Virgenes (EEUU)"/>
        <s v="458 Guadalupe (h.31/12/96)"/>
        <s v="459 Antigua y Barbuda"/>
        <s v="460 Dominica"/>
        <s v="461 Islas Vírgenes (GB) y Montserrat (h.31/12/94)"/>
        <s v="462 Martinica (h.31/12/96)"/>
        <s v="463 Islas Caimán"/>
        <s v="464 Jamaica"/>
        <s v="465 Santa Lucía"/>
        <s v="466 Sant Bartolomé"/>
        <s v="467 San Vicente y Granadinas"/>
        <s v="468 Islas Vírgenes (GB) (d.01/01/95)"/>
        <s v="469 Barbados"/>
        <s v="470 Montserrat (d.01/01/95)"/>
        <s v="472 Trinidad y Tobago"/>
        <s v="473 Granada"/>
        <s v="474 Aruba (d.01/01/87)"/>
        <s v="475 Curaçao"/>
        <s v="476 Antillas Neerlandesas (incl.Aruba)(h.31/12/86)"/>
        <s v="477 Bonaire, San Eustaquio y Saba"/>
        <s v="478 Antillas Neerlandesas (d.01/01/87)"/>
        <s v="479 San Martín"/>
        <s v="480 Colombia"/>
        <s v="484 Venezuela"/>
        <s v="488 Guyana"/>
        <s v="492 Surinam"/>
        <s v="496 Guyana Francesa (h.31/12/96)"/>
        <s v="500 Ecuador"/>
        <s v="504 Perú"/>
        <s v="508 Brasil"/>
        <s v="512 Chile"/>
        <s v="516 Bolivia"/>
        <s v="520 Paraguay"/>
        <s v="524 Uruguay"/>
        <s v="528 Argentina"/>
        <s v="529 Islas Malvinas (Falkland)"/>
        <s v="600 Chipre"/>
        <s v="604 Líbano"/>
        <s v="608 Siria"/>
        <s v="612 Irak"/>
        <s v="616 Irán"/>
        <s v="624 Israel"/>
        <s v="625 Cisjordania/Franja de Gaza"/>
        <s v="626 Timor-Leste (d.01/01/03);Timor Este (h.31/12/02)"/>
        <s v="628 Jordania"/>
        <s v="632 Arabia Saudí"/>
        <s v="636 Kuwait"/>
        <s v="640 Bahrein"/>
        <s v="644 Qatar"/>
        <s v="647 Emiratos Arabes Unidos"/>
        <s v="649 Omán"/>
        <s v="652 Yemen del Norte (h.31/12/90)"/>
        <s v="653 Yemen (d.01/01/91)"/>
        <s v="656 Yemen del Sur (h.31/12/90)"/>
        <s v="660 Afganistán"/>
        <s v="662 Pakistán"/>
        <s v="664 India"/>
        <s v="666 Bangladesh"/>
        <s v="667 Islas Maldivas"/>
        <s v="669 Sri Lanka"/>
        <s v="672 Nepal"/>
        <s v="675 Bután"/>
        <s v="676 Myanmar; (Birmania h.30/06/99)"/>
        <s v="680 Tailandia"/>
        <s v="684 Laos"/>
        <s v="690 Vietnam"/>
        <s v="696 Camboya (Campuchea)"/>
        <s v="700 Indonesia"/>
        <s v="701 Malasia"/>
        <s v="703 Brunei Darussalam"/>
        <s v="706 Singapur"/>
        <s v="708 Filipinas"/>
        <s v="716 Mongolia"/>
        <s v="720 China"/>
        <s v="724 Corea del Norte (Rep.Pop.Dem.de Corea)"/>
        <s v="728 Corea del Sur (Rep. de Corea)"/>
        <s v="732 Japón"/>
        <s v="736 Taiwán"/>
        <s v="740 Hong-Kong"/>
        <s v="743 Macao"/>
        <s v="800 Australia"/>
        <s v="801 Papúa Nueva Guinea"/>
        <s v="802 I.Marianas Norte(h.31/12/00);Oc.Australiana(h.31/12/99)"/>
        <s v="803 Nauru"/>
        <s v="804 Nueva Zelanda"/>
        <s v="806 Islas Salomon"/>
        <s v="807 Tuvalu"/>
        <s v="808 Azores (I.Salomon) (h.31/12/91)"/>
        <s v="809 Nueva Caledonia y dependencias"/>
        <s v="810 Azores(h.31/12/00);O.Am.,Pal.(h.31/12/99);Kirib.(h.31/12/80)"/>
        <s v="811 Islas Wallis y Futuna"/>
        <s v="812 Kiribati (d.01/01/81)"/>
        <s v="813 Pitcairn"/>
        <s v="814 Oc.Holand.(h.31/12/00); Oc.Neozeland.(h.31/12/99)"/>
        <s v="815 Islas Fiyi(Fidji)"/>
        <s v="816 Vanuatu"/>
        <s v="817 Tonga"/>
        <s v="819 Samoa Occidental"/>
        <s v="820 Islas Marianas del Norte"/>
        <s v="822 Polinesia Francesa"/>
        <s v="823 Micronesia Estados Federados"/>
        <s v="824 Islas Marshall"/>
        <s v="825 Palau"/>
        <s v="830 Samoa Americana"/>
        <s v="831 Guam"/>
        <s v="832 Islas Menores alejadas Estados Unidos"/>
        <s v="833 Islas Cocos o islas Keeling"/>
        <s v="834 Isla Navidad"/>
        <s v="835 Isla Heard e Islas McDonald"/>
        <s v="836 Isla Norfolk"/>
        <s v="837 Islas Cook"/>
        <s v="838 Isla Niue"/>
        <s v="839 Islas Tokelau"/>
        <s v="890 Regiones Polares (h.31/12/00)"/>
        <s v="891 Antártida"/>
        <s v="892 Isla Bouvet"/>
        <s v="893 Georgia del Sur e Islas Sandwich Sur"/>
        <s v="894 Tierras Australes Francesas"/>
        <s v="911 Operaciones Especiales (España) (h.31/12/99)"/>
        <s v="921 Pesca altura origen España"/>
        <s v="922 Pesca altura origen otro estado miembro"/>
        <s v="949 Avituallamiento buques aeronaves nacionales"/>
        <s v="950 Avituallamiento y combustible"/>
        <s v="951 Avituall.y combust.intercambios comunitarios"/>
        <s v="952 Avituallamiento terceros"/>
        <s v="953 Alta mar fuera de las aguas territoriales"/>
        <s v="954 Pesca de altura"/>
        <s v="955 Alta mar fuera de las aguas territoriales"/>
        <s v="958 Países y territorios no determinados"/>
        <s v="959 Países y territorios no determinados.Intraco."/>
        <s v="960 Países y territorios no determinados.Extraco."/>
        <s v="975 Países y territ.no precisad.raz.com.Intra. (h.31/12/93)"/>
        <s v="976 Países y territ.no precisad.raz.com.Extra. (h.31/12/93)"/>
        <s v="977 Países y territ.no precisad.raz.com.mili."/>
        <s v="978 Países y territ.no prec.raz.com.Intra.;Código País Especial"/>
        <s v="979 Países y territ.no prec.raz.com.Extra."/>
      </sharedItems>
    </cacheField>
    <cacheField name="[Measures].[paises_imp_mes_acu_rank]" caption="paises_imp_mes_acu_rank" numFmtId="0" hierarchy="240" level="32767"/>
    <cacheField name="[Measures].[paises_imp_dic_anopasado]" caption="paises_imp_dic_anopasado" numFmtId="0" hierarchy="216" level="32767"/>
    <cacheField name="[Measures].[paises_imp_dic_anopasado_rank]" caption="paises_imp_dic_anopasado_rank" numFmtId="0" hierarchy="253" level="32767"/>
    <cacheField name="[Measures].[paises_imp_dic_tva]" caption="paises_imp_dic_tva" numFmtId="0" hierarchy="221" level="32767"/>
    <cacheField name="[Measures].[paises_imp_dic_anopasado_pesos]" caption="paises_imp_dic_anopasado_pesos" numFmtId="0" hierarchy="250" level="32767"/>
    <cacheField name="[Measures].[paises_imp_dic_hacedosanos]" caption="paises_imp_dic_hacedosanos" numFmtId="0" hierarchy="217" level="32767"/>
    <cacheField name="[meses].[Fecha].[Fecha]" caption="Fecha" numFmtId="0" hierarchy="9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7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 oneField="1">
      <fieldsUsage count="1">
        <fieldUsage x="2"/>
      </fieldsUsage>
    </cacheHierarchy>
    <cacheHierarchy uniqueName="[Measures].[paises_imp_dic_hacedosanos]" caption="paises_imp_dic_hacedosanos" measure="1" displayFolder="" measureGroup="paises_imp" count="0" oneField="1">
      <fieldsUsage count="1">
        <fieldUsage x="6"/>
      </fieldsUsage>
    </cacheHierarchy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 oneField="1">
      <fieldsUsage count="1">
        <fieldUsage x="4"/>
      </fieldsUsage>
    </cacheHierarchy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 oneField="1">
      <fieldsUsage count="1">
        <fieldUsage x="1"/>
      </fieldsUsage>
    </cacheHierarchy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 oneField="1">
      <fieldsUsage count="1">
        <fieldUsage x="5"/>
      </fieldsUsage>
    </cacheHierarchy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 oneField="1">
      <fieldsUsage count="1">
        <fieldUsage x="3"/>
      </fieldsUsage>
    </cacheHierarchy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6064815" backgroundQuery="1" createdVersion="6" refreshedVersion="8" minRefreshableVersion="3" recordCount="0" supportSubquery="1" supportAdvancedDrill="1" xr:uid="{00000000-000A-0000-FFFF-FFFF09000000}">
  <cacheSource type="external" connectionId="16"/>
  <cacheFields count="14">
    <cacheField name="[paises].[Región].[Región]" caption="Región" numFmtId="0" hierarchy="20" level="1">
      <sharedItems count="14">
        <s v="África"/>
        <s v="América Latina"/>
        <s v="Australia"/>
        <s v="China"/>
        <s v="EEUU"/>
        <s v="Eurozona"/>
        <s v="Japón"/>
        <s v="No determinado**"/>
        <s v="Resto de América"/>
        <s v="Resto de América del Norte"/>
        <s v="Resto de Asia"/>
        <s v="Resto de Europa"/>
        <s v="Resto de Oceanía"/>
        <s v="Resto UE27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imp_mes_anopasado]" caption="paises_imp_mes_anopasado" numFmtId="0" hierarchy="211" level="32767"/>
    <cacheField name="[Measures].[paises_imp_mes]" caption="paises_imp_mes" numFmtId="0" hierarchy="210" level="32767"/>
    <cacheField name="[Measures].[paises_imp_mes_tva]" caption="paises_imp_mes_tva" numFmtId="0" hierarchy="218" level="32767"/>
    <cacheField name="[Measures].[paises_imp_mes_peso]" caption="paises_imp_mes_peso" numFmtId="0" hierarchy="225" level="32767"/>
    <cacheField name="[Measures].[paises_imp_mes_anopasado_acu]" caption="paises_imp_mes_anopasado_acu" numFmtId="0" hierarchy="213" level="32767"/>
    <cacheField name="[Measures].[paises_imp_mes_acu]" caption="paises_imp_mes_acu" numFmtId="0" hierarchy="212" level="32767"/>
    <cacheField name="[Measures].[paises_imp_mes_acu_tva]" caption="paises_imp_mes_acu_tva" numFmtId="0" hierarchy="219" level="32767"/>
    <cacheField name="[Measures].[paises_imp_mes_acu_peso]" caption="paises_imp_mes_acu_peso" numFmtId="0" hierarchy="226" level="32767"/>
    <cacheField name="[Measures].[paises_imp_dic_hacedosanos]" caption="paises_imp_dic_hacedosanos" numFmtId="0" hierarchy="217" level="32767"/>
    <cacheField name="[Measures].[paises_imp_dic_anopasado]" caption="paises_imp_dic_anopasado" numFmtId="0" hierarchy="216" level="32767"/>
    <cacheField name="[Measures].[paises_imp_dic_tva]" caption="paises_imp_dic_tva" numFmtId="0" hierarchy="221" level="32767"/>
    <cacheField name="[Measures].[paises_imp_dic_anopasado_pesos]" caption="paises_imp_dic_anopasado_pesos" numFmtId="0" hierarchy="250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 oneField="1">
      <fieldsUsage count="1">
        <fieldUsage x="3"/>
      </fieldsUsage>
    </cacheHierarchy>
    <cacheHierarchy uniqueName="[Measures].[paises_imp_mes_anopasado]" caption="paises_imp_mes_anopasado" measure="1" displayFolder="" measureGroup="paises_imp" count="0" oneField="1">
      <fieldsUsage count="1">
        <fieldUsage x="2"/>
      </fieldsUsage>
    </cacheHierarchy>
    <cacheHierarchy uniqueName="[Measures].[paises_imp_mes_acu]" caption="paises_imp_mes_acu" measure="1" displayFolder="" measureGroup="paises_imp" count="0" oneField="1">
      <fieldsUsage count="1">
        <fieldUsage x="7"/>
      </fieldsUsage>
    </cacheHierarchy>
    <cacheHierarchy uniqueName="[Measures].[paises_imp_mes_anopasado_acu]" caption="paises_imp_mes_anopasado_acu" measure="1" displayFolder="" measureGroup="paises_imp" count="0" oneField="1">
      <fieldsUsage count="1">
        <fieldUsage x="6"/>
      </fieldsUsage>
    </cacheHierarchy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 oneField="1">
      <fieldsUsage count="1">
        <fieldUsage x="11"/>
      </fieldsUsage>
    </cacheHierarchy>
    <cacheHierarchy uniqueName="[Measures].[paises_imp_dic_hacedosanos]" caption="paises_imp_dic_hacedosanos" measure="1" displayFolder="" measureGroup="paises_imp" count="0" oneField="1">
      <fieldsUsage count="1">
        <fieldUsage x="10"/>
      </fieldsUsage>
    </cacheHierarchy>
    <cacheHierarchy uniqueName="[Measures].[paises_imp_mes_tva]" caption="paises_imp_mes_tva" measure="1" displayFolder="" measureGroup="paises_imp" count="0" oneField="1">
      <fieldsUsage count="1">
        <fieldUsage x="4"/>
      </fieldsUsage>
    </cacheHierarchy>
    <cacheHierarchy uniqueName="[Measures].[paises_imp_mes_acu_tva]" caption="paises_imp_mes_acu_tva" measure="1" displayFolder="" measureGroup="paises_imp" count="0" oneField="1">
      <fieldsUsage count="1">
        <fieldUsage x="8"/>
      </fieldsUsage>
    </cacheHierarchy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 oneField="1">
      <fieldsUsage count="1">
        <fieldUsage x="12"/>
      </fieldsUsage>
    </cacheHierarchy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 oneField="1">
      <fieldsUsage count="1">
        <fieldUsage x="5"/>
      </fieldsUsage>
    </cacheHierarchy>
    <cacheHierarchy uniqueName="[Measures].[paises_imp_mes_acu_peso]" caption="paises_imp_mes_acu_peso" measure="1" displayFolder="" measureGroup="paises_imp" count="0" oneField="1">
      <fieldsUsage count="1">
        <fieldUsage x="9"/>
      </fieldsUsage>
    </cacheHierarchy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 oneField="1">
      <fieldsUsage count="1">
        <fieldUsage x="13"/>
      </fieldsUsage>
    </cacheHierarchy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6759262" backgroundQuery="1" createdVersion="6" refreshedVersion="8" minRefreshableVersion="3" recordCount="0" supportSubquery="1" supportAdvancedDrill="1" xr:uid="{00000000-000A-0000-FFFF-FFFF0A000000}">
  <cacheSource type="external" connectionId="16"/>
  <cacheFields count="14">
    <cacheField name="[meses].[Fecha].[Fecha]" caption="Fecha" numFmtId="0" hierarchy="9" level="1">
      <sharedItems containsSemiMixedTypes="0" containsNonDate="0" containsString="0"/>
    </cacheField>
    <cacheField name="[Measures].[paises_imp_mes_anopasado]" caption="paises_imp_mes_anopasado" numFmtId="0" hierarchy="211" level="32767"/>
    <cacheField name="[Measures].[paises_imp_mes]" caption="paises_imp_mes" numFmtId="0" hierarchy="210" level="32767"/>
    <cacheField name="[Measures].[paises_imp_mes_tva]" caption="paises_imp_mes_tva" numFmtId="0" hierarchy="218" level="32767"/>
    <cacheField name="[Measures].[paises_imp_mes_peso]" caption="paises_imp_mes_peso" numFmtId="0" hierarchy="225" level="32767"/>
    <cacheField name="[Measures].[paises_imp_mes_anopasado_acu]" caption="paises_imp_mes_anopasado_acu" numFmtId="0" hierarchy="213" level="32767"/>
    <cacheField name="[Measures].[paises_imp_mes_acu]" caption="paises_imp_mes_acu" numFmtId="0" hierarchy="212" level="32767"/>
    <cacheField name="[Measures].[paises_imp_mes_acu_tva]" caption="paises_imp_mes_acu_tva" numFmtId="0" hierarchy="219" level="32767"/>
    <cacheField name="[Measures].[paises_imp_mes_acu_peso]" caption="paises_imp_mes_acu_peso" numFmtId="0" hierarchy="226" level="32767"/>
    <cacheField name="[Measures].[paises_imp_dic_hacedosanos]" caption="paises_imp_dic_hacedosanos" numFmtId="0" hierarchy="217" level="32767"/>
    <cacheField name="[Measures].[paises_imp_dic_anopasado]" caption="paises_imp_dic_anopasado" numFmtId="0" hierarchy="216" level="32767"/>
    <cacheField name="[Measures].[paises_imp_dic_tva]" caption="paises_imp_dic_tva" numFmtId="0" hierarchy="221" level="32767"/>
    <cacheField name="[Measures].[paises_imp_dic_anopasado_pesos]" caption="paises_imp_dic_anopasado_pesos" numFmtId="0" hierarchy="250" level="32767"/>
    <cacheField name="[paises].[Continente].[Continente]" caption="Continente" numFmtId="0" hierarchy="21" level="1">
      <sharedItems count="6">
        <s v="África"/>
        <s v="Ámerica"/>
        <s v="Asia"/>
        <s v="Europa"/>
        <s v="No determinado**"/>
        <s v="Oceanía"/>
      </sharedItems>
    </cacheField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2" memberValueDatatype="130" unbalanced="0">
      <fieldsUsage count="2">
        <fieldUsage x="-1"/>
        <fieldUsage x="13"/>
      </fieldsUsage>
    </cacheHierarchy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 oneField="1">
      <fieldsUsage count="1">
        <fieldUsage x="2"/>
      </fieldsUsage>
    </cacheHierarchy>
    <cacheHierarchy uniqueName="[Measures].[paises_imp_mes_anopasado]" caption="paises_imp_mes_anopasado" measure="1" displayFolder="" measureGroup="paises_imp" count="0" oneField="1">
      <fieldsUsage count="1">
        <fieldUsage x="1"/>
      </fieldsUsage>
    </cacheHierarchy>
    <cacheHierarchy uniqueName="[Measures].[paises_imp_mes_acu]" caption="paises_imp_mes_acu" measure="1" displayFolder="" measureGroup="paises_imp" count="0" oneField="1">
      <fieldsUsage count="1">
        <fieldUsage x="6"/>
      </fieldsUsage>
    </cacheHierarchy>
    <cacheHierarchy uniqueName="[Measures].[paises_imp_mes_anopasado_acu]" caption="paises_imp_mes_anopasado_acu" measure="1" displayFolder="" measureGroup="paises_imp" count="0" oneField="1">
      <fieldsUsage count="1">
        <fieldUsage x="5"/>
      </fieldsUsage>
    </cacheHierarchy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 oneField="1">
      <fieldsUsage count="1">
        <fieldUsage x="10"/>
      </fieldsUsage>
    </cacheHierarchy>
    <cacheHierarchy uniqueName="[Measures].[paises_imp_dic_hacedosanos]" caption="paises_imp_dic_hacedosanos" measure="1" displayFolder="" measureGroup="paises_imp" count="0" oneField="1">
      <fieldsUsage count="1">
        <fieldUsage x="9"/>
      </fieldsUsage>
    </cacheHierarchy>
    <cacheHierarchy uniqueName="[Measures].[paises_imp_mes_tva]" caption="paises_imp_mes_tva" measure="1" displayFolder="" measureGroup="paises_imp" count="0" oneField="1">
      <fieldsUsage count="1">
        <fieldUsage x="3"/>
      </fieldsUsage>
    </cacheHierarchy>
    <cacheHierarchy uniqueName="[Measures].[paises_imp_mes_acu_tva]" caption="paises_imp_mes_acu_tva" measure="1" displayFolder="" measureGroup="paises_imp" count="0" oneField="1">
      <fieldsUsage count="1">
        <fieldUsage x="7"/>
      </fieldsUsage>
    </cacheHierarchy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 oneField="1">
      <fieldsUsage count="1">
        <fieldUsage x="11"/>
      </fieldsUsage>
    </cacheHierarchy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 oneField="1">
      <fieldsUsage count="1">
        <fieldUsage x="4"/>
      </fieldsUsage>
    </cacheHierarchy>
    <cacheHierarchy uniqueName="[Measures].[paises_imp_mes_acu_peso]" caption="paises_imp_mes_acu_peso" measure="1" displayFolder="" measureGroup="paises_imp" count="0" oneField="1">
      <fieldsUsage count="1">
        <fieldUsage x="8"/>
      </fieldsUsage>
    </cacheHierarchy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 oneField="1">
      <fieldsUsage count="1">
        <fieldUsage x="12"/>
      </fieldsUsage>
    </cacheHierarchy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7222224" backgroundQuery="1" createdVersion="6" refreshedVersion="8" minRefreshableVersion="3" recordCount="0" supportSubquery="1" supportAdvancedDrill="1" xr:uid="{00000000-000A-0000-FFFF-FFFF0B000000}">
  <cacheSource type="external" connectionId="16"/>
  <cacheFields count="14">
    <cacheField name="[paises].[Región].[Región]" caption="Región" numFmtId="0" hierarchy="20" level="1">
      <sharedItems containsSemiMixedTypes="0" containsNonDate="0" containsString="0"/>
    </cacheField>
    <cacheField name="[meses].[Fecha].[Fecha]" caption="Fecha" numFmtId="0" hierarchy="9" level="1">
      <sharedItems containsSemiMixedTypes="0" containsNonDate="0" containsString="0"/>
    </cacheField>
    <cacheField name="[Measures].[paises_imp_mes_anopasado]" caption="paises_imp_mes_anopasado" numFmtId="0" hierarchy="211" level="32767"/>
    <cacheField name="[Measures].[paises_imp_mes]" caption="paises_imp_mes" numFmtId="0" hierarchy="210" level="32767"/>
    <cacheField name="[Measures].[paises_imp_mes_tva]" caption="paises_imp_mes_tva" numFmtId="0" hierarchy="218" level="32767"/>
    <cacheField name="[Measures].[paises_imp_mes_peso]" caption="paises_imp_mes_peso" numFmtId="0" hierarchy="225" level="32767"/>
    <cacheField name="[Measures].[paises_imp_mes_anopasado_acu]" caption="paises_imp_mes_anopasado_acu" numFmtId="0" hierarchy="213" level="32767"/>
    <cacheField name="[Measures].[paises_imp_mes_acu]" caption="paises_imp_mes_acu" numFmtId="0" hierarchy="212" level="32767"/>
    <cacheField name="[Measures].[paises_imp_mes_acu_tva]" caption="paises_imp_mes_acu_tva" numFmtId="0" hierarchy="219" level="32767"/>
    <cacheField name="[Measures].[paises_imp_mes_acu_peso]" caption="paises_imp_mes_acu_peso" numFmtId="0" hierarchy="226" level="32767"/>
    <cacheField name="[Measures].[paises_imp_dic_hacedosanos]" caption="paises_imp_dic_hacedosanos" numFmtId="0" hierarchy="217" level="32767"/>
    <cacheField name="[Measures].[paises_imp_dic_anopasado]" caption="paises_imp_dic_anopasado" numFmtId="0" hierarchy="216" level="32767"/>
    <cacheField name="[Measures].[paises_imp_dic_tva]" caption="paises_imp_dic_tva" numFmtId="0" hierarchy="221" level="32767"/>
    <cacheField name="[Measures].[paises_imp_dic_anopasado_pesos]" caption="paises_imp_dic_anopasado_pesos" numFmtId="0" hierarchy="250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2" memberValueDatatype="130" unbalanced="0">
      <fieldsUsage count="2">
        <fieldUsage x="-1"/>
        <fieldUsage x="0"/>
      </fieldsUsage>
    </cacheHierarchy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 oneField="1">
      <fieldsUsage count="1">
        <fieldUsage x="3"/>
      </fieldsUsage>
    </cacheHierarchy>
    <cacheHierarchy uniqueName="[Measures].[paises_imp_mes_anopasado]" caption="paises_imp_mes_anopasado" measure="1" displayFolder="" measureGroup="paises_imp" count="0" oneField="1">
      <fieldsUsage count="1">
        <fieldUsage x="2"/>
      </fieldsUsage>
    </cacheHierarchy>
    <cacheHierarchy uniqueName="[Measures].[paises_imp_mes_acu]" caption="paises_imp_mes_acu" measure="1" displayFolder="" measureGroup="paises_imp" count="0" oneField="1">
      <fieldsUsage count="1">
        <fieldUsage x="7"/>
      </fieldsUsage>
    </cacheHierarchy>
    <cacheHierarchy uniqueName="[Measures].[paises_imp_mes_anopasado_acu]" caption="paises_imp_mes_anopasado_acu" measure="1" displayFolder="" measureGroup="paises_imp" count="0" oneField="1">
      <fieldsUsage count="1">
        <fieldUsage x="6"/>
      </fieldsUsage>
    </cacheHierarchy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 oneField="1">
      <fieldsUsage count="1">
        <fieldUsage x="11"/>
      </fieldsUsage>
    </cacheHierarchy>
    <cacheHierarchy uniqueName="[Measures].[paises_imp_dic_hacedosanos]" caption="paises_imp_dic_hacedosanos" measure="1" displayFolder="" measureGroup="paises_imp" count="0" oneField="1">
      <fieldsUsage count="1">
        <fieldUsage x="10"/>
      </fieldsUsage>
    </cacheHierarchy>
    <cacheHierarchy uniqueName="[Measures].[paises_imp_mes_tva]" caption="paises_imp_mes_tva" measure="1" displayFolder="" measureGroup="paises_imp" count="0" oneField="1">
      <fieldsUsage count="1">
        <fieldUsage x="4"/>
      </fieldsUsage>
    </cacheHierarchy>
    <cacheHierarchy uniqueName="[Measures].[paises_imp_mes_acu_tva]" caption="paises_imp_mes_acu_tva" measure="1" displayFolder="" measureGroup="paises_imp" count="0" oneField="1">
      <fieldsUsage count="1">
        <fieldUsage x="8"/>
      </fieldsUsage>
    </cacheHierarchy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 oneField="1">
      <fieldsUsage count="1">
        <fieldUsage x="12"/>
      </fieldsUsage>
    </cacheHierarchy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 oneField="1">
      <fieldsUsage count="1">
        <fieldUsage x="5"/>
      </fieldsUsage>
    </cacheHierarchy>
    <cacheHierarchy uniqueName="[Measures].[paises_imp_mes_acu_peso]" caption="paises_imp_mes_acu_peso" measure="1" displayFolder="" measureGroup="paises_imp" count="0" oneField="1">
      <fieldsUsage count="1">
        <fieldUsage x="9"/>
      </fieldsUsage>
    </cacheHierarchy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 oneField="1">
      <fieldsUsage count="1">
        <fieldUsage x="13"/>
      </fieldsUsage>
    </cacheHierarchy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7916663" backgroundQuery="1" createdVersion="8" refreshedVersion="8" minRefreshableVersion="3" recordCount="0" supportSubquery="1" supportAdvancedDrill="1" xr:uid="{00000000-000A-0000-FFFF-FFFF0C000000}">
  <cacheSource type="external" connectionId="16"/>
  <cacheFields count="18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taric_exp_mes]" caption="taric_exp_mes" numFmtId="0" hierarchy="258" level="32767"/>
    <cacheField name="[Measures].[taric_exp_mes_rank]" caption="taric_exp_mes_rank" numFmtId="0" hierarchy="293" level="32767"/>
    <cacheField name="[Measures].[taric_exp_mes_anopasado]" caption="taric_exp_mes_anopasado" numFmtId="0" hierarchy="259" level="32767"/>
    <cacheField name="[Measures].[taric_exp_mes_difano]" caption="taric_exp_mes_difano" numFmtId="0" hierarchy="275" level="32767"/>
    <cacheField name="[Measures].[taric_exp_mes_tva]" caption="taric_exp_mes_tva" numFmtId="0" hierarchy="266" level="32767"/>
    <cacheField name="[Measures].[taric_exp_mes_pesos]" caption="taric_exp_mes_pesos" numFmtId="0" hierarchy="305" level="32767"/>
    <cacheField name="[Measures].[taric_exp_mes_tva_con]" caption="taric_exp_mes_tva_con" numFmtId="0" hierarchy="290" level="32767"/>
    <cacheField name="[Measures].[taric_exp_mes_tva_con_rank]" caption="taric_exp_mes_tva_con_rank" numFmtId="0" hierarchy="295" level="32767"/>
    <cacheField name="[Measures].[taric_exp_mes_acu]" caption="taric_exp_mes_acu" numFmtId="0" hierarchy="260" level="32767"/>
    <cacheField name="[Measures].[taric_exp_mes_acu_rank]" caption="taric_exp_mes_acu_rank" numFmtId="0" hierarchy="292" level="32767"/>
    <cacheField name="[Measures].[taric_exp_mes_anopasado_acu]" caption="taric_exp_mes_anopasado_acu" numFmtId="0" hierarchy="261" level="32767"/>
    <cacheField name="[Measures].[taric_exp_mes_acu_difano]" caption="taric_exp_mes_acu_difano" numFmtId="0" hierarchy="277" level="32767"/>
    <cacheField name="[Measures].[taric_exp_mes_acu_tva]" caption="taric_exp_mes_acu_tva" numFmtId="0" hierarchy="267" level="32767"/>
    <cacheField name="[Measures].[taric_exp_mes_acu_pesos]" caption="taric_exp_mes_acu_pesos" numFmtId="0" hierarchy="306" level="32767"/>
    <cacheField name="[Measures].[taric_exp_mes_acu_tva_con]" caption="taric_exp_mes_acu_tva_con" numFmtId="0" hierarchy="291" level="32767"/>
    <cacheField name="[Measures].[taric_exp_mes_acu_tva_con_rank]" caption="taric_exp_mes_acu_tva_con_rank" numFmtId="0" hierarchy="294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 oneField="1">
      <fieldsUsage count="1">
        <fieldUsage x="2"/>
      </fieldsUsage>
    </cacheHierarchy>
    <cacheHierarchy uniqueName="[Measures].[taric_exp_mes_anopasado]" caption="taric_exp_mes_anopasado" measure="1" displayFolder="" measureGroup="taric_exp" count="0" oneField="1">
      <fieldsUsage count="1">
        <fieldUsage x="4"/>
      </fieldsUsage>
    </cacheHierarchy>
    <cacheHierarchy uniqueName="[Measures].[taric_exp_mes_acu]" caption="taric_exp_mes_acu" measure="1" displayFolder="" measureGroup="taric_exp" count="0" oneField="1">
      <fieldsUsage count="1">
        <fieldUsage x="10"/>
      </fieldsUsage>
    </cacheHierarchy>
    <cacheHierarchy uniqueName="[Measures].[taric_exp_mes_anopasado_acu]" caption="taric_exp_mes_anopasado_acu" measure="1" displayFolder="" measureGroup="taric_exp" count="0" oneField="1">
      <fieldsUsage count="1">
        <fieldUsage x="12"/>
      </fieldsUsage>
    </cacheHierarchy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 oneField="1">
      <fieldsUsage count="1">
        <fieldUsage x="6"/>
      </fieldsUsage>
    </cacheHierarchy>
    <cacheHierarchy uniqueName="[Measures].[taric_exp_mes_acu_tva]" caption="taric_exp_mes_acu_tva" measure="1" displayFolder="" measureGroup="taric_exp" count="0" oneField="1">
      <fieldsUsage count="1">
        <fieldUsage x="14"/>
      </fieldsUsage>
    </cacheHierarchy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 oneField="1">
      <fieldsUsage count="1">
        <fieldUsage x="5"/>
      </fieldsUsage>
    </cacheHierarchy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 oneField="1">
      <fieldsUsage count="1">
        <fieldUsage x="13"/>
      </fieldsUsage>
    </cacheHierarchy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 oneField="1">
      <fieldsUsage count="1">
        <fieldUsage x="8"/>
      </fieldsUsage>
    </cacheHierarchy>
    <cacheHierarchy uniqueName="[Measures].[taric_exp_mes_acu_tva_con]" caption="taric_exp_mes_acu_tva_con" measure="1" displayFolder="" measureGroup="taric_exp" count="0" oneField="1">
      <fieldsUsage count="1">
        <fieldUsage x="16"/>
      </fieldsUsage>
    </cacheHierarchy>
    <cacheHierarchy uniqueName="[Measures].[taric_exp_mes_acu_rank]" caption="taric_exp_mes_acu_rank" measure="1" displayFolder="" measureGroup="taric_exp" count="0" oneField="1">
      <fieldsUsage count="1">
        <fieldUsage x="11"/>
      </fieldsUsage>
    </cacheHierarchy>
    <cacheHierarchy uniqueName="[Measures].[taric_exp_mes_rank]" caption="taric_exp_mes_rank" measure="1" displayFolder="" measureGroup="taric_exp" count="0" oneField="1">
      <fieldsUsage count="1">
        <fieldUsage x="3"/>
      </fieldsUsage>
    </cacheHierarchy>
    <cacheHierarchy uniqueName="[Measures].[taric_exp_mes_acu_tva_con_rank]" caption="taric_exp_mes_acu_tva_con_rank" measure="1" displayFolder="" measureGroup="taric_exp" count="0" oneField="1">
      <fieldsUsage count="1">
        <fieldUsage x="17"/>
      </fieldsUsage>
    </cacheHierarchy>
    <cacheHierarchy uniqueName="[Measures].[taric_exp_mes_tva_con_rank]" caption="taric_exp_mes_tva_con_rank" measure="1" displayFolder="" measureGroup="taric_exp" count="0" oneField="1">
      <fieldsUsage count="1">
        <fieldUsage x="9"/>
      </fieldsUsage>
    </cacheHierarchy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 oneField="1">
      <fieldsUsage count="1">
        <fieldUsage x="7"/>
      </fieldsUsage>
    </cacheHierarchy>
    <cacheHierarchy uniqueName="[Measures].[taric_exp_mes_acu_pesos]" caption="taric_exp_mes_acu_pesos" measure="1" displayFolder="" measureGroup="taric_exp" count="0" oneField="1">
      <fieldsUsage count="1">
        <fieldUsage x="15"/>
      </fieldsUsage>
    </cacheHierarchy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8263886" backgroundQuery="1" createdVersion="8" refreshedVersion="8" minRefreshableVersion="3" recordCount="0" supportSubquery="1" supportAdvancedDrill="1" xr:uid="{00000000-000A-0000-FFFF-FFFF0D000000}">
  <cacheSource type="external" connectionId="16"/>
  <cacheFields count="8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taric_exp_mes_acu_rank]" caption="taric_exp_mes_acu_rank" numFmtId="0" hierarchy="292" level="32767"/>
    <cacheField name="[Measures].[taric_exp_dic_anopasado]" caption="taric_exp_dic_anopasado" numFmtId="0" hierarchy="264" level="32767"/>
    <cacheField name="[Measures].[taric_exp_dic_anopasado_rank]" caption="taric_exp_dic_anopasado_rank" numFmtId="0" hierarchy="307" level="32767"/>
    <cacheField name="[Measures].[taric_exp_dic_tva]" caption="taric_exp_dic_tva" numFmtId="0" hierarchy="269" level="32767"/>
    <cacheField name="[Measures].[taric_exp_dic_anopasado_pesos]" caption="taric_exp_dic_anopasado_pesos" numFmtId="0" hierarchy="304" level="32767"/>
    <cacheField name="[Measures].[taric_exp_dic_hacedosanos]" caption="taric_exp_dic_hacedosanos" numFmtId="0" hierarchy="265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 oneField="1">
      <fieldsUsage count="1">
        <fieldUsage x="3"/>
      </fieldsUsage>
    </cacheHierarchy>
    <cacheHierarchy uniqueName="[Measures].[taric_exp_dic_hacedosanos]" caption="taric_exp_dic_hacedosanos" measure="1" displayFolder="" measureGroup="taric_exp" count="0" oneField="1">
      <fieldsUsage count="1">
        <fieldUsage x="7"/>
      </fieldsUsage>
    </cacheHierarchy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 oneField="1">
      <fieldsUsage count="1">
        <fieldUsage x="5"/>
      </fieldsUsage>
    </cacheHierarchy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 oneField="1">
      <fieldsUsage count="1">
        <fieldUsage x="2"/>
      </fieldsUsage>
    </cacheHierarchy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 oneField="1">
      <fieldsUsage count="1">
        <fieldUsage x="6"/>
      </fieldsUsage>
    </cacheHierarchy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 oneField="1">
      <fieldsUsage count="1">
        <fieldUsage x="4"/>
      </fieldsUsage>
    </cacheHierarchy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8958333" backgroundQuery="1" createdVersion="8" refreshedVersion="8" minRefreshableVersion="3" recordCount="0" supportSubquery="1" supportAdvancedDrill="1" xr:uid="{00000000-000A-0000-FFFF-FFFF0E000000}">
  <cacheSource type="external" connectionId="16"/>
  <cacheFields count="18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Measures].[taric_imp_mes]" caption="taric_imp_mes" numFmtId="0" hierarchy="312" level="32767"/>
    <cacheField name="[Measures].[taric_imp_mes_rank]" caption="taric_imp_mes_rank" numFmtId="0" hierarchy="343" level="32767"/>
    <cacheField name="[Measures].[taric_imp_mes_anopasado]" caption="taric_imp_mes_anopasado" numFmtId="0" hierarchy="313" level="32767"/>
    <cacheField name="[Measures].[taric_imp_mes_difano]" caption="taric_imp_mes_difano" numFmtId="0" hierarchy="329" level="32767"/>
    <cacheField name="[Measures].[taric_imp_mes_tva]" caption="taric_imp_mes_tva" numFmtId="0" hierarchy="320" level="32767"/>
    <cacheField name="[Measures].[taric_imp_mes_pesos]" caption="taric_imp_mes_pesos" numFmtId="0" hierarchy="353" level="32767"/>
    <cacheField name="[meses].[Fecha].[Fecha]" caption="Fecha" numFmtId="0" hierarchy="9" level="1">
      <sharedItems containsSemiMixedTypes="0" containsNonDate="0" containsString="0"/>
    </cacheField>
    <cacheField name="[Measures].[taric_imp_mes_acu]" caption="taric_imp_mes_acu" numFmtId="0" hierarchy="314" level="32767"/>
    <cacheField name="[Measures].[taric_imp_mes_acu_rank]" caption="taric_imp_mes_acu_rank" numFmtId="0" hierarchy="342" level="32767"/>
    <cacheField name="[Measures].[taric_imp_mes_anopasado_acu]" caption="taric_imp_mes_anopasado_acu" numFmtId="0" hierarchy="315" level="32767"/>
    <cacheField name="[Measures].[taric_imp_mes_acu_difano]" caption="taric_imp_mes_acu_difano" numFmtId="0" hierarchy="331" level="32767"/>
    <cacheField name="[Measures].[taric_imp_mes_acu_tva]" caption="taric_imp_mes_acu_tva" numFmtId="0" hierarchy="321" level="32767"/>
    <cacheField name="[Measures].[taric_imp_mes_acu_pesos]" caption="taric_imp_mes_acu_pesos" numFmtId="0" hierarchy="354" level="32767"/>
    <cacheField name="[Measures].[taric_imp_mes_tva_con]" caption="taric_imp_mes_tva_con" numFmtId="0" hierarchy="418" level="32767"/>
    <cacheField name="[Measures].[taric_imp_mes_tva_con_rank]" caption="taric_imp_mes_tva_con_rank" numFmtId="0" hierarchy="345" level="32767"/>
    <cacheField name="[Measures].[taric_imp_mes_acu_tva_con]" caption="taric_imp_mes_acu_tva_con" numFmtId="0" hierarchy="419" level="32767"/>
    <cacheField name="[Measures].[taric_imp_mes_acu_tva_con_rank]" caption="taric_imp_mes_acu_tva_con_rank" numFmtId="0" hierarchy="344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7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 oneField="1">
      <fieldsUsage count="1">
        <fieldUsage x="1"/>
      </fieldsUsage>
    </cacheHierarchy>
    <cacheHierarchy uniqueName="[Measures].[taric_imp_mes_anopasado]" caption="taric_imp_mes_anopasado" measure="1" displayFolder="" measureGroup="taric_imp" count="0" oneField="1">
      <fieldsUsage count="1">
        <fieldUsage x="3"/>
      </fieldsUsage>
    </cacheHierarchy>
    <cacheHierarchy uniqueName="[Measures].[taric_imp_mes_acu]" caption="taric_imp_mes_acu" measure="1" displayFolder="" measureGroup="taric_imp" count="0" oneField="1">
      <fieldsUsage count="1">
        <fieldUsage x="8"/>
      </fieldsUsage>
    </cacheHierarchy>
    <cacheHierarchy uniqueName="[Measures].[taric_imp_mes_anopasado_acu]" caption="taric_imp_mes_anopasado_acu" measure="1" displayFolder="" measureGroup="taric_imp" count="0" oneField="1">
      <fieldsUsage count="1">
        <fieldUsage x="10"/>
      </fieldsUsage>
    </cacheHierarchy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 oneField="1">
      <fieldsUsage count="1">
        <fieldUsage x="5"/>
      </fieldsUsage>
    </cacheHierarchy>
    <cacheHierarchy uniqueName="[Measures].[taric_imp_mes_acu_tva]" caption="taric_imp_mes_acu_tva" measure="1" displayFolder="" measureGroup="taric_imp" count="0" oneField="1">
      <fieldsUsage count="1">
        <fieldUsage x="12"/>
      </fieldsUsage>
    </cacheHierarchy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 oneField="1">
      <fieldsUsage count="1">
        <fieldUsage x="4"/>
      </fieldsUsage>
    </cacheHierarchy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 oneField="1">
      <fieldsUsage count="1">
        <fieldUsage x="11"/>
      </fieldsUsage>
    </cacheHierarchy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 oneField="1">
      <fieldsUsage count="1">
        <fieldUsage x="9"/>
      </fieldsUsage>
    </cacheHierarchy>
    <cacheHierarchy uniqueName="[Measures].[taric_imp_mes_rank]" caption="taric_imp_mes_rank" measure="1" displayFolder="" measureGroup="taric_imp" count="0" oneField="1">
      <fieldsUsage count="1">
        <fieldUsage x="2"/>
      </fieldsUsage>
    </cacheHierarchy>
    <cacheHierarchy uniqueName="[Measures].[taric_imp_mes_acu_tva_con_rank]" caption="taric_imp_mes_acu_tva_con_rank" measure="1" displayFolder="" measureGroup="taric_imp" count="0" oneField="1">
      <fieldsUsage count="1">
        <fieldUsage x="17"/>
      </fieldsUsage>
    </cacheHierarchy>
    <cacheHierarchy uniqueName="[Measures].[taric_imp_mes_tva_con_rank]" caption="taric_imp_mes_tva_con_rank" measure="1" displayFolder="" measureGroup="taric_imp" count="0" oneField="1">
      <fieldsUsage count="1">
        <fieldUsage x="15"/>
      </fieldsUsage>
    </cacheHierarchy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 oneField="1">
      <fieldsUsage count="1">
        <fieldUsage x="6"/>
      </fieldsUsage>
    </cacheHierarchy>
    <cacheHierarchy uniqueName="[Measures].[taric_imp_mes_acu_pesos]" caption="taric_imp_mes_acu_pesos" measure="1" displayFolder="" measureGroup="taric_imp" count="0" oneField="1">
      <fieldsUsage count="1">
        <fieldUsage x="13"/>
      </fieldsUsage>
    </cacheHierarchy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 oneField="1">
      <fieldsUsage count="1">
        <fieldUsage x="14"/>
      </fieldsUsage>
    </cacheHierarchy>
    <cacheHierarchy uniqueName="[Measures].[taric_imp_mes_acu_tva_con]" caption="taric_imp_mes_acu_tva_con" measure="1" displayFolder="" measureGroup="taric_imp" count="0" oneField="1">
      <fieldsUsage count="1">
        <fieldUsage x="16"/>
      </fieldsUsage>
    </cacheHierarchy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9421295" backgroundQuery="1" createdVersion="8" refreshedVersion="8" minRefreshableVersion="3" recordCount="0" supportSubquery="1" supportAdvancedDrill="1" xr:uid="{00000000-000A-0000-FFFF-FFFF0F000000}">
  <cacheSource type="external" connectionId="16"/>
  <cacheFields count="8">
    <cacheField name="[taric].[TARIC].[TARIC]" caption="TARIC" numFmtId="0" hierarchy="36" level="1">
      <sharedItems count="99">
        <s v="00 COMERCIO CONFIDENCIAL"/>
        <s v="01 ANIMALES VIVOS"/>
        <s v="02 CARNE Y DESPOJOS COMESTIBLES"/>
        <s v="03 PESCADOS, CRUSTÁCEOS, MOLUSCOS"/>
        <s v="04 LECHE, PRODUCTOS LÁCTEOS; HUEV"/>
        <s v="05 OTROS PRODUCTOS DE ORIGEN ANIM"/>
        <s v="06 PLANTAS VIVAS; PRO. FLORICULTU"/>
        <s v="07 LEGUMBRES, HORTALIZAS, S/ CONS"/>
        <s v="08 FRUTAS /FRUTOS, S/ CONSERVAR"/>
        <s v="09 CAFÉ, TÉ, YERBA MATE Y ESPECIA"/>
        <s v="10 CEREALES"/>
        <s v="11 PRODUC. DE LA MOLINERÍA; MALTA"/>
        <s v="12 SEMILLAS OLEAGI.; PLANTAS INDU"/>
        <s v="13 JUGOS Y EXTRACTOS VEGETALES"/>
        <s v="14 MATERIAS TRENZABLES"/>
        <s v="15 GRASAS, ACEITE ANIMAL O VEGETA"/>
        <s v="16 CONSERVAS DE CARNE O PESCADO"/>
        <s v="17 AZÚCARES; ARTÍCULOS CONFITERÍA"/>
        <s v="18 CACAO Y SUS PREPARACIONES"/>
        <s v="19 PRODUC. DE CEREALES, DE PASTEL"/>
        <s v="20 CONSERVAS VERDURA O FRUTA; ZUM"/>
        <s v="21 PREPARAC. ALIMENTICIAS DIVERSA"/>
        <s v="22 BEBIDAS TODO TIPO (EXC. ZUMOS)"/>
        <s v="23 RESIDUOS INDUSTRIA ALIMENTARIA"/>
        <s v="24 TABACO Y SUS SUCEDÁNEOS"/>
        <s v="25 SAL, YESO, PIEDRAS S/ TRABAJAR"/>
        <s v="26 MINERALES, ESCORIAS Y CENIZAS"/>
        <s v="27 COMBUSTIBLES, ACEITES MINERAL."/>
        <s v="28 PRODUCT. QUÍMICOS INORGÁNICOS"/>
        <s v="29 PRODUCTOS QUÍMICOS ORGÁNICOS"/>
        <s v="30 PRODUCTOS FARMACÉUTICOS"/>
        <s v="31 ABONOS"/>
        <s v="32 TANINO; MATERIAS COLORANTES; P"/>
        <s v="33 ACEITES ESENCIALES; PERFUMER."/>
        <s v="34 JABONES; LUBRICANTES; CERAS"/>
        <s v="35 MATERIAS ALBUMINÓIDEAS; COLAS"/>
        <s v="36 PÓLVORAS Y EXPLOSIVOS"/>
        <s v="37 PRODU. FOTOGRÁFIC. O CINEMATO."/>
        <s v="38 OTROS PRODUCTOS QUÍMICOS"/>
        <s v="39 MAT. PLÁSTICAS; SUS MANUFACTU."/>
        <s v="40 CAUCHO Y SUS MANUFACTURAS"/>
        <s v="41 PIELES (EXC. PELETER.); CUEROS"/>
        <s v="42 MANUFACT. DE CUERO, MARROQUINE"/>
        <s v="43 PELETERÍA Y SUS CONFECCIONES"/>
        <s v="44 MADERA Y SUS MANUFACTURAS"/>
        <s v="45 CORCHO Y SUS MANUFACTURAS"/>
        <s v="46 MANUFACTURAS DE CESTERÍA"/>
        <s v="47 PASTA DE MADERA; PAPEL RECICL."/>
        <s v="48 PAPEL, CARTÓN; SUS MANUFACTURA"/>
        <s v="49 LIBROS, PUBLICACI.; ARTES GRÁF"/>
        <s v="50 SEDA"/>
        <s v="51 LANA Y PELO FINO"/>
        <s v="52 ALGODÓN"/>
        <s v="53 OTRAS FIBRAS TEXTILES VEGETALE"/>
        <s v="54 FILAMENTOS SINTÉTICOS O ARTIFI"/>
        <s v="55 FIBRAS SINTÉ., ARTIF. DISCONT."/>
        <s v="56 FIELTRO, TELA S/ TEJER; CORDEL"/>
        <s v="57 ALFOMBRAS; REVESTI. TEXTILES S"/>
        <s v="58 TERCIOPELO; C/ BUCLES; TAPICER"/>
        <s v="59 TEJIDOS TÉCNICOS, RECUBIERTOS"/>
        <s v="60 TEJIDOS DE PUNTO"/>
        <s v="61 PRENDAS DE VESTIR, DE PUNTO"/>
        <s v="62 PRENDAS DE VESTIR, NO DE PUNTO"/>
        <s v="63 ARTÍC. TEXTIL-HOGAR; PRENDERÍA"/>
        <s v="64 CALZADO; SUS PARTES"/>
        <s v="65 ARTÍCULOS DE SOMBRERERÍA"/>
        <s v="66 PARAGUAS; SOMBRILLAS; BASTONES"/>
        <s v="67 PLUMAS Y PLUMÓN PREPARADOS"/>
        <s v="68 MANUFACTURAS DE PIEDRA, YESO"/>
        <s v="69 PRODUCTOS CERÁMICOS"/>
        <s v="70 VIDRIO Y SUS MANUFACTURAS"/>
        <s v="71 PIEDRA, METAL. PRECIO.; JOYER."/>
        <s v="72 FUNDICIÓN, HIERRO Y ACERO"/>
        <s v="73 MANUF. DE FUNDIC., HIER./ACERO"/>
        <s v="74 COBRE Y SUS MANUFACTURAS"/>
        <s v="75 NÍQUEL Y SUS MANUFACTURAS"/>
        <s v="76 ALUMINIO Y SUS MANUFACTURAS"/>
        <s v="78 PLOMO Y SUS MANUFACTURAS"/>
        <s v="79 CINC Y SUS MANUFACTURAS"/>
        <s v="80 ESTAÑO Y SUS MANUFACTURAS"/>
        <s v="81 OTROS METAL. COMUNES; CERMETS"/>
        <s v="82 HERRAMIEN. Y CUCHILL. METÁLIC."/>
        <s v="83 MANUFACT. DIVERSAS DE METALES"/>
        <s v="84 MÁQUINAS Y APARATOS MECÁNICOS"/>
        <s v="85 APARATOS Y MATERIAL ELÉCTRICOS"/>
        <s v="86 VEHÍCULOS, MATERIAL FERROVIARI"/>
        <s v="87 VEHÍCULOS AUTOMÓVILES; TRACTOR"/>
        <s v="88 AERONAVES; VEHÍCULOS ESPACIALE"/>
        <s v="89 BARCOS Y EMBARCACIONES"/>
        <s v="90 APARATOS ÓPTICOS, MEDIDA, MÉDI"/>
        <s v="91 RELOJERÍA"/>
        <s v="92 INSTRUMENTOS MUSICALES"/>
        <s v="93 ARMAS Y MUNICIONES; ACCESORIOS"/>
        <s v="94 MUEBLES, SILLAS, LÁMPARAS"/>
        <s v="95 JUGUETES, JUEGOS, ARTÍC. DEPOR"/>
        <s v="96 MANUFACTURAS DIVERSAS"/>
        <s v="97 OBJETOS DE ARTE; ANTIGUEDADES"/>
        <s v="98 CONJUNT. INDUST.; REGL. 840/96"/>
        <s v="99 CONJUNT. DE OTROS PRODUCTOS"/>
      </sharedItems>
    </cacheField>
    <cacheField name="[Measures].[taric_imp_mes_acu_rank]" caption="taric_imp_mes_acu_rank" numFmtId="0" hierarchy="342" level="32767"/>
    <cacheField name="[Measures].[taric_imp_dic_anopasado]" caption="taric_imp_dic_anopasado" numFmtId="0" hierarchy="318" level="32767"/>
    <cacheField name="[Measures].[taric_imp_dic_anopasado_rank]" caption="taric_imp_dic_anopasado_rank" numFmtId="0" hierarchy="355" level="32767"/>
    <cacheField name="[Measures].[taric_imp_dic_tva]" caption="taric_imp_dic_tva" numFmtId="0" hierarchy="323" level="32767"/>
    <cacheField name="[Measures].[taric_imp_dic_anopasado_pesos]" caption="taric_imp_dic_anopasado_pesos" numFmtId="0" hierarchy="352" level="32767"/>
    <cacheField name="[Measures].[taric_imp_dic_hacedosanos]" caption="taric_imp_dic_hacedosanos" numFmtId="0" hierarchy="319" level="32767"/>
    <cacheField name="[meses].[Fecha].[Fecha]" caption="Fecha" numFmtId="0" hierarchy="9" level="1">
      <sharedItems containsSemiMixedTypes="0" containsNonDate="0" containsString="0"/>
    </cacheField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7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2" memberValueDatatype="130" unbalanced="0">
      <fieldsUsage count="2">
        <fieldUsage x="-1"/>
        <fieldUsage x="0"/>
      </fieldsUsage>
    </cacheHierarchy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 oneField="1">
      <fieldsUsage count="1">
        <fieldUsage x="2"/>
      </fieldsUsage>
    </cacheHierarchy>
    <cacheHierarchy uniqueName="[Measures].[taric_imp_dic_hacedosanos]" caption="taric_imp_dic_hacedosanos" measure="1" displayFolder="" measureGroup="taric_imp" count="0" oneField="1">
      <fieldsUsage count="1">
        <fieldUsage x="6"/>
      </fieldsUsage>
    </cacheHierarchy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 oneField="1">
      <fieldsUsage count="1">
        <fieldUsage x="4"/>
      </fieldsUsage>
    </cacheHierarchy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 oneField="1">
      <fieldsUsage count="1">
        <fieldUsage x="1"/>
      </fieldsUsage>
    </cacheHierarchy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 oneField="1">
      <fieldsUsage count="1">
        <fieldUsage x="5"/>
      </fieldsUsage>
    </cacheHierarchy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 oneField="1">
      <fieldsUsage count="1">
        <fieldUsage x="3"/>
      </fieldsUsage>
    </cacheHierarchy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599768518" backgroundQuery="1" createdVersion="8" refreshedVersion="8" minRefreshableVersion="3" recordCount="0" supportSubquery="1" supportAdvancedDrill="1" xr:uid="{00000000-000A-0000-FFFF-FFFF10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Measures].[taric_exp_mes_tva_con]" caption="taric_exp_mes_tva_con" numFmtId="0" hierarchy="290" level="32767"/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exp_mes_acu_rank_des]" caption="taric_exp_mes_acu_rank_des" numFmtId="0" hierarchy="380" level="32767"/>
    <cacheField name="[Measures].[taric_exp_mes_tva_con_rank_des]" caption="taric_exp_mes_tva_con_rank_des" numFmtId="0" hierarchy="383" level="32767"/>
    <cacheField name="[Measures].[taric_exp_mes_tva]" caption="taric_exp_mes_tva" numFmtId="0" hierarchy="266" level="32767"/>
    <cacheField name="[Measures].[taric_exp_mes]" caption="taric_exp_mes" numFmtId="0" hierarchy="258" level="32767"/>
    <cacheField name="[Measures].[taric_exp_mes_anopasado]" caption="taric_exp_mes_anopasado" numFmtId="0" hierarchy="259" level="32767"/>
    <cacheField name="[Measures].[taric_exp_mes_acu_difano]" caption="taric_exp_mes_acu_difano" numFmtId="0" hierarchy="277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2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 oneField="1">
      <fieldsUsage count="1">
        <fieldUsage x="6"/>
      </fieldsUsage>
    </cacheHierarchy>
    <cacheHierarchy uniqueName="[Measures].[taric_exp_mes_anopasado]" caption="taric_exp_mes_anopasado" measure="1" displayFolder="" measureGroup="taric_exp" count="0" oneField="1">
      <fieldsUsage count="1">
        <fieldUsage x="7"/>
      </fieldsUsage>
    </cacheHierarchy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 oneField="1">
      <fieldsUsage count="1">
        <fieldUsage x="5"/>
      </fieldsUsage>
    </cacheHierarchy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 oneField="1">
      <fieldsUsage count="1">
        <fieldUsage x="8"/>
      </fieldsUsage>
    </cacheHierarchy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 oneField="1">
      <fieldsUsage count="1">
        <fieldUsage x="1"/>
      </fieldsUsage>
    </cacheHierarchy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 oneField="1">
      <fieldsUsage count="1">
        <fieldUsage x="3"/>
      </fieldsUsage>
    </cacheHierarchy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 oneField="1">
      <fieldsUsage count="1">
        <fieldUsage x="4"/>
      </fieldsUsage>
    </cacheHierarchy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023148" backgroundQuery="1" createdVersion="8" refreshedVersion="8" minRefreshableVersion="3" recordCount="0" supportSubquery="1" supportAdvancedDrill="1" xr:uid="{00000000-000A-0000-FFFF-FFFF11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exp_mes_acu_rank_des]" caption="taric_exp_mes_acu_rank_des" numFmtId="0" hierarchy="380" level="32767"/>
    <cacheField name="[Measures].[taric_exp_mes_acu_tva_con]" caption="taric_exp_mes_acu_tva_con" numFmtId="0" hierarchy="291" level="32767"/>
    <cacheField name="[Measures].[taric_exp_mes_acu_tva_con_rank_des]" caption="taric_exp_mes_acu_tva_con_rank_des" numFmtId="0" hierarchy="382" level="32767"/>
    <cacheField name="[Measures].[taric_exp_mes_acu_tva]" caption="taric_exp_mes_acu_tva" numFmtId="0" hierarchy="267" level="32767"/>
    <cacheField name="[Measures].[taric_exp_mes_acu]" caption="taric_exp_mes_acu" numFmtId="0" hierarchy="260" level="32767"/>
    <cacheField name="[Measures].[taric_exp_mes_anopasado_acu]" caption="taric_exp_mes_anopasado_acu" numFmtId="0" hierarchy="261" level="32767"/>
    <cacheField name="[Measures].[taric_exp_mes_acu_difano]" caption="taric_exp_mes_acu_difano" numFmtId="0" hierarchy="277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1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 oneField="1">
      <fieldsUsage count="1">
        <fieldUsage x="6"/>
      </fieldsUsage>
    </cacheHierarchy>
    <cacheHierarchy uniqueName="[Measures].[taric_exp_mes_anopasado_acu]" caption="taric_exp_mes_anopasado_acu" measure="1" displayFolder="" measureGroup="taric_exp" count="0" oneField="1">
      <fieldsUsage count="1">
        <fieldUsage x="7"/>
      </fieldsUsage>
    </cacheHierarchy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 oneField="1">
      <fieldsUsage count="1">
        <fieldUsage x="5"/>
      </fieldsUsage>
    </cacheHierarchy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 oneField="1">
      <fieldsUsage count="1">
        <fieldUsage x="8"/>
      </fieldsUsage>
    </cacheHierarchy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 oneField="1">
      <fieldsUsage count="1">
        <fieldUsage x="3"/>
      </fieldsUsage>
    </cacheHierarchy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 oneField="1">
      <fieldsUsage count="1">
        <fieldUsage x="2"/>
      </fieldsUsage>
    </cacheHierarchy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 oneField="1">
      <fieldsUsage count="1">
        <fieldUsage x="4"/>
      </fieldsUsage>
    </cacheHierarchy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0694442" backgroundQuery="1" createdVersion="8" refreshedVersion="8" minRefreshableVersion="3" recordCount="0" supportSubquery="1" supportAdvancedDrill="1" xr:uid="{00000000-000A-0000-FFFF-FFFF12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imp_mes_acu_rank_des]" caption="taric_imp_mes_acu_rank_des" numFmtId="0" hierarchy="387" level="32767"/>
    <cacheField name="[Measures].[taric_imp_mes_tva_con]" caption="taric_imp_mes_tva_con" numFmtId="0" hierarchy="418" level="32767"/>
    <cacheField name="[Measures].[taric_imp_mes_tva_con_rank_des]" caption="taric_imp_mes_tva_con_rank_des" numFmtId="0" hierarchy="390" level="32767"/>
    <cacheField name="[Measures].[taric_imp_mes_tva]" caption="taric_imp_mes_tva" numFmtId="0" hierarchy="320" level="32767"/>
    <cacheField name="[Measures].[taric_imp_mes]" caption="taric_imp_mes" numFmtId="0" hierarchy="312" level="32767"/>
    <cacheField name="[Measures].[taric_imp_mes_anopasado]" caption="taric_imp_mes_anopasado" numFmtId="0" hierarchy="313" level="32767"/>
    <cacheField name="[Measures].[taric_imp_mes_difano]" caption="taric_imp_mes_difano" numFmtId="0" hierarchy="329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1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 oneField="1">
      <fieldsUsage count="1">
        <fieldUsage x="6"/>
      </fieldsUsage>
    </cacheHierarchy>
    <cacheHierarchy uniqueName="[Measures].[taric_imp_mes_anopasado]" caption="taric_imp_mes_anopasado" measure="1" displayFolder="" measureGroup="taric_imp" count="0" oneField="1">
      <fieldsUsage count="1">
        <fieldUsage x="7"/>
      </fieldsUsage>
    </cacheHierarchy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 oneField="1">
      <fieldsUsage count="1">
        <fieldUsage x="5"/>
      </fieldsUsage>
    </cacheHierarchy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 oneField="1">
      <fieldsUsage count="1">
        <fieldUsage x="8"/>
      </fieldsUsage>
    </cacheHierarchy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 oneField="1">
      <fieldsUsage count="1">
        <fieldUsage x="2"/>
      </fieldsUsage>
    </cacheHierarchy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 oneField="1">
      <fieldsUsage count="1">
        <fieldUsage x="4"/>
      </fieldsUsage>
    </cacheHierarchy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 oneField="1">
      <fieldsUsage count="1">
        <fieldUsage x="3"/>
      </fieldsUsage>
    </cacheHierarchy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1041665" backgroundQuery="1" createdVersion="8" refreshedVersion="8" minRefreshableVersion="3" recordCount="0" supportSubquery="1" supportAdvancedDrill="1" xr:uid="{00000000-000A-0000-FFFF-FFFF13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imp_mes_acu_rank_des]" caption="taric_imp_mes_acu_rank_des" numFmtId="0" hierarchy="387" level="32767"/>
    <cacheField name="[Measures].[taric_imp_mes_acu_tva_con]" caption="taric_imp_mes_acu_tva_con" numFmtId="0" hierarchy="419" level="32767"/>
    <cacheField name="[Measures].[taric_imp_mes_acu_tva_con_rank_des]" caption="taric_imp_mes_acu_tva_con_rank_des" numFmtId="0" hierarchy="389" level="32767"/>
    <cacheField name="[Measures].[taric_imp_mes_acu_tva]" caption="taric_imp_mes_acu_tva" numFmtId="0" hierarchy="321" level="32767"/>
    <cacheField name="[Measures].[taric_imp_mes_acu]" caption="taric_imp_mes_acu" numFmtId="0" hierarchy="314" level="32767"/>
    <cacheField name="[Measures].[taric_imp_mes_anopasado_acu]" caption="taric_imp_mes_anopasado_acu" numFmtId="0" hierarchy="315" level="32767"/>
    <cacheField name="[Measures].[taric_imp_mes_acu_difano]" caption="taric_imp_mes_acu_difano" numFmtId="0" hierarchy="331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1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 oneField="1">
      <fieldsUsage count="1">
        <fieldUsage x="6"/>
      </fieldsUsage>
    </cacheHierarchy>
    <cacheHierarchy uniqueName="[Measures].[taric_imp_mes_anopasado_acu]" caption="taric_imp_mes_anopasado_acu" measure="1" displayFolder="" measureGroup="taric_imp" count="0" oneField="1">
      <fieldsUsage count="1">
        <fieldUsage x="7"/>
      </fieldsUsage>
    </cacheHierarchy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 oneField="1">
      <fieldsUsage count="1">
        <fieldUsage x="5"/>
      </fieldsUsage>
    </cacheHierarchy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 oneField="1">
      <fieldsUsage count="1">
        <fieldUsage x="8"/>
      </fieldsUsage>
    </cacheHierarchy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 oneField="1">
      <fieldsUsage count="1">
        <fieldUsage x="2"/>
      </fieldsUsage>
    </cacheHierarchy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 oneField="1">
      <fieldsUsage count="1">
        <fieldUsage x="4"/>
      </fieldsUsage>
    </cacheHierarchy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 oneField="1">
      <fieldsUsage count="1">
        <fieldUsage x="3"/>
      </fieldsUsage>
    </cacheHierarchy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1388888" backgroundQuery="1" createdVersion="8" refreshedVersion="8" minRefreshableVersion="3" recordCount="0" supportSubquery="1" supportAdvancedDrill="1" xr:uid="{00000000-000A-0000-FFFF-FFFF14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exp_mes_acu_rank_des]" caption="paises_exp_mes_acu_rank_des" numFmtId="0" hierarchy="398" level="32767"/>
    <cacheField name="[Measures].[paises_exp_mes_tva_con]" caption="paises_exp_mes_tva_con" numFmtId="0" hierarchy="431" level="32767"/>
    <cacheField name="[Measures].[paises_exp_mes_tva_con_rank_des]" caption="paises_exp_mes_tva_con_rank_des" numFmtId="0" hierarchy="401" level="32767"/>
    <cacheField name="[Measures].[paises_exp_mes_tva]" caption="paises_exp_mes_tva" numFmtId="0" hierarchy="170" level="32767"/>
    <cacheField name="[Measures].[paises_exp_mes]" caption="paises_exp_mes" numFmtId="0" hierarchy="162" level="32767"/>
    <cacheField name="[Measures].[paises_exp_mes_anopasado]" caption="paises_exp_mes_anopasado" numFmtId="0" hierarchy="163" level="32767"/>
    <cacheField name="[Measures].[paises_exp_mes_difano]" caption="paises_exp_mes_difano" numFmtId="0" hierarchy="179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 oneField="1">
      <fieldsUsage count="1">
        <fieldUsage x="6"/>
      </fieldsUsage>
    </cacheHierarchy>
    <cacheHierarchy uniqueName="[Measures].[paises_exp_mes_anopasado]" caption="paises_exp_mes_anopasado" measure="1" displayFolder="" measureGroup="paises_exp" count="0" oneField="1">
      <fieldsUsage count="1">
        <fieldUsage x="7"/>
      </fieldsUsage>
    </cacheHierarchy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 oneField="1">
      <fieldsUsage count="1">
        <fieldUsage x="5"/>
      </fieldsUsage>
    </cacheHierarchy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 oneField="1">
      <fieldsUsage count="1">
        <fieldUsage x="8"/>
      </fieldsUsage>
    </cacheHierarchy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 oneField="1">
      <fieldsUsage count="1">
        <fieldUsage x="2"/>
      </fieldsUsage>
    </cacheHierarchy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 oneField="1">
      <fieldsUsage count="1">
        <fieldUsage x="4"/>
      </fieldsUsage>
    </cacheHierarchy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 oneField="1">
      <fieldsUsage count="1">
        <fieldUsage x="3"/>
      </fieldsUsage>
    </cacheHierarchy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2083335" backgroundQuery="1" createdVersion="8" refreshedVersion="8" minRefreshableVersion="3" recordCount="0" supportSubquery="1" supportAdvancedDrill="1" xr:uid="{00000000-000A-0000-FFFF-FFFF15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exp_mes_acu_rank_des]" caption="paises_exp_mes_acu_rank_des" numFmtId="0" hierarchy="398" level="32767"/>
    <cacheField name="[Measures].[paises_exp_mes_acu_tva_con]" caption="paises_exp_mes_acu_tva_con" numFmtId="0" hierarchy="432" level="32767"/>
    <cacheField name="[Measures].[paises_exp_mes_acu_tva_con_rank_des]" caption="paises_exp_mes_acu_tva_con_rank_des" numFmtId="0" hierarchy="400" level="32767"/>
    <cacheField name="[Measures].[paises_exp_mes_acu_tva]" caption="paises_exp_mes_acu_tva" numFmtId="0" hierarchy="171" level="32767"/>
    <cacheField name="[Measures].[paises_exp_mes_acu]" caption="paises_exp_mes_acu" numFmtId="0" hierarchy="164" level="32767"/>
    <cacheField name="[Measures].[paises_exp_mes_anopasado_acu]" caption="paises_exp_mes_anopasado_acu" numFmtId="0" hierarchy="165" level="32767"/>
    <cacheField name="[Measures].[paises_exp_mes_acu_difano]" caption="paises_exp_mes_acu_difano" numFmtId="0" hierarchy="181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 oneField="1">
      <fieldsUsage count="1">
        <fieldUsage x="6"/>
      </fieldsUsage>
    </cacheHierarchy>
    <cacheHierarchy uniqueName="[Measures].[paises_exp_mes_anopasado_acu]" caption="paises_exp_mes_anopasado_acu" measure="1" displayFolder="" measureGroup="paises_exp" count="0" oneField="1">
      <fieldsUsage count="1">
        <fieldUsage x="7"/>
      </fieldsUsage>
    </cacheHierarchy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 oneField="1">
      <fieldsUsage count="1">
        <fieldUsage x="5"/>
      </fieldsUsage>
    </cacheHierarchy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 oneField="1">
      <fieldsUsage count="1">
        <fieldUsage x="8"/>
      </fieldsUsage>
    </cacheHierarchy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 oneField="1">
      <fieldsUsage count="1">
        <fieldUsage x="2"/>
      </fieldsUsage>
    </cacheHierarchy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 oneField="1">
      <fieldsUsage count="1">
        <fieldUsage x="4"/>
      </fieldsUsage>
    </cacheHierarchy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 oneField="1">
      <fieldsUsage count="1">
        <fieldUsage x="3"/>
      </fieldsUsage>
    </cacheHierarchy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2430558" backgroundQuery="1" createdVersion="8" refreshedVersion="8" minRefreshableVersion="3" recordCount="0" supportSubquery="1" supportAdvancedDrill="1" xr:uid="{00000000-000A-0000-FFFF-FFFF16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imp_mes_acu_rank_des]" caption="paises_imp_mes_acu_rank_des" numFmtId="0" hierarchy="405" level="32767"/>
    <cacheField name="[Measures].[paises_imp_mes_tva_con]" caption="paises_imp_mes_tva_con" numFmtId="0" hierarchy="437" level="32767"/>
    <cacheField name="[Measures].[paises_imp_mes_tva_con_rank_des]" caption="paises_imp_mes_tva_con_rank_des" numFmtId="0" hierarchy="408" level="32767"/>
    <cacheField name="[Measures].[paises_imp_mes_tva]" caption="paises_imp_mes_tva" numFmtId="0" hierarchy="218" level="32767"/>
    <cacheField name="[Measures].[paises_imp_mes]" caption="paises_imp_mes" numFmtId="0" hierarchy="210" level="32767"/>
    <cacheField name="[Measures].[paises_imp_mes_anopasado]" caption="paises_imp_mes_anopasado" numFmtId="0" hierarchy="211" level="32767"/>
    <cacheField name="[Measures].[paises_imp_mes_difano]" caption="paises_imp_mes_difano" numFmtId="0" hierarchy="227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 oneField="1">
      <fieldsUsage count="1">
        <fieldUsage x="6"/>
      </fieldsUsage>
    </cacheHierarchy>
    <cacheHierarchy uniqueName="[Measures].[paises_imp_mes_anopasado]" caption="paises_imp_mes_anopasado" measure="1" displayFolder="" measureGroup="paises_imp" count="0" oneField="1">
      <fieldsUsage count="1">
        <fieldUsage x="7"/>
      </fieldsUsage>
    </cacheHierarchy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 oneField="1">
      <fieldsUsage count="1">
        <fieldUsage x="5"/>
      </fieldsUsage>
    </cacheHierarchy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 oneField="1">
      <fieldsUsage count="1">
        <fieldUsage x="8"/>
      </fieldsUsage>
    </cacheHierarchy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 oneField="1">
      <fieldsUsage count="1">
        <fieldUsage x="2"/>
      </fieldsUsage>
    </cacheHierarchy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 oneField="1">
      <fieldsUsage count="1">
        <fieldUsage x="4"/>
      </fieldsUsage>
    </cacheHierarchy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 oneField="1">
      <fieldsUsage count="1">
        <fieldUsage x="3"/>
      </fieldsUsage>
    </cacheHierarchy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3240743" backgroundQuery="1" createdVersion="8" refreshedVersion="8" minRefreshableVersion="3" recordCount="0" supportSubquery="1" supportAdvancedDrill="1" xr:uid="{00000000-000A-0000-FFFF-FFFF17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imp_mes_acu_rank_des]" caption="paises_imp_mes_acu_rank_des" numFmtId="0" hierarchy="405" level="32767"/>
    <cacheField name="[Measures].[paises_imp_mes_acu_tva_con]" caption="paises_imp_mes_acu_tva_con" numFmtId="0" hierarchy="438" level="32767"/>
    <cacheField name="[Measures].[paises_imp_mes_acu_tva_con_rank_des]" caption="paises_imp_mes_acu_tva_con_rank_des" numFmtId="0" hierarchy="407" level="32767"/>
    <cacheField name="[Measures].[paises_imp_mes_acu_tva]" caption="paises_imp_mes_acu_tva" numFmtId="0" hierarchy="219" level="32767"/>
    <cacheField name="[Measures].[paises_imp_mes_acu]" caption="paises_imp_mes_acu" numFmtId="0" hierarchy="212" level="32767"/>
    <cacheField name="[Measures].[paises_imp_mes_anopasado_acu]" caption="paises_imp_mes_anopasado_acu" numFmtId="0" hierarchy="213" level="32767"/>
    <cacheField name="[Measures].[paises_imp_mes_acu_difano]" caption="paises_imp_mes_acu_difano" numFmtId="0" hierarchy="229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 oneField="1">
      <fieldsUsage count="1">
        <fieldUsage x="6"/>
      </fieldsUsage>
    </cacheHierarchy>
    <cacheHierarchy uniqueName="[Measures].[paises_imp_mes_anopasado_acu]" caption="paises_imp_mes_anopasado_acu" measure="1" displayFolder="" measureGroup="paises_imp" count="0" oneField="1">
      <fieldsUsage count="1">
        <fieldUsage x="7"/>
      </fieldsUsage>
    </cacheHierarchy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 oneField="1">
      <fieldsUsage count="1">
        <fieldUsage x="5"/>
      </fieldsUsage>
    </cacheHierarchy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 oneField="1">
      <fieldsUsage count="1">
        <fieldUsage x="8"/>
      </fieldsUsage>
    </cacheHierarchy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 oneField="1">
      <fieldsUsage count="1">
        <fieldUsage x="2"/>
      </fieldsUsage>
    </cacheHierarchy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 oneField="1">
      <fieldsUsage count="1">
        <fieldUsage x="4"/>
      </fieldsUsage>
    </cacheHierarchy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 oneField="1">
      <fieldsUsage count="1">
        <fieldUsage x="3"/>
      </fieldsUsage>
    </cacheHierarchy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3703705" backgroundQuery="1" createdVersion="8" refreshedVersion="8" minRefreshableVersion="3" recordCount="0" supportSubquery="1" supportAdvancedDrill="1" xr:uid="{00000000-000A-0000-FFFF-FFFF18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exp_mes_acu_rank_des]" caption="taric_exp_mes_acu_rank_des" numFmtId="0" hierarchy="380" level="32767"/>
    <cacheField name="[Measures].[taric_exp_mes_acu_tva_con]" caption="taric_exp_mes_acu_tva_con" numFmtId="0" hierarchy="291" level="32767"/>
    <cacheField name="[Measures].[taric_exp_mes_acu_tva_con_rank_des]" caption="taric_exp_mes_acu_tva_con_rank_des" numFmtId="0" hierarchy="382" level="32767"/>
    <cacheField name="[Measures].[taric_exp_mes_acu_tva]" caption="taric_exp_mes_acu_tva" numFmtId="0" hierarchy="267" level="32767"/>
    <cacheField name="[Measures].[taric_exp_mes_acu]" caption="taric_exp_mes_acu" numFmtId="0" hierarchy="260" level="32767"/>
    <cacheField name="[Measures].[taric_exp_mes_anopasado_acu]" caption="taric_exp_mes_anopasado_acu" numFmtId="0" hierarchy="261" level="32767"/>
    <cacheField name="[Measures].[taric_exp_mes_acu_difano]" caption="taric_exp_mes_acu_difano" numFmtId="0" hierarchy="277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1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 oneField="1">
      <fieldsUsage count="1">
        <fieldUsage x="6"/>
      </fieldsUsage>
    </cacheHierarchy>
    <cacheHierarchy uniqueName="[Measures].[taric_exp_mes_anopasado_acu]" caption="taric_exp_mes_anopasado_acu" measure="1" displayFolder="" measureGroup="taric_exp" count="0" oneField="1">
      <fieldsUsage count="1">
        <fieldUsage x="7"/>
      </fieldsUsage>
    </cacheHierarchy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 oneField="1">
      <fieldsUsage count="1">
        <fieldUsage x="5"/>
      </fieldsUsage>
    </cacheHierarchy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 oneField="1">
      <fieldsUsage count="1">
        <fieldUsage x="8"/>
      </fieldsUsage>
    </cacheHierarchy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 oneField="1">
      <fieldsUsage count="1">
        <fieldUsage x="3"/>
      </fieldsUsage>
    </cacheHierarchy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 oneField="1">
      <fieldsUsage count="1">
        <fieldUsage x="2"/>
      </fieldsUsage>
    </cacheHierarchy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 oneField="1">
      <fieldsUsage count="1">
        <fieldUsage x="4"/>
      </fieldsUsage>
    </cacheHierarchy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4166667" backgroundQuery="1" createdVersion="8" refreshedVersion="8" minRefreshableVersion="3" recordCount="0" supportSubquery="1" supportAdvancedDrill="1" xr:uid="{00000000-000A-0000-FFFF-FFFF19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Measures].[taric_exp_mes_tva_con]" caption="taric_exp_mes_tva_con" numFmtId="0" hierarchy="290" level="32767"/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exp_mes_acu_rank_des]" caption="taric_exp_mes_acu_rank_des" numFmtId="0" hierarchy="380" level="32767"/>
    <cacheField name="[Measures].[taric_exp_mes_tva_con_rank_des]" caption="taric_exp_mes_tva_con_rank_des" numFmtId="0" hierarchy="383" level="32767"/>
    <cacheField name="[Measures].[taric_exp_mes_tva]" caption="taric_exp_mes_tva" numFmtId="0" hierarchy="266" level="32767"/>
    <cacheField name="[Measures].[taric_exp_mes]" caption="taric_exp_mes" numFmtId="0" hierarchy="258" level="32767"/>
    <cacheField name="[Measures].[taric_exp_mes_anopasado]" caption="taric_exp_mes_anopasado" numFmtId="0" hierarchy="259" level="32767"/>
    <cacheField name="[Measures].[taric_exp_mes_acu_difano]" caption="taric_exp_mes_acu_difano" numFmtId="0" hierarchy="277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2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 oneField="1">
      <fieldsUsage count="1">
        <fieldUsage x="6"/>
      </fieldsUsage>
    </cacheHierarchy>
    <cacheHierarchy uniqueName="[Measures].[taric_exp_mes_anopasado]" caption="taric_exp_mes_anopasado" measure="1" displayFolder="" measureGroup="taric_exp" count="0" oneField="1">
      <fieldsUsage count="1">
        <fieldUsage x="7"/>
      </fieldsUsage>
    </cacheHierarchy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 oneField="1">
      <fieldsUsage count="1">
        <fieldUsage x="5"/>
      </fieldsUsage>
    </cacheHierarchy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 oneField="1">
      <fieldsUsage count="1">
        <fieldUsage x="8"/>
      </fieldsUsage>
    </cacheHierarchy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 oneField="1">
      <fieldsUsage count="1">
        <fieldUsage x="1"/>
      </fieldsUsage>
    </cacheHierarchy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 oneField="1">
      <fieldsUsage count="1">
        <fieldUsage x="3"/>
      </fieldsUsage>
    </cacheHierarchy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 oneField="1">
      <fieldsUsage count="1">
        <fieldUsage x="4"/>
      </fieldsUsage>
    </cacheHierarchy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451389" backgroundQuery="1" createdVersion="8" refreshedVersion="8" minRefreshableVersion="3" recordCount="0" supportSubquery="1" supportAdvancedDrill="1" xr:uid="{00000000-000A-0000-FFFF-FFFF1A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imp_mes_acu_rank_des]" caption="taric_imp_mes_acu_rank_des" numFmtId="0" hierarchy="387" level="32767"/>
    <cacheField name="[Measures].[taric_imp_mes_tva_con_rank_des]" caption="taric_imp_mes_tva_con_rank_des" numFmtId="0" hierarchy="390" level="32767"/>
    <cacheField name="[Measures].[taric_imp_mes_tva]" caption="taric_imp_mes_tva" numFmtId="0" hierarchy="320" level="32767"/>
    <cacheField name="[Measures].[taric_imp_mes]" caption="taric_imp_mes" numFmtId="0" hierarchy="312" level="32767"/>
    <cacheField name="[Measures].[taric_imp_mes_anopasado]" caption="taric_imp_mes_anopasado" numFmtId="0" hierarchy="313" level="32767"/>
    <cacheField name="[Measures].[taric_imp_mes_difano]" caption="taric_imp_mes_difano" numFmtId="0" hierarchy="329" level="32767"/>
    <cacheField name="[Measures].[taric_imp_mes_tva_con]" caption="taric_imp_mes_tva_con" numFmtId="0" hierarchy="418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1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 oneField="1">
      <fieldsUsage count="1">
        <fieldUsage x="5"/>
      </fieldsUsage>
    </cacheHierarchy>
    <cacheHierarchy uniqueName="[Measures].[taric_imp_mes_anopasado]" caption="taric_imp_mes_anopasado" measure="1" displayFolder="" measureGroup="taric_imp" count="0" oneField="1">
      <fieldsUsage count="1">
        <fieldUsage x="6"/>
      </fieldsUsage>
    </cacheHierarchy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 oneField="1">
      <fieldsUsage count="1">
        <fieldUsage x="4"/>
      </fieldsUsage>
    </cacheHierarchy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 oneField="1">
      <fieldsUsage count="1">
        <fieldUsage x="7"/>
      </fieldsUsage>
    </cacheHierarchy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 oneField="1">
      <fieldsUsage count="1">
        <fieldUsage x="2"/>
      </fieldsUsage>
    </cacheHierarchy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 oneField="1">
      <fieldsUsage count="1">
        <fieldUsage x="3"/>
      </fieldsUsage>
    </cacheHierarchy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 oneField="1">
      <fieldsUsage count="1">
        <fieldUsage x="8"/>
      </fieldsUsage>
    </cacheHierarchy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4861114" backgroundQuery="1" createdVersion="8" refreshedVersion="8" minRefreshableVersion="3" recordCount="0" supportSubquery="1" supportAdvancedDrill="1" xr:uid="{00000000-000A-0000-FFFF-FFFF1B000000}">
  <cacheSource type="external" connectionId="16"/>
  <cacheFields count="9">
    <cacheField name="[meses].[Fecha].[Fecha]" caption="Fecha" numFmtId="0" hierarchy="9" level="1">
      <sharedItems containsSemiMixedTypes="0" containsNonDate="0" containsString="0"/>
    </cacheField>
    <cacheField name="[taric].[Descripción].[Descripción]" caption="Descripción" numFmtId="0" hierarchy="38" level="1">
      <sharedItems count="99">
        <s v="Abonos"/>
        <s v="Aceites esenciales, perfumería"/>
        <s v="Aeronaves, vehículos espaciales"/>
        <s v="Alfombras, revestimientos textiles"/>
        <s v="Algodón"/>
        <s v="Aluminio y sus manufacturas"/>
        <s v="Animales vivos"/>
        <s v="Aparatos ópticos, de medida, médicos"/>
        <s v="Aparatos y material eléctrico"/>
        <s v="Armas y municiones, accesorios"/>
        <s v="Artículos de sombrerería"/>
        <s v="Artículos textil-hogar, prendería"/>
        <s v="Azúcares, artículos de confitería"/>
        <s v="Barcos y embarcaciones"/>
        <s v="Bebidas de todo tipo (excepto zumos)"/>
        <s v="Cacao y sus preparaciones"/>
        <s v="Café, té, yerba mate y especias"/>
        <s v="Calzado, sus partes"/>
        <s v="Carne y despojos comestibles"/>
        <s v="Caucho y sus manufacturas"/>
        <s v="Cereales"/>
        <s v="Cinc y sus manufacturas"/>
        <s v="Cobre y sus manufacturas"/>
        <s v="Combustibles, aceites minerales"/>
        <s v="Comercio confidencial"/>
        <s v="Conjunto de otros productos"/>
        <s v="Conjuntos industriales, reglamento 840/96"/>
        <s v="Conservas de carne o pescado"/>
        <s v="Conservas de verduras o frutas, zumos"/>
        <s v="Corcho y sus manufacturas"/>
        <s v="Estaño y sus manufacturas"/>
        <s v="Fibras sintéticas, artificiales discontinuas"/>
        <s v="Fieltro, tela sin tejer, cordeles"/>
        <s v="Filamentos sintéticos o artificiales"/>
        <s v="Frutas, frutos, sin conservar"/>
        <s v="Fundición, hierro y acero"/>
        <s v="Grasas, aceite animal o vegetal"/>
        <s v="Herramientas y cuchillería metálica"/>
        <s v="Instrumentos musicales"/>
        <s v="Jabones, lubricantes, ceras"/>
        <s v="Jugos y extractos vegetales"/>
        <s v="Juguetes, juegos, artículos deportivos"/>
        <s v="Lana y pelo fino"/>
        <s v="Leche, productos lácteos y huevos"/>
        <s v="Legumbres, hortalizas sin conservarantes"/>
        <s v="Libros, publicaciones, artes gráficas"/>
        <s v="Madera y sus manufacturas"/>
        <s v="Manufacturas de cestería"/>
        <s v="Manufacturas de cuero, marroquinería"/>
        <s v="Manufacturas de fundición, hierro y acero"/>
        <s v="Manufacturas de piedra, yeso"/>
        <s v="Manufacturas diversas"/>
        <s v="Manufacturas diversas de metales"/>
        <s v="Máquinas y aparatos mecánicos"/>
        <s v="Materiales plásticos, sus manufacturas"/>
        <s v="Materias albuminoideas, colas"/>
        <s v="Materias trenzables"/>
        <s v="Minerales, escorias y cenizas"/>
        <s v="Muebles, sillas, lámparas"/>
        <s v="Níquel y sus manufacturas"/>
        <s v="Objetos de arte, antigüedades"/>
        <s v="Otras fibras textiles vegetales"/>
        <s v="Otros metales comunes, cermets"/>
        <s v="Otros productos de origen animal"/>
        <s v="Otros productos químicos"/>
        <s v="Papel, cartón, sus manufacturas"/>
        <s v="Paraguas, sombrillas, bastones"/>
        <s v="Pasta de madera, papel reciclado"/>
        <s v="Peletería y sus confecciones"/>
        <s v="Pescados, crustáceos y moluscos"/>
        <s v="Piedra, metal precioso, joyería"/>
        <s v="Pieles (excepto peletería), cueros"/>
        <s v="Plantas vivas, productos de floricultura"/>
        <s v="Plomo y sus manufacturas"/>
        <s v="Plumas y plumón preparados"/>
        <s v="Pólvoras y explosivos"/>
        <s v="Prendas de vestir, de punto"/>
        <s v="Prendas de vestir, no de punto"/>
        <s v="Preparaciones alimenticias diversas"/>
        <s v="Productos cerámicos"/>
        <s v="Productos de cereales, de pastelería"/>
        <s v="Productos de la molinería, malta"/>
        <s v="Productos farmacéuticos"/>
        <s v="Productos fotográficos o cinematográficos"/>
        <s v="Productos químicos inorgánicos"/>
        <s v="Productos químicos orgánicos"/>
        <s v="Relojería"/>
        <s v="Residuos de la industria alimentaria"/>
        <s v="Sal, yeso, piedras sin trabajar"/>
        <s v="Seda"/>
        <s v="Semillas oleaginosas, plantas industriales"/>
        <s v="Tabaco y sus sucedáneos"/>
        <s v="Tanino, materias colorantes"/>
        <s v="Tejidos de punto"/>
        <s v="Tejidos técnicos, recubiertos"/>
        <s v="Terciopelo, con bucles, tapicería"/>
        <s v="Vehículos automóviles, tractores"/>
        <s v="Vehículos, material ferroviario"/>
        <s v="Vidrio y sus manufacturas"/>
      </sharedItems>
    </cacheField>
    <cacheField name="[Measures].[taric_imp_mes_acu_rank_des]" caption="taric_imp_mes_acu_rank_des" numFmtId="0" hierarchy="387" level="32767"/>
    <cacheField name="[Measures].[taric_imp_mes_acu_tva_con]" caption="taric_imp_mes_acu_tva_con" numFmtId="0" hierarchy="419" level="32767"/>
    <cacheField name="[Measures].[taric_imp_mes_acu_tva_con_rank_des]" caption="taric_imp_mes_acu_tva_con_rank_des" numFmtId="0" hierarchy="389" level="32767"/>
    <cacheField name="[Measures].[taric_imp_mes_acu_tva]" caption="taric_imp_mes_acu_tva" numFmtId="0" hierarchy="321" level="32767"/>
    <cacheField name="[Measures].[taric_imp_mes_acu]" caption="taric_imp_mes_acu" numFmtId="0" hierarchy="314" level="32767"/>
    <cacheField name="[Measures].[taric_imp_mes_anopasado_acu]" caption="taric_imp_mes_anopasado_acu" numFmtId="0" hierarchy="315" level="32767"/>
    <cacheField name="[Measures].[taric_imp_mes_acu_difano]" caption="taric_imp_mes_acu_difano" numFmtId="0" hierarchy="331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0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2" memberValueDatatype="130" unbalanced="0">
      <fieldsUsage count="2">
        <fieldUsage x="-1"/>
        <fieldUsage x="1"/>
      </fieldsUsage>
    </cacheHierarchy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 oneField="1">
      <fieldsUsage count="1">
        <fieldUsage x="6"/>
      </fieldsUsage>
    </cacheHierarchy>
    <cacheHierarchy uniqueName="[Measures].[taric_imp_mes_anopasado_acu]" caption="taric_imp_mes_anopasado_acu" measure="1" displayFolder="" measureGroup="taric_imp" count="0" oneField="1">
      <fieldsUsage count="1">
        <fieldUsage x="7"/>
      </fieldsUsage>
    </cacheHierarchy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 oneField="1">
      <fieldsUsage count="1">
        <fieldUsage x="5"/>
      </fieldsUsage>
    </cacheHierarchy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 oneField="1">
      <fieldsUsage count="1">
        <fieldUsage x="8"/>
      </fieldsUsage>
    </cacheHierarchy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 oneField="1">
      <fieldsUsage count="1">
        <fieldUsage x="2"/>
      </fieldsUsage>
    </cacheHierarchy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 oneField="1">
      <fieldsUsage count="1">
        <fieldUsage x="4"/>
      </fieldsUsage>
    </cacheHierarchy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 oneField="1">
      <fieldsUsage count="1">
        <fieldUsage x="3"/>
      </fieldsUsage>
    </cacheHierarchy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5439814" backgroundQuery="1" createdVersion="8" refreshedVersion="8" minRefreshableVersion="3" recordCount="0" supportSubquery="1" supportAdvancedDrill="1" xr:uid="{00000000-000A-0000-FFFF-FFFF1C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imp_mes_acu_rank_des]" caption="paises_imp_mes_acu_rank_des" numFmtId="0" hierarchy="405" level="32767"/>
    <cacheField name="[Measures].[paises_imp_mes_acu_tva_con]" caption="paises_imp_mes_acu_tva_con" numFmtId="0" hierarchy="438" level="32767"/>
    <cacheField name="[Measures].[paises_imp_mes_acu_tva_con_rank_des]" caption="paises_imp_mes_acu_tva_con_rank_des" numFmtId="0" hierarchy="407" level="32767"/>
    <cacheField name="[Measures].[paises_imp_mes_acu_tva]" caption="paises_imp_mes_acu_tva" numFmtId="0" hierarchy="219" level="32767"/>
    <cacheField name="[Measures].[paises_imp_mes_acu]" caption="paises_imp_mes_acu" numFmtId="0" hierarchy="212" level="32767"/>
    <cacheField name="[Measures].[paises_imp_mes_anopasado_acu]" caption="paises_imp_mes_anopasado_acu" numFmtId="0" hierarchy="213" level="32767"/>
    <cacheField name="[Measures].[paises_imp_mes_acu_difano]" caption="paises_imp_mes_acu_difano" numFmtId="0" hierarchy="229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 oneField="1">
      <fieldsUsage count="1">
        <fieldUsage x="6"/>
      </fieldsUsage>
    </cacheHierarchy>
    <cacheHierarchy uniqueName="[Measures].[paises_imp_mes_anopasado_acu]" caption="paises_imp_mes_anopasado_acu" measure="1" displayFolder="" measureGroup="paises_imp" count="0" oneField="1">
      <fieldsUsage count="1">
        <fieldUsage x="7"/>
      </fieldsUsage>
    </cacheHierarchy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 oneField="1">
      <fieldsUsage count="1">
        <fieldUsage x="5"/>
      </fieldsUsage>
    </cacheHierarchy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 oneField="1">
      <fieldsUsage count="1">
        <fieldUsage x="8"/>
      </fieldsUsage>
    </cacheHierarchy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 oneField="1">
      <fieldsUsage count="1">
        <fieldUsage x="2"/>
      </fieldsUsage>
    </cacheHierarchy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 oneField="1">
      <fieldsUsage count="1">
        <fieldUsage x="4"/>
      </fieldsUsage>
    </cacheHierarchy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 oneField="1">
      <fieldsUsage count="1">
        <fieldUsage x="3"/>
      </fieldsUsage>
    </cacheHierarchy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6018522" backgroundQuery="1" createdVersion="8" refreshedVersion="8" minRefreshableVersion="3" recordCount="0" supportSubquery="1" supportAdvancedDrill="1" xr:uid="{00000000-000A-0000-FFFF-FFFF1D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exp_mes_acu_rank_des]" caption="paises_exp_mes_acu_rank_des" numFmtId="0" hierarchy="398" level="32767"/>
    <cacheField name="[Measures].[paises_exp_mes_acu_tva_con]" caption="paises_exp_mes_acu_tva_con" numFmtId="0" hierarchy="432" level="32767"/>
    <cacheField name="[Measures].[paises_exp_mes_acu_tva_con_rank_des]" caption="paises_exp_mes_acu_tva_con_rank_des" numFmtId="0" hierarchy="400" level="32767"/>
    <cacheField name="[Measures].[paises_exp_mes_acu_tva]" caption="paises_exp_mes_acu_tva" numFmtId="0" hierarchy="171" level="32767"/>
    <cacheField name="[Measures].[paises_exp_mes_acu]" caption="paises_exp_mes_acu" numFmtId="0" hierarchy="164" level="32767"/>
    <cacheField name="[Measures].[paises_exp_mes_anopasado_acu]" caption="paises_exp_mes_anopasado_acu" numFmtId="0" hierarchy="165" level="32767"/>
    <cacheField name="[Measures].[paises_exp_mes_acu_difano]" caption="paises_exp_mes_acu_difano" numFmtId="0" hierarchy="181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 oneField="1">
      <fieldsUsage count="1">
        <fieldUsage x="6"/>
      </fieldsUsage>
    </cacheHierarchy>
    <cacheHierarchy uniqueName="[Measures].[paises_exp_mes_anopasado_acu]" caption="paises_exp_mes_anopasado_acu" measure="1" displayFolder="" measureGroup="paises_exp" count="0" oneField="1">
      <fieldsUsage count="1">
        <fieldUsage x="7"/>
      </fieldsUsage>
    </cacheHierarchy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 oneField="1">
      <fieldsUsage count="1">
        <fieldUsage x="5"/>
      </fieldsUsage>
    </cacheHierarchy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 oneField="1">
      <fieldsUsage count="1">
        <fieldUsage x="8"/>
      </fieldsUsage>
    </cacheHierarchy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 oneField="1">
      <fieldsUsage count="1">
        <fieldUsage x="2"/>
      </fieldsUsage>
    </cacheHierarchy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 oneField="1">
      <fieldsUsage count="1">
        <fieldUsage x="4"/>
      </fieldsUsage>
    </cacheHierarchy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 oneField="1">
      <fieldsUsage count="1">
        <fieldUsage x="3"/>
      </fieldsUsage>
    </cacheHierarchy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6365738" backgroundQuery="1" createdVersion="8" refreshedVersion="8" minRefreshableVersion="3" recordCount="0" supportSubquery="1" supportAdvancedDrill="1" xr:uid="{00000000-000A-0000-FFFF-FFFF1E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exp_mes_acu_rank_des]" caption="paises_exp_mes_acu_rank_des" numFmtId="0" hierarchy="398" level="32767"/>
    <cacheField name="[Measures].[paises_exp_mes_tva_con]" caption="paises_exp_mes_tva_con" numFmtId="0" hierarchy="431" level="32767"/>
    <cacheField name="[Measures].[paises_exp_mes_tva_con_rank_des]" caption="paises_exp_mes_tva_con_rank_des" numFmtId="0" hierarchy="401" level="32767"/>
    <cacheField name="[Measures].[paises_exp_mes_tva]" caption="paises_exp_mes_tva" numFmtId="0" hierarchy="170" level="32767"/>
    <cacheField name="[Measures].[paises_exp_mes]" caption="paises_exp_mes" numFmtId="0" hierarchy="162" level="32767"/>
    <cacheField name="[Measures].[paises_exp_mes_anopasado]" caption="paises_exp_mes_anopasado" numFmtId="0" hierarchy="163" level="32767"/>
    <cacheField name="[Measures].[paises_exp_mes_difano]" caption="paises_exp_mes_difano" numFmtId="0" hierarchy="179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 oneField="1">
      <fieldsUsage count="1">
        <fieldUsage x="6"/>
      </fieldsUsage>
    </cacheHierarchy>
    <cacheHierarchy uniqueName="[Measures].[paises_exp_mes_anopasado]" caption="paises_exp_mes_anopasado" measure="1" displayFolder="" measureGroup="paises_exp" count="0" oneField="1">
      <fieldsUsage count="1">
        <fieldUsage x="7"/>
      </fieldsUsage>
    </cacheHierarchy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 oneField="1">
      <fieldsUsage count="1">
        <fieldUsage x="5"/>
      </fieldsUsage>
    </cacheHierarchy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 oneField="1">
      <fieldsUsage count="1">
        <fieldUsage x="8"/>
      </fieldsUsage>
    </cacheHierarchy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 oneField="1">
      <fieldsUsage count="1">
        <fieldUsage x="2"/>
      </fieldsUsage>
    </cacheHierarchy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 oneField="1">
      <fieldsUsage count="1">
        <fieldUsage x="4"/>
      </fieldsUsage>
    </cacheHierarchy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 oneField="1">
      <fieldsUsage count="1">
        <fieldUsage x="3"/>
      </fieldsUsage>
    </cacheHierarchy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6712961" backgroundQuery="1" createdVersion="8" refreshedVersion="8" minRefreshableVersion="3" recordCount="0" supportSubquery="1" supportAdvancedDrill="1" xr:uid="{00000000-000A-0000-FFFF-FFFF1F000000}">
  <cacheSource type="external" connectionId="16"/>
  <cacheFields count="9">
    <cacheField name="[paises].[Nombre].[Nombre]" caption="Nombre" numFmtId="0" hierarchy="23" level="1">
      <sharedItems count="290">
        <s v="Afganistán"/>
        <s v="Albania"/>
        <s v="Alemania"/>
        <s v="Alta mar fuera de las aguas territoriales"/>
        <s v="Andorra"/>
        <s v="Angola"/>
        <s v="Anguilla"/>
        <s v="Antártida"/>
        <s v="Antigua y Barbuda"/>
        <s v="Antillas Neerlandesas (d.01/01/87)"/>
        <s v="Antillas Neerlandesas (incl.Aruba)(h.31/12/86)"/>
        <s v="Arabia Saudí"/>
        <s v="Argelia"/>
        <s v="Argentina"/>
        <s v="Armenia (d.01/01/92)"/>
        <s v="Aruba (d.01/01/87)"/>
        <s v="Australia"/>
        <s v="Austria"/>
        <s v="Avituall.y combust.intercambios comunitarios"/>
        <s v="Avituallamiento buques aeronaves nacionales"/>
        <s v="Avituallamiento terceros"/>
        <s v="Avituallamiento y combustible"/>
        <s v="Azerbaiján (d.01/01/92)"/>
        <s v="Azores (I.Salomon) (h.31/12/91)"/>
        <s v="Azores(h.31/12/00);O.Am.,Pal.(h.31/12/99);Kirib.(h.31/12/80)"/>
        <s v="Bahamas"/>
        <s v="Bahrein"/>
        <s v="Bangladesh"/>
        <s v="Barbados"/>
        <s v="Bélgica"/>
        <s v="Bélgica y Luxemburgo (h.31/12/98)"/>
        <s v="Belice"/>
        <s v="Benin"/>
        <s v="Bermudas"/>
        <s v="Bielorrusia (d.01/01/92)"/>
        <s v="Bolivia"/>
        <s v="Bonaire, San Eustaquio y Saba"/>
        <s v="Bosnia-Herzegovina (d.01/01/92)"/>
        <s v="Botswana"/>
        <s v="Brasil"/>
        <s v="Brunei Darussalam"/>
        <s v="Bulgaria"/>
        <s v="Burkina Faso (ant. Alto Volta)"/>
        <s v="Burundi"/>
        <s v="Bután"/>
        <s v="Cabo Verde"/>
        <s v="Camboya (Campuchea)"/>
        <s v="Camerún"/>
        <s v="Canadá"/>
        <s v="Canal de Panamá (h.31/12/80)"/>
        <s v="Ceuta (d.01/01/99); Islas Canarias (h.31/12/96)"/>
        <s v="Ceuta y Melilla (h. 1998)"/>
        <s v="Chad"/>
        <s v="Checoslovaquia (h.31/12/92)"/>
        <s v="Chile"/>
        <s v="China"/>
        <s v="Chipre"/>
        <s v="Cisjordania/Franja de Gaza"/>
        <s v="Ciudad del Vaticano"/>
        <s v="Colombia"/>
        <s v="Comoras"/>
        <s v="Congo"/>
        <s v="Corea del Norte (Rep.Pop.Dem.de Corea)"/>
        <s v="Corea del Sur (Rep. de Corea)"/>
        <s v="Costa de Marfil"/>
        <s v="Costa Rica"/>
        <s v="Croacia (d.01/01/92)"/>
        <s v="Cuba"/>
        <s v="Curaçao"/>
        <s v="Dinamarca"/>
        <s v="Djibouti"/>
        <s v="Dominica"/>
        <s v="Ecuador"/>
        <s v="Egipto"/>
        <s v="El Salvador"/>
        <s v="Emiratos Arabes Unidos"/>
        <s v="Eritrea"/>
        <s v="Eslovaquia (d.01/01/93)"/>
        <s v="Eslovenia (d.01/01/92)"/>
        <s v="España (excp.Ceuta y Melilla)(d.01/01/86)"/>
        <s v="Estados Unidos"/>
        <s v="Estonia (d.01/01/92)"/>
        <s v="Etiopía"/>
        <s v="Filipinas"/>
        <s v="Finlandia"/>
        <s v="Francia"/>
        <s v="Gabón"/>
        <s v="Gambia"/>
        <s v="Georgia (d.01/01/92)"/>
        <s v="Georgia del Sur e Islas Sandwich Sur"/>
        <s v="Ghana"/>
        <s v="Gibraltar"/>
        <s v="Granada"/>
        <s v="Grecia"/>
        <s v="Groenlandia"/>
        <s v="Guadalupe (h.31/12/96)"/>
        <s v="Guam"/>
        <s v="Guatemala"/>
        <s v="Guinea"/>
        <s v="Guinea Bissau"/>
        <s v="Guinea Ecuatorial"/>
        <s v="Guyana"/>
        <s v="Guyana Francesa (h.31/12/96)"/>
        <s v="Haití"/>
        <s v="Honduras"/>
        <s v="Hong-Kong"/>
        <s v="Hungría"/>
        <s v="I.Marianas Norte(h.31/12/00);Oc.Australiana(h.31/12/99)"/>
        <s v="India"/>
        <s v="Indias Occidentales (h.31/12/82)"/>
        <s v="Indias Occidentales (h.31/12/85)"/>
        <s v="Indias Occidentales (h.31/12/86)"/>
        <s v="Indonesia"/>
        <s v="Irak"/>
        <s v="Irán"/>
        <s v="Irlanda"/>
        <s v="Isla Bouvet"/>
        <s v="Isla Heard e Islas McDonald"/>
        <s v="Isla Navidad"/>
        <s v="Isla Niue"/>
        <s v="Isla Norfolk"/>
        <s v="Islandia"/>
        <s v="Islas Caimán"/>
        <s v="Islas Cocos o islas Keeling"/>
        <s v="Islas Cook"/>
        <s v="Islas Feroe (d.01/01/93)"/>
        <s v="Islas Feroe (h.31/12/92)"/>
        <s v="Islas Fiyi(Fidji)"/>
        <s v="Islas Maldivas"/>
        <s v="Islas Malvinas (Falkland)"/>
        <s v="Islas Marianas del Norte"/>
        <s v="Islas Marshall"/>
        <s v="Islas Menores alejadas Estados Unidos"/>
        <s v="Islas Salomon"/>
        <s v="Islas Tokelau"/>
        <s v="Islas Turcas y Caicos"/>
        <s v="Islas Virgenes (EEUU)"/>
        <s v="Islas Vírgenes (GB) (d.01/01/95)"/>
        <s v="Islas Vírgenes (GB) y Montserrat (h.31/12/94)"/>
        <s v="Islas Wallis y Futuna"/>
        <s v="Israel"/>
        <s v="Italia"/>
        <s v="Jamaica"/>
        <s v="Japón"/>
        <s v="Jordania"/>
        <s v="Kazajstán (d.01/01/92)"/>
        <s v="Kenia"/>
        <s v="Kirguizistán (d.01/01/92)"/>
        <s v="Kiribati (d.01/01/81)"/>
        <s v="Kosovo (d.01/06/05)"/>
        <s v="Kosovo (sólo Noviembre-2000)"/>
        <s v="Kuwait"/>
        <s v="Laos"/>
        <s v="Lesotho"/>
        <s v="Letonia (d.01/01/92)"/>
        <s v="Líbano"/>
        <s v="Liberia"/>
        <s v="Libia"/>
        <s v="Liechtenstein"/>
        <s v="Lituania (d.01/01/92)"/>
        <s v="Luxemburgo"/>
        <s v="Macao"/>
        <s v="Macedonia (d.01/01/00); R.Yug.Macedonia (h.31/12/99)"/>
        <s v="Madagascar"/>
        <s v="Malasia"/>
        <s v="Malawi"/>
        <s v="Mali"/>
        <s v="Malta"/>
        <s v="Marruecos"/>
        <s v="Martinica (h.31/12/96)"/>
        <s v="Mauricio"/>
        <s v="Mauritania"/>
        <s v="Mayotte (h.31/12/94)"/>
        <s v="Melilla (d.01/01/99)"/>
        <s v="México"/>
        <s v="Micronesia Estados Federados"/>
        <s v="Moldavia (d.01/01/92)"/>
        <s v="Mongolia"/>
        <s v="Montenegro (d.01/06/05)"/>
        <s v="Montserrat (d.01/01/95)"/>
        <s v="Mozambique"/>
        <s v="Myanmar; (Birmania h.30/06/99)"/>
        <s v="Namibia (d.01/01/90)"/>
        <s v="Nauru"/>
        <s v="Nepal"/>
        <s v="Nicaragua"/>
        <s v="Níger"/>
        <s v="Nigeria"/>
        <s v="Noruega"/>
        <s v="Nueva Caledonia y dependencias"/>
        <s v="Nueva Zelanda"/>
        <s v="Oc.Holand.(h.31/12/00); Oc.Neozeland.(h.31/12/99)"/>
        <s v="Omán"/>
        <s v="Operaciones Especiales (España) (h.31/12/99)"/>
        <s v="Países Bajos"/>
        <s v="Países y territ.no prec.raz.com.Extra."/>
        <s v="Países y territ.no prec.raz.com.Intra.;Código País Especial"/>
        <s v="Países y territ.no precisad.raz.com.Extra. (h.31/12/93)"/>
        <s v="Países y territ.no precisad.raz.com.Intra. (h.31/12/93)"/>
        <s v="Países y territ.no precisad.raz.com.mili."/>
        <s v="Países y territorios no determinados"/>
        <s v="Países y territorios no determinados.Extraco."/>
        <s v="Países y territorios no determinados.Intraco."/>
        <s v="Pakistán"/>
        <s v="Palau"/>
        <s v="Panamá (d.01/01/81)"/>
        <s v="Panamá (h.31/12/80)"/>
        <s v="Papúa Nueva Guinea"/>
        <s v="Paraguay"/>
        <s v="Perú"/>
        <s v="Pesca altura origen España"/>
        <s v="Pesca altura origen otro estado miembro"/>
        <s v="Pesca de altura"/>
        <s v="Pitcairn"/>
        <s v="Polinesia Francesa"/>
        <s v="Polonia"/>
        <s v="Portugal"/>
        <s v="Portugal (h. 1985)"/>
        <s v="Qatar"/>
        <s v="R.D. Alemania (h.31/12/90)"/>
        <s v="Regiones Polares (h.31/12/00)"/>
        <s v="Reino Unido"/>
        <s v="Rep.Democrática Congo; (Zaire h.31/12/97)"/>
        <s v="República Centroafricana"/>
        <s v="República Checa (d.01/01/93)"/>
        <s v="República Dominicana"/>
        <s v="Reunión (h.31/12/96)"/>
        <s v="Ruanda"/>
        <s v="Rumanía"/>
        <s v="Rusia (d.01/01/92)"/>
        <s v="Sáhara Occidental"/>
        <s v="Samoa Americana"/>
        <s v="Samoa Occidental"/>
        <s v="San Cristóbal y Nieves"/>
        <s v="San Marino"/>
        <s v="San Martín"/>
        <s v="San Pedro y Miquelón"/>
        <s v="San Vicente y Granadinas"/>
        <s v="Sant Bartolomé"/>
        <s v="Santa Elena"/>
        <s v="Santa Lucía"/>
        <s v="Santo Tomé y Príncipe"/>
        <s v="Senegal"/>
        <s v="Serbia (d.01/06/05)"/>
        <s v="Serbia y Montenegro(h.31/05/05);Yug.(h.31/12/98)"/>
        <s v="Seychelles"/>
        <s v="Sierra Leona"/>
        <s v="Singapur"/>
        <s v="Siria"/>
        <s v="Somalia"/>
        <s v="Sri Lanka"/>
        <s v="Sudáfrica (d.01/01/90)"/>
        <s v="Sudáfrica (incl.Namibia)(h.31/12/89)"/>
        <s v="Sudán"/>
        <s v="Sudán del Sur"/>
        <s v="Suecia"/>
        <s v="Suiza (d.01/01/95)"/>
        <s v="Suiza (h.31/12/94)"/>
        <s v="Surinam"/>
        <s v="Svalbard (archipiélago) (h.31/12/00)"/>
        <s v="Swazilandia"/>
        <s v="Tailandia"/>
        <s v="Taiwán"/>
        <s v="Tajikistán (d.01/01/92)"/>
        <s v="Tanzania"/>
        <s v="Territorio Británico Indico"/>
        <s v="Tierras Australes Francesas"/>
        <s v="Timor-Leste (d.01/01/03);Timor Este (h.31/12/02)"/>
        <s v="Togo"/>
        <s v="Tonga"/>
        <s v="Trinidad y Tobago"/>
        <s v="Túnez"/>
        <s v="Turkmenistán (d.01/01/92)"/>
        <s v="Turquía"/>
        <s v="Tuvalu"/>
        <s v="Ucrania (d.01/01/92)"/>
        <s v="Uganda"/>
        <s v="Unión Soviética (h.31/05/92)"/>
        <s v="Uruguay"/>
        <s v="Uzbekistán (d.01/01/92)"/>
        <s v="Vanuatu"/>
        <s v="Venezuela"/>
        <s v="Vietnam"/>
        <s v="Yemen (d.01/01/91)"/>
        <s v="Yemen del Norte (h.31/12/90)"/>
        <s v="Yemen del Sur (h.31/12/90)"/>
        <s v="Yugoslavia (h.31/12/91)"/>
        <s v="Yugoslavia (h.31/12/92)"/>
        <s v="Zambia"/>
        <s v="Zimbabwe"/>
      </sharedItems>
    </cacheField>
    <cacheField name="[meses].[Fecha].[Fecha]" caption="Fecha" numFmtId="0" hierarchy="9" level="1">
      <sharedItems containsSemiMixedTypes="0" containsNonDate="0" containsString="0"/>
    </cacheField>
    <cacheField name="[Measures].[paises_imp_mes_acu_rank_des]" caption="paises_imp_mes_acu_rank_des" numFmtId="0" hierarchy="405" level="32767"/>
    <cacheField name="[Measures].[paises_imp_mes_tva_con]" caption="paises_imp_mes_tva_con" numFmtId="0" hierarchy="437" level="32767"/>
    <cacheField name="[Measures].[paises_imp_mes_tva_con_rank_des]" caption="paises_imp_mes_tva_con_rank_des" numFmtId="0" hierarchy="408" level="32767"/>
    <cacheField name="[Measures].[paises_imp_mes_tva]" caption="paises_imp_mes_tva" numFmtId="0" hierarchy="218" level="32767"/>
    <cacheField name="[Measures].[paises_imp_mes]" caption="paises_imp_mes" numFmtId="0" hierarchy="210" level="32767"/>
    <cacheField name="[Measures].[paises_imp_mes_anopasado]" caption="paises_imp_mes_anopasado" numFmtId="0" hierarchy="211" level="32767"/>
    <cacheField name="[Measures].[paises_imp_mes_difano]" caption="paises_imp_mes_difano" numFmtId="0" hierarchy="227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2" memberValueDatatype="130" unbalanced="0">
      <fieldsUsage count="2">
        <fieldUsage x="-1"/>
        <fieldUsage x="0"/>
      </fieldsUsage>
    </cacheHierarchy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 oneField="1">
      <fieldsUsage count="1">
        <fieldUsage x="6"/>
      </fieldsUsage>
    </cacheHierarchy>
    <cacheHierarchy uniqueName="[Measures].[paises_imp_mes_anopasado]" caption="paises_imp_mes_anopasado" measure="1" displayFolder="" measureGroup="paises_imp" count="0" oneField="1">
      <fieldsUsage count="1">
        <fieldUsage x="7"/>
      </fieldsUsage>
    </cacheHierarchy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 oneField="1">
      <fieldsUsage count="1">
        <fieldUsage x="5"/>
      </fieldsUsage>
    </cacheHierarchy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 oneField="1">
      <fieldsUsage count="1">
        <fieldUsage x="8"/>
      </fieldsUsage>
    </cacheHierarchy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 oneField="1">
      <fieldsUsage count="1">
        <fieldUsage x="2"/>
      </fieldsUsage>
    </cacheHierarchy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 oneField="1">
      <fieldsUsage count="1">
        <fieldUsage x="4"/>
      </fieldsUsage>
    </cacheHierarchy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 oneField="1">
      <fieldsUsage count="1">
        <fieldUsage x="3"/>
      </fieldsUsage>
    </cacheHierarchy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7060184" backgroundQuery="1" createdVersion="6" refreshedVersion="8" minRefreshableVersion="3" recordCount="0" supportSubquery="1" supportAdvancedDrill="1" xr:uid="{00000000-000A-0000-FFFF-FFFF20000000}">
  <cacheSource type="external" connectionId="16"/>
  <cacheFields count="4">
    <cacheField name="[regiones].[Región].[Región]" caption="Región" numFmtId="0" hierarchy="33" level="1">
      <sharedItems count="17">
        <s v="Andalucía"/>
        <s v="Aragón"/>
        <s v="Asturias, Principado de"/>
        <s v="Balears, Illes"/>
        <s v="Canarias"/>
        <s v="Cantabria"/>
        <s v="Castilla y León"/>
        <s v="Castilla-La Mancha"/>
        <s v="Cataluña"/>
        <s v="Comunitat Valenciana"/>
        <s v="Extremadura"/>
        <s v="Galicia"/>
        <s v="Madrid, Comunidad de"/>
        <s v="Murcia, Región de"/>
        <s v="Navarra, Comunidad Foral de"/>
        <s v="País Vasco"/>
        <s v="Rioja, La"/>
      </sharedItems>
    </cacheField>
    <cacheField name="[meses].[Fecha].[Fecha]" caption="Fecha" numFmtId="0" hierarchy="9" level="1">
      <sharedItems containsSemiMixedTypes="0" containsNonDate="0" containsDate="1" containsString="0" minDate="2026-02-01T00:00:00" maxDate="2026-02-02T00:00:00" count="1">
        <d v="2026-02-01T00:00:00"/>
      </sharedItems>
    </cacheField>
    <cacheField name="[Measures].[ccaa_exp_mes_tva_con]" caption="ccaa_exp_mes_tva_con" numFmtId="0" hierarchy="92" level="32767"/>
    <cacheField name="[Measures].[ccaa_exp_mes_tva_con_rank]" caption="ccaa_exp_mes_tva_con_rank" numFmtId="0" hierarchy="441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0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 oneField="1">
      <fieldsUsage count="1">
        <fieldUsage x="2"/>
      </fieldsUsage>
    </cacheHierarchy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 oneField="1">
      <fieldsUsage count="1">
        <fieldUsage x="3"/>
      </fieldsUsage>
    </cacheHierarchy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7754631" backgroundQuery="1" createdVersion="6" refreshedVersion="8" minRefreshableVersion="3" recordCount="0" supportSubquery="1" supportAdvancedDrill="1" xr:uid="{00000000-000A-0000-FFFF-FFFF21000000}">
  <cacheSource type="external" connectionId="16"/>
  <cacheFields count="4">
    <cacheField name="[regiones].[Región].[Región]" caption="Región" numFmtId="0" hierarchy="33" level="1">
      <sharedItems count="17">
        <s v="Andalucía"/>
        <s v="Aragón"/>
        <s v="Asturias, Principado de"/>
        <s v="Balears, Illes"/>
        <s v="Canarias"/>
        <s v="Cantabria"/>
        <s v="Castilla y León"/>
        <s v="Castilla-La Mancha"/>
        <s v="Cataluña"/>
        <s v="Comunitat Valenciana"/>
        <s v="Extremadura"/>
        <s v="Galicia"/>
        <s v="Madrid, Comunidad de"/>
        <s v="Murcia, Región de"/>
        <s v="Navarra, Comunidad Foral de"/>
        <s v="País Vasco"/>
        <s v="Rioja, La"/>
      </sharedItems>
    </cacheField>
    <cacheField name="[meses].[Fecha].[Fecha]" caption="Fecha" numFmtId="0" hierarchy="9" level="1">
      <sharedItems containsSemiMixedTypes="0" containsNonDate="0" containsDate="1" containsString="0" minDate="2026-02-01T00:00:00" maxDate="2026-02-02T00:00:00" count="1">
        <d v="2026-02-01T00:00:00"/>
      </sharedItems>
    </cacheField>
    <cacheField name="[Measures].[ccaa_exp_mes_acu_tva_con]" caption="ccaa_exp_mes_acu_tva_con" numFmtId="0" hierarchy="93" level="32767"/>
    <cacheField name="[Measures].[ccaa_exp_mes_acu_tva_con_rank]" caption="ccaa_exp_mes_acu_tva_con_rank" numFmtId="0" hierarchy="442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0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 oneField="1">
      <fieldsUsage count="1">
        <fieldUsage x="2"/>
      </fieldsUsage>
    </cacheHierarchy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 oneField="1">
      <fieldsUsage count="1">
        <fieldUsage x="3"/>
      </fieldsUsage>
    </cacheHierarchy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8101854" backgroundQuery="1" createdVersion="6" refreshedVersion="8" minRefreshableVersion="3" recordCount="0" supportSubquery="1" supportAdvancedDrill="1" xr:uid="{00000000-000A-0000-FFFF-FFFF22000000}">
  <cacheSource type="external" connectionId="16"/>
  <cacheFields count="4">
    <cacheField name="[regiones].[Región].[Región]" caption="Región" numFmtId="0" hierarchy="33" level="1">
      <sharedItems count="17">
        <s v="Andalucía"/>
        <s v="Aragón"/>
        <s v="Asturias, Principado de"/>
        <s v="Balears, Illes"/>
        <s v="Canarias"/>
        <s v="Cantabria"/>
        <s v="Castilla y León"/>
        <s v="Castilla-La Mancha"/>
        <s v="Cataluña"/>
        <s v="Comunitat Valenciana"/>
        <s v="Extremadura"/>
        <s v="Galicia"/>
        <s v="Madrid, Comunidad de"/>
        <s v="Murcia, Región de"/>
        <s v="Navarra, Comunidad Foral de"/>
        <s v="País Vasco"/>
        <s v="Rioja, La"/>
      </sharedItems>
    </cacheField>
    <cacheField name="[meses].[Fecha].[Fecha]" caption="Fecha" numFmtId="0" hierarchy="9" level="1">
      <sharedItems containsSemiMixedTypes="0" containsNonDate="0" containsDate="1" containsString="0" minDate="2026-02-01T00:00:00" maxDate="2026-02-02T00:00:00" count="1">
        <d v="2026-02-01T00:00:00"/>
      </sharedItems>
    </cacheField>
    <cacheField name="[Measures].[ccaa_imp_mes_tva_con]" caption="ccaa_imp_mes_tva_con" numFmtId="0" hierarchy="422" level="32767"/>
    <cacheField name="[Measures].[ccaa_imp_mes_tva_con_rank]" caption="ccaa_imp_mes_tva_con_rank" numFmtId="0" hierarchy="443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0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 oneField="1">
      <fieldsUsage count="1">
        <fieldUsage x="2"/>
      </fieldsUsage>
    </cacheHierarchy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 oneField="1">
      <fieldsUsage count="1">
        <fieldUsage x="3"/>
      </fieldsUsage>
    </cacheHierarchy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608912039" backgroundQuery="1" createdVersion="6" refreshedVersion="8" minRefreshableVersion="3" recordCount="0" supportSubquery="1" supportAdvancedDrill="1" xr:uid="{00000000-000A-0000-FFFF-FFFF23000000}">
  <cacheSource type="external" connectionId="16"/>
  <cacheFields count="4">
    <cacheField name="[regiones].[Región].[Región]" caption="Región" numFmtId="0" hierarchy="33" level="1">
      <sharedItems count="17">
        <s v="Andalucía"/>
        <s v="Aragón"/>
        <s v="Asturias, Principado de"/>
        <s v="Balears, Illes"/>
        <s v="Canarias"/>
        <s v="Cantabria"/>
        <s v="Castilla y León"/>
        <s v="Castilla-La Mancha"/>
        <s v="Cataluña"/>
        <s v="Comunitat Valenciana"/>
        <s v="Extremadura"/>
        <s v="Galicia"/>
        <s v="Madrid, Comunidad de"/>
        <s v="Murcia, Región de"/>
        <s v="Navarra, Comunidad Foral de"/>
        <s v="País Vasco"/>
        <s v="Rioja, La"/>
      </sharedItems>
    </cacheField>
    <cacheField name="[meses].[Fecha].[Fecha]" caption="Fecha" numFmtId="0" hierarchy="9" level="1">
      <sharedItems containsSemiMixedTypes="0" containsNonDate="0" containsDate="1" containsString="0" minDate="2026-02-01T00:00:00" maxDate="2026-02-02T00:00:00" count="1">
        <d v="2026-02-01T00:00:00"/>
      </sharedItems>
    </cacheField>
    <cacheField name="[Measures].[ccaa_imp_mes_acu_tva_con]" caption="ccaa_imp_mes_acu_tva_con" numFmtId="0" hierarchy="423" level="32767"/>
    <cacheField name="[Measures].[ccaa_imp_mes_acu_tva_con_rank]" caption="ccaa_imp_mes_acu_tva_con_rank" numFmtId="0" hierarchy="444" level="32767"/>
  </cacheFields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>
      <fieldsUsage count="2">
        <fieldUsage x="-1"/>
        <fieldUsage x="1"/>
      </fieldsUsage>
    </cacheHierarchy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0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 oneField="1">
      <fieldsUsage count="1">
        <fieldUsage x="2"/>
      </fieldsUsage>
    </cacheHierarchy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 oneField="1">
      <fieldsUsage count="1">
        <fieldUsage x="3"/>
      </fieldsUsage>
    </cacheHierarchy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785300926" backgroundQuery="1" createdVersion="6" refreshedVersion="8" minRefreshableVersion="3" recordCount="0" supportSubquery="1" supportAdvancedDrill="1" xr:uid="{00000000-000A-0000-FFFF-FFFF2B000000}">
  <cacheSource type="external" connectionId="16"/>
  <cacheFields count="18">
    <cacheField name="[regiones].[Región].[Región]" caption="Región" numFmtId="0" hierarchy="33" level="1">
      <sharedItems count="2">
        <s v="España"/>
        <s v="Madrid, Comunidad de"/>
      </sharedItems>
    </cacheField>
    <cacheField name="[Measures].[ccaa_exp_mes]" caption="ccaa_exp_mes" numFmtId="0" hierarchy="50" level="32767"/>
    <cacheField name="[Measures].[ccaa_exp_mes_acu]" caption="ccaa_exp_mes_acu" numFmtId="0" hierarchy="52" level="32767"/>
    <cacheField name="[anos].[ano].[ano]" caption="ano" numFmtId="0" level="1">
      <sharedItems containsSemiMixedTypes="0" containsString="0" containsNumber="1" containsInteger="1" minValue="1995" maxValue="2026" count="32"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</sharedItems>
      <extLst>
        <ext xmlns:x15="http://schemas.microsoft.com/office/spreadsheetml/2010/11/main" uri="{4F2E5C28-24EA-4eb8-9CBF-B6C8F9C3D259}">
          <x15:cachedUniqueNames>
            <x15:cachedUniqueName index="0" name="[anos].[ano].&amp;[1995]"/>
            <x15:cachedUniqueName index="1" name="[anos].[ano].&amp;[1996]"/>
            <x15:cachedUniqueName index="2" name="[anos].[ano].&amp;[1997]"/>
            <x15:cachedUniqueName index="3" name="[anos].[ano].&amp;[1998]"/>
            <x15:cachedUniqueName index="4" name="[anos].[ano].&amp;[1999]"/>
            <x15:cachedUniqueName index="5" name="[anos].[ano].&amp;[2000]"/>
            <x15:cachedUniqueName index="6" name="[anos].[ano].&amp;[2001]"/>
            <x15:cachedUniqueName index="7" name="[anos].[ano].&amp;[2002]"/>
            <x15:cachedUniqueName index="8" name="[anos].[ano].&amp;[2003]"/>
            <x15:cachedUniqueName index="9" name="[anos].[ano].&amp;[2004]"/>
            <x15:cachedUniqueName index="10" name="[anos].[ano].&amp;[2005]"/>
            <x15:cachedUniqueName index="11" name="[anos].[ano].&amp;[2006]"/>
            <x15:cachedUniqueName index="12" name="[anos].[ano].&amp;[2007]"/>
            <x15:cachedUniqueName index="13" name="[anos].[ano].&amp;[2008]"/>
            <x15:cachedUniqueName index="14" name="[anos].[ano].&amp;[2009]"/>
            <x15:cachedUniqueName index="15" name="[anos].[ano].&amp;[2010]"/>
            <x15:cachedUniqueName index="16" name="[anos].[ano].&amp;[2011]"/>
            <x15:cachedUniqueName index="17" name="[anos].[ano].&amp;[2012]"/>
            <x15:cachedUniqueName index="18" name="[anos].[ano].&amp;[2013]"/>
            <x15:cachedUniqueName index="19" name="[anos].[ano].&amp;[2014]"/>
            <x15:cachedUniqueName index="20" name="[anos].[ano].&amp;[2015]"/>
            <x15:cachedUniqueName index="21" name="[anos].[ano].&amp;[2016]"/>
            <x15:cachedUniqueName index="22" name="[anos].[ano].&amp;[2017]"/>
            <x15:cachedUniqueName index="23" name="[anos].[ano].&amp;[2018]"/>
            <x15:cachedUniqueName index="24" name="[anos].[ano].&amp;[2019]"/>
            <x15:cachedUniqueName index="25" name="[anos].[ano].&amp;[2020]"/>
            <x15:cachedUniqueName index="26" name="[anos].[ano].&amp;[2021]"/>
            <x15:cachedUniqueName index="27" name="[anos].[ano].&amp;[2022]"/>
            <x15:cachedUniqueName index="28" name="[anos].[ano].&amp;[2023]"/>
            <x15:cachedUniqueName index="29" name="[anos].[ano].&amp;[2024]"/>
            <x15:cachedUniqueName index="30" name="[anos].[ano].&amp;[2025]"/>
            <x15:cachedUniqueName index="31" name="[anos].[ano].&amp;[2026]"/>
          </x15:cachedUniqueNames>
        </ext>
      </extLst>
    </cacheField>
    <cacheField name="[meses].[Fecha (mes)].[Fecha (mes)]" caption="Fecha (mes)" numFmtId="0" hierarchy="18" level="1">
      <sharedItems containsSemiMixedTypes="0" containsNonDate="0" containsString="0"/>
    </cacheField>
    <cacheField name="[Measures].[ccaa_exp_mes_fecharank]" caption="ccaa_exp_mes_fecharank" numFmtId="0" hierarchy="110" level="32767"/>
    <cacheField name="[Measures].[ccaa_exp_mes_difano]" caption="ccaa_exp_mes_difano" numFmtId="0" hierarchy="114" level="32767"/>
    <cacheField name="[Measures].[ccaa_exp_mes_tva]" caption="ccaa_exp_mes_tva" numFmtId="0" hierarchy="58" level="32767"/>
    <cacheField name="[Measures].[ccaa_exp_mes_acu_tva]" caption="ccaa_exp_mes_acu_tva" numFmtId="0" hierarchy="59" level="32767"/>
    <cacheField name="[Measures].[ccaa_imp_mes]" caption="ccaa_imp_mes" numFmtId="0" hierarchy="69" level="32767"/>
    <cacheField name="[Measures].[ccaa_imp_mes_acu]" caption="ccaa_imp_mes_acu" numFmtId="0" hierarchy="71" level="32767"/>
    <cacheField name="[Measures].[ccaa_imp_mes_tva]" caption="ccaa_imp_mes_tva" numFmtId="0" hierarchy="77" level="32767"/>
    <cacheField name="[Measures].[ccaa_imp_mes_acu_tva]" caption="ccaa_imp_mes_acu_tva" numFmtId="0" hierarchy="78" level="32767"/>
    <cacheField name="[Measures].[ccaa_exp_mes_acu_fecharank]" caption="ccaa_exp_mes_acu_fecharank" numFmtId="0" hierarchy="111" level="32767"/>
    <cacheField name="[Measures].[ccaa_imp_mes_difano]" caption="ccaa_imp_mes_difano" numFmtId="0" hierarchy="120" level="32767"/>
    <cacheField name="[Measures].[ccaa_imp_mes_acu_difano]" caption="ccaa_imp_mes_acu_difano" numFmtId="0" hierarchy="117" level="32767"/>
    <cacheField name="[Measures].[ccaa_imp_mes_fecharank]" caption="ccaa_imp_mes_fecharank" numFmtId="0" hierarchy="124" level="32767"/>
    <cacheField name="[Measures].[ccaa_imp_mes_acu_fecharank]" caption="ccaa_imp_mes_acu_fecharank" numFmtId="0" hierarchy="125" level="32767"/>
  </cacheFields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>
      <fieldsUsage count="2">
        <fieldUsage x="-1"/>
        <fieldUsage x="3"/>
      </fieldsUsage>
    </cacheHierarchy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2" memberValueDatatype="130" unbalanced="0">
      <fieldsUsage count="2">
        <fieldUsage x="-1"/>
        <fieldUsage x="4"/>
      </fieldsUsage>
    </cacheHierarchy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>
      <fieldsUsage count="2">
        <fieldUsage x="-1"/>
        <fieldUsage x="0"/>
      </fieldsUsage>
    </cacheHierarchy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 oneField="1">
      <fieldsUsage count="1">
        <fieldUsage x="1"/>
      </fieldsUsage>
    </cacheHierarchy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 oneField="1">
      <fieldsUsage count="1">
        <fieldUsage x="2"/>
      </fieldsUsage>
    </cacheHierarchy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 oneField="1">
      <fieldsUsage count="1">
        <fieldUsage x="7"/>
      </fieldsUsage>
    </cacheHierarchy>
    <cacheHierarchy uniqueName="[Measures].[ccaa_exp_mes_acu_tva]" caption="ccaa_exp_mes_acu_tva" measure="1" displayFolder="" measureGroup="ccaa_exp" count="0" oneField="1">
      <fieldsUsage count="1">
        <fieldUsage x="8"/>
      </fieldsUsage>
    </cacheHierarchy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 oneField="1">
      <fieldsUsage count="1">
        <fieldUsage x="9"/>
      </fieldsUsage>
    </cacheHierarchy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 oneField="1">
      <fieldsUsage count="1">
        <fieldUsage x="10"/>
      </fieldsUsage>
    </cacheHierarchy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 oneField="1">
      <fieldsUsage count="1">
        <fieldUsage x="11"/>
      </fieldsUsage>
    </cacheHierarchy>
    <cacheHierarchy uniqueName="[Measures].[ccaa_imp_mes_acu_tva]" caption="ccaa_imp_mes_acu_tva" measure="1" displayFolder="" measureGroup="ccaa_imp" count="0" oneField="1">
      <fieldsUsage count="1">
        <fieldUsage x="12"/>
      </fieldsUsage>
    </cacheHierarchy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 oneField="1">
      <fieldsUsage count="1">
        <fieldUsage x="5"/>
      </fieldsUsage>
    </cacheHierarchy>
    <cacheHierarchy uniqueName="[Measures].[ccaa_exp_mes_acu_fecharank]" caption="ccaa_exp_mes_acu_fecharank" measure="1" displayFolder="" measureGroup="ccaa_exp" count="0" oneField="1">
      <fieldsUsage count="1">
        <fieldUsage x="13"/>
      </fieldsUsage>
    </cacheHierarchy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 oneField="1">
      <fieldsUsage count="1">
        <fieldUsage x="6"/>
      </fieldsUsage>
    </cacheHierarchy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 oneField="1">
      <fieldsUsage count="1">
        <fieldUsage x="15"/>
      </fieldsUsage>
    </cacheHierarchy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 oneField="1">
      <fieldsUsage count="1">
        <fieldUsage x="14"/>
      </fieldsUsage>
    </cacheHierarchy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 oneField="1">
      <fieldsUsage count="1">
        <fieldUsage x="16"/>
      </fieldsUsage>
    </cacheHierarchy>
    <cacheHierarchy uniqueName="[Measures].[ccaa_imp_mes_acu_fecharank]" caption="ccaa_imp_mes_acu_fecharank" measure="1" displayFolder="" measureGroup="ccaa_imp" count="0" oneField="1">
      <fieldsUsage count="1">
        <fieldUsage x="17"/>
      </fieldsUsage>
    </cacheHierarchy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13">
    <dimension name="anos" uniqueName="[anos]" caption="anos"/>
    <dimension name="ccaa_exp" uniqueName="[ccaa_exp]" caption="ccaa_exp"/>
    <dimension name="ccaa_imp" uniqueName="[ccaa_imp]" caption="ccaa_imp"/>
    <dimension measure="1" name="Measures" uniqueName="[Measures]" caption="Measures"/>
    <dimension name="meses" uniqueName="[meses]" caption="meses"/>
    <dimension name="paises" uniqueName="[paises]" caption="paises"/>
    <dimension name="paises_exp" uniqueName="[paises_exp]" caption="paises_exp"/>
    <dimension name="paises_imp" uniqueName="[paises_imp]" caption="paises_imp"/>
    <dimension name="regiones" uniqueName="[regiones]" caption="regiones"/>
    <dimension name="taric" uniqueName="[taric]" caption="taric"/>
    <dimension name="taric_exp" uniqueName="[taric_exp]" caption="taric_exp"/>
    <dimension name="taric_imp" uniqueName="[taric_imp]" caption="taric_imp"/>
    <dimension name="trimestres" uniqueName="[trimestres]" caption="trimestres"/>
  </dimensions>
  <measureGroups count="12">
    <measureGroup name="anos" caption="anos"/>
    <measureGroup name="ccaa_exp" caption="ccaa_exp"/>
    <measureGroup name="ccaa_imp" caption="ccaa_imp"/>
    <measureGroup name="meses" caption="meses"/>
    <measureGroup name="paises" caption="paises"/>
    <measureGroup name="paises_exp" caption="paises_exp"/>
    <measureGroup name="paises_imp" caption="paises_imp"/>
    <measureGroup name="regiones" caption="regiones"/>
    <measureGroup name="taric" caption="taric"/>
    <measureGroup name="taric_exp" caption="taric_exp"/>
    <measureGroup name="taric_imp" caption="taric_imp"/>
    <measureGroup name="trimestres" caption="trimestres"/>
  </measureGroups>
  <maps count="39">
    <map measureGroup="0" dimension="0"/>
    <map measureGroup="1" dimension="0"/>
    <map measureGroup="1" dimension="1"/>
    <map measureGroup="1" dimension="4"/>
    <map measureGroup="1" dimension="8"/>
    <map measureGroup="1" dimension="12"/>
    <map measureGroup="2" dimension="0"/>
    <map measureGroup="2" dimension="2"/>
    <map measureGroup="2" dimension="4"/>
    <map measureGroup="2" dimension="8"/>
    <map measureGroup="2" dimension="12"/>
    <map measureGroup="3" dimension="0"/>
    <map measureGroup="3" dimension="4"/>
    <map measureGroup="3" dimension="12"/>
    <map measureGroup="4" dimension="5"/>
    <map measureGroup="5" dimension="0"/>
    <map measureGroup="5" dimension="4"/>
    <map measureGroup="5" dimension="5"/>
    <map measureGroup="5" dimension="6"/>
    <map measureGroup="5" dimension="12"/>
    <map measureGroup="6" dimension="0"/>
    <map measureGroup="6" dimension="4"/>
    <map measureGroup="6" dimension="5"/>
    <map measureGroup="6" dimension="7"/>
    <map measureGroup="6" dimension="12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9" dimension="12"/>
    <map measureGroup="10" dimension="0"/>
    <map measureGroup="10" dimension="4"/>
    <map measureGroup="10" dimension="9"/>
    <map measureGroup="10" dimension="11"/>
    <map measureGroup="10" dimension="12"/>
    <map measureGroup="11" dimension="0"/>
    <map measureGroup="11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85648145" backgroundQuery="1" createdVersion="3" refreshedVersion="8" minRefreshableVersion="3" recordCount="0" supportSubquery="1" supportAdvancedDrill="1" xr:uid="{A343BCAC-6554-489F-A089-BEEC896918B5}">
  <cacheSource type="external" connectionId="1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2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2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2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5106767" supportSubqueryNonVisual="1" supportSubqueryCalcMem="1" supportAddCalcMems="1"/>
    </ext>
  </extLst>
</pivotCacheDefinition>
</file>

<file path=xl/pivotCache/pivotCacheDefinition5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91087964" backgroundQuery="1" createdVersion="3" refreshedVersion="8" minRefreshableVersion="3" recordCount="0" supportSubquery="1" supportAdvancedDrill="1" xr:uid="{31017BDB-A565-454C-A494-B574E6823D3F}">
  <cacheSource type="external" connectionId="1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60">
    <cacheHierarchy uniqueName="[anos].[ano]" caption="ano" attribute="1" defaultMemberUniqueName="[anos].[ano].[All]" allUniqueName="[anos].[ano].[All]" dimensionUniqueName="[anos]" displayFolder="" count="2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2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327039597" supportSubqueryNonVisual="1" supportSubqueryCalcMem="1" supportAddCalcMems="1"/>
    </ext>
  </extLst>
</pivotCacheDefinition>
</file>

<file path=xl/pivotCache/pivotCacheDefinition5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432175929" backgroundQuery="1" createdVersion="3" refreshedVersion="8" minRefreshableVersion="3" recordCount="0" supportSubquery="1" supportAdvancedDrill="1" xr:uid="{9D1686B0-C305-45D1-AEBA-E3407B5EF867}">
  <cacheSource type="external" connectionId="1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0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2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2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74703067" supportSubqueryNonVisual="1" supportSubqueryCalcMem="1" supportAddCalcMems="1"/>
    </ext>
  </extLst>
</pivotCacheDefinition>
</file>

<file path=xl/pivotCache/pivotCacheDefinition5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 D" refreshedDate="46133.355398148145" backgroundQuery="1" createdVersion="3" refreshedVersion="8" minRefreshableVersion="3" recordCount="0" supportSubquery="1" supportAdvancedDrill="1" xr:uid="{9AA116FD-AD9A-45BA-B923-1F2F6EBAD89E}">
  <cacheSource type="external" connectionId="1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60">
    <cacheHierarchy uniqueName="[anos].[ano]" caption="ano" attribute="1" defaultMemberUniqueName="[anos].[ano].[All]" allUniqueName="[anos].[ano].[All]" dimensionUniqueName="[anos]" displayFolder="" count="0" memberValueDatatype="20" unbalanced="0"/>
    <cacheHierarchy uniqueName="[ccaa_exp].[ccaa]" caption="ccaa" attribute="1" defaultMemberUniqueName="[ccaa_exp].[ccaa].[All]" allUniqueName="[ccaa_exp].[ccaa].[All]" dimensionUniqueName="[ccaa_exp]" displayFolder="" count="0" memberValueDatatype="130" unbalanced="0"/>
    <cacheHierarchy uniqueName="[ccaa_exp].[Condn]" caption="Condn" attribute="1" defaultMemberUniqueName="[ccaa_exp].[Condn].[All]" allUniqueName="[ccaa_exp].[Condn].[All]" dimensionUniqueName="[ccaa_exp]" displayFolder="" count="0" memberValueDatatype="20" unbalanced="0"/>
    <cacheHierarchy uniqueName="[ccaa_exp].[Fecha]" caption="Fecha" attribute="1" time="1" defaultMemberUniqueName="[ccaa_exp].[Fecha].[All]" allUniqueName="[ccaa_exp].[Fecha].[All]" dimensionUniqueName="[ccaa_exp]" displayFolder="" count="0" memberValueDatatype="7" unbalanced="0"/>
    <cacheHierarchy uniqueName="[ccaa_exp].[Exportaciones]" caption="Exportaciones" attribute="1" defaultMemberUniqueName="[ccaa_exp].[Exportaciones].[All]" allUniqueName="[ccaa_exp].[Exportaciones].[All]" dimensionUniqueName="[ccaa_exp]" displayFolder="" count="0" memberValueDatatype="5" unbalanced="0"/>
    <cacheHierarchy uniqueName="[ccaa_imp].[ccaa]" caption="ccaa" attribute="1" defaultMemberUniqueName="[ccaa_imp].[ccaa].[All]" allUniqueName="[ccaa_imp].[ccaa].[All]" dimensionUniqueName="[ccaa_imp]" displayFolder="" count="0" memberValueDatatype="130" unbalanced="0"/>
    <cacheHierarchy uniqueName="[ccaa_imp].[Condn]" caption="Condn" attribute="1" defaultMemberUniqueName="[ccaa_imp].[Condn].[All]" allUniqueName="[ccaa_imp].[Condn].[All]" dimensionUniqueName="[ccaa_imp]" displayFolder="" count="0" memberValueDatatype="20" unbalanced="0"/>
    <cacheHierarchy uniqueName="[ccaa_imp].[Fecha]" caption="Fecha" attribute="1" time="1" defaultMemberUniqueName="[ccaa_imp].[Fecha].[All]" allUniqueName="[ccaa_imp].[Fecha].[All]" dimensionUniqueName="[ccaa_imp]" displayFolder="" count="0" memberValueDatatype="7" unbalanced="0"/>
    <cacheHierarchy uniqueName="[ccaa_imp].[Importaciones]" caption="Importaciones" attribute="1" defaultMemberUniqueName="[ccaa_imp].[Importaciones].[All]" allUniqueName="[ccaa_imp].[Importaciones].[All]" dimensionUniqueName="[ccaa_imp]" displayFolder="" count="0" memberValueDatatype="5" unbalanced="0"/>
    <cacheHierarchy uniqueName="[meses].[Fecha]" caption="Fecha" attribute="1" time="1" defaultMemberUniqueName="[meses].[Fecha].[All]" allUniqueName="[meses].[Fecha].[All]" dimensionUniqueName="[meses]" displayFolder="" count="2" memberValueDatatype="7" unbalanced="0"/>
    <cacheHierarchy uniqueName="[meses].[Idx]" caption="Idx" attribute="1" defaultMemberUniqueName="[meses].[Idx].[All]" allUniqueName="[meses].[Idx].[All]" dimensionUniqueName="[meses]" displayFolder="" count="0" memberValueDatatype="20" unbalanced="0"/>
    <cacheHierarchy uniqueName="[meses].[Año]" caption="Año" attribute="1" defaultMemberUniqueName="[meses].[Año].[All]" allUniqueName="[meses].[Año].[All]" dimensionUniqueName="[meses]" displayFolder="" count="0" memberValueDatatype="20" unbalanced="0"/>
    <cacheHierarchy uniqueName="[meses].[Mes]" caption="Mes" attribute="1" defaultMemberUniqueName="[meses].[Mes].[All]" allUniqueName="[meses].[Mes].[All]" dimensionUniqueName="[meses]" displayFolder="" count="0" memberValueDatatype="130" unbalanced="0"/>
    <cacheHierarchy uniqueName="[meses].[Mesn]" caption="Mesn" attribute="1" defaultMemberUniqueName="[meses].[Mesn].[All]" allUniqueName="[meses].[Mesn].[All]" dimensionUniqueName="[meses]" displayFolder="" count="0" memberValueDatatype="20" unbalanced="0"/>
    <cacheHierarchy uniqueName="[meses].[Mesaabr]" caption="Mesaabr" attribute="1" defaultMemberUniqueName="[meses].[Mesaabr].[All]" allUniqueName="[meses].[Mesaabr].[All]" dimensionUniqueName="[meses]" displayFolder="" count="0" memberValueDatatype="130" unbalanced="0"/>
    <cacheHierarchy uniqueName="[meses].[Trimestre]" caption="Trimestre" attribute="1" defaultMemberUniqueName="[meses].[Trimestre].[All]" allUniqueName="[meses].[Trimestre].[All]" dimensionUniqueName="[meses]" displayFolder="" count="0" memberValueDatatype="130" unbalanced="0"/>
    <cacheHierarchy uniqueName="[meses].[Fecha (año)]" caption="Fecha (año)" attribute="1" defaultMemberUniqueName="[meses].[Fecha (año)].[All]" allUniqueName="[meses].[Fecha (año)].[All]" dimensionUniqueName="[meses]" displayFolder="" count="0" memberValueDatatype="130" unbalanced="0"/>
    <cacheHierarchy uniqueName="[meses].[Fecha (trimestre)]" caption="Fecha (trimestre)" attribute="1" defaultMemberUniqueName="[meses].[Fecha (trimestre)].[All]" allUniqueName="[meses].[Fecha (trimestre)].[All]" dimensionUniqueName="[meses]" displayFolder="" count="0" memberValueDatatype="130" unbalanced="0"/>
    <cacheHierarchy uniqueName="[meses].[Fecha (mes)]" caption="Fecha (mes)" attribute="1" defaultMemberUniqueName="[meses].[Fecha (mes)].[All]" allUniqueName="[meses].[Fecha (mes)].[All]" dimensionUniqueName="[meses]" displayFolder="" count="0" memberValueDatatype="130" unbalanced="0"/>
    <cacheHierarchy uniqueName="[paises].[País]" caption="País" attribute="1" defaultMemberUniqueName="[paises].[País].[All]" allUniqueName="[paises].[País].[All]" dimensionUniqueName="[paises]" displayFolder="" count="0" memberValueDatatype="130" unbalanced="0"/>
    <cacheHierarchy uniqueName="[paises].[Región]" caption="Región" attribute="1" defaultMemberUniqueName="[paises].[Región].[All]" allUniqueName="[paises].[Región].[All]" dimensionUniqueName="[paises]" displayFolder="" count="0" memberValueDatatype="130" unbalanced="0"/>
    <cacheHierarchy uniqueName="[paises].[Continente]" caption="Continente" attribute="1" defaultMemberUniqueName="[paises].[Continente].[All]" allUniqueName="[paises].[Continente].[All]" dimensionUniqueName="[paises]" displayFolder="" count="0" memberValueDatatype="130" unbalanced="0"/>
    <cacheHierarchy uniqueName="[paises].[Cod]" caption="Cod" attribute="1" defaultMemberUniqueName="[paises].[Cod].[All]" allUniqueName="[paises].[Cod].[All]" dimensionUniqueName="[paises]" displayFolder="" count="0" memberValueDatatype="130" unbalanced="0"/>
    <cacheHierarchy uniqueName="[paises].[Nombre]" caption="Nombre" attribute="1" defaultMemberUniqueName="[paises].[Nombre].[All]" allUniqueName="[paises].[Nombre].[All]" dimensionUniqueName="[paises]" displayFolder="" count="0" memberValueDatatype="130" unbalanced="0"/>
    <cacheHierarchy uniqueName="[paises_exp].[pais]" caption="pais" attribute="1" defaultMemberUniqueName="[paises_exp].[pais].[All]" allUniqueName="[paises_exp].[pais].[All]" dimensionUniqueName="[paises_exp]" displayFolder="" count="0" memberValueDatatype="130" unbalanced="0"/>
    <cacheHierarchy uniqueName="[paises_exp].[Fecha]" caption="Fecha" attribute="1" time="1" defaultMemberUniqueName="[paises_exp].[Fecha].[All]" allUniqueName="[paises_exp].[Fecha].[All]" dimensionUniqueName="[paises_exp]" displayFolder="" count="0" memberValueDatatype="7" unbalanced="0"/>
    <cacheHierarchy uniqueName="[paises_exp].[Exportaciones]" caption="Exportaciones" attribute="1" defaultMemberUniqueName="[paises_exp].[Exportaciones].[All]" allUniqueName="[paises_exp].[Exportaciones].[All]" dimensionUniqueName="[paises_exp]" displayFolder="" count="0" memberValueDatatype="5" unbalanced="0"/>
    <cacheHierarchy uniqueName="[paises_exp].[Cod]" caption="Cod" attribute="1" defaultMemberUniqueName="[paises_exp].[Cod].[All]" allUniqueName="[paises_exp].[Cod].[All]" dimensionUniqueName="[paises_exp]" displayFolder="" count="0" memberValueDatatype="130" unbalanced="0"/>
    <cacheHierarchy uniqueName="[paises_imp].[pais]" caption="pais" attribute="1" defaultMemberUniqueName="[paises_imp].[pais].[All]" allUniqueName="[paises_imp].[pais].[All]" dimensionUniqueName="[paises_imp]" displayFolder="" count="0" memberValueDatatype="130" unbalanced="0"/>
    <cacheHierarchy uniqueName="[paises_imp].[Fecha]" caption="Fecha" attribute="1" time="1" defaultMemberUniqueName="[paises_imp].[Fecha].[All]" allUniqueName="[paises_imp].[Fecha].[All]" dimensionUniqueName="[paises_imp]" displayFolder="" count="0" memberValueDatatype="7" unbalanced="0"/>
    <cacheHierarchy uniqueName="[paises_imp].[Importaciones]" caption="Importaciones" attribute="1" defaultMemberUniqueName="[paises_imp].[Importaciones].[All]" allUniqueName="[paises_imp].[Importaciones].[All]" dimensionUniqueName="[paises_imp]" displayFolder="" count="0" memberValueDatatype="5" unbalanced="0"/>
    <cacheHierarchy uniqueName="[paises_imp].[Cod]" caption="Cod" attribute="1" defaultMemberUniqueName="[paises_imp].[Cod].[All]" allUniqueName="[paises_imp].[Cod].[All]" dimensionUniqueName="[paises_imp]" displayFolder="" count="0" memberValueDatatype="130" unbalanced="0"/>
    <cacheHierarchy uniqueName="[regiones].[Cod]" caption="Cod" attribute="1" defaultMemberUniqueName="[regiones].[Cod].[All]" allUniqueName="[regiones].[Cod].[All]" dimensionUniqueName="[regiones]" displayFolder="" count="0" memberValueDatatype="130" unbalanced="0"/>
    <cacheHierarchy uniqueName="[regiones].[Región]" caption="Región" attribute="1" defaultMemberUniqueName="[regiones].[Región].[All]" allUniqueName="[regiones].[Región].[All]" dimensionUniqueName="[regiones]" displayFolder="" count="0" memberValueDatatype="130" unbalanced="0"/>
    <cacheHierarchy uniqueName="[regiones].[Condn]" caption="Condn" attribute="1" defaultMemberUniqueName="[regiones].[Condn].[All]" allUniqueName="[regiones].[Condn].[All]" dimensionUniqueName="[regiones]" displayFolder="" count="0" memberValueDatatype="130" unbalanced="0"/>
    <cacheHierarchy uniqueName="[regiones].[Etiqueta]" caption="Etiqueta" attribute="1" defaultMemberUniqueName="[regiones].[Etiqueta].[All]" allUniqueName="[regiones].[Etiqueta].[All]" dimensionUniqueName="[regiones]" displayFolder="" count="0" memberValueDatatype="130" unbalanced="0"/>
    <cacheHierarchy uniqueName="[taric].[TARIC]" caption="TARIC" attribute="1" defaultMemberUniqueName="[taric].[TARIC].[All]" allUniqueName="[taric].[TARIC].[All]" dimensionUniqueName="[taric]" displayFolder="" count="0" memberValueDatatype="130" unbalanced="0"/>
    <cacheHierarchy uniqueName="[taric].[CodTARIC]" caption="CodTARIC" attribute="1" defaultMemberUniqueName="[taric].[CodTARIC].[All]" allUniqueName="[taric].[CodTARIC].[All]" dimensionUniqueName="[taric]" displayFolder="" count="0" memberValueDatatype="20" unbalanced="0"/>
    <cacheHierarchy uniqueName="[taric].[Descripción]" caption="Descripción" attribute="1" defaultMemberUniqueName="[taric].[Descripción].[All]" allUniqueName="[taric].[Descripción].[All]" dimensionUniqueName="[taric]" displayFolder="" count="0" memberValueDatatype="130" unbalanced="0"/>
    <cacheHierarchy uniqueName="[taric_exp].[taric]" caption="taric" attribute="1" defaultMemberUniqueName="[taric_exp].[taric].[All]" allUniqueName="[taric_exp].[taric].[All]" dimensionUniqueName="[taric_exp]" displayFolder="" count="0" memberValueDatatype="130" unbalanced="0"/>
    <cacheHierarchy uniqueName="[taric_exp].[Fecha]" caption="Fecha" attribute="1" time="1" defaultMemberUniqueName="[taric_exp].[Fecha].[All]" allUniqueName="[taric_exp].[Fecha].[All]" dimensionUniqueName="[taric_exp]" displayFolder="" count="0" memberValueDatatype="7" unbalanced="0"/>
    <cacheHierarchy uniqueName="[taric_exp].[Exportaciones]" caption="Exportaciones" attribute="1" defaultMemberUniqueName="[taric_exp].[Exportaciones].[All]" allUniqueName="[taric_exp].[Exportaciones].[All]" dimensionUniqueName="[taric_exp]" displayFolder="" count="0" memberValueDatatype="5" unbalanced="0"/>
    <cacheHierarchy uniqueName="[taric_imp].[taric]" caption="taric" attribute="1" defaultMemberUniqueName="[taric_imp].[taric].[All]" allUniqueName="[taric_imp].[taric].[All]" dimensionUniqueName="[taric_imp]" displayFolder="" count="0" memberValueDatatype="130" unbalanced="0"/>
    <cacheHierarchy uniqueName="[taric_imp].[Fecha]" caption="Fecha" attribute="1" time="1" defaultMemberUniqueName="[taric_imp].[Fecha].[All]" allUniqueName="[taric_imp].[Fecha].[All]" dimensionUniqueName="[taric_imp]" displayFolder="" count="0" memberValueDatatype="7" unbalanced="0"/>
    <cacheHierarchy uniqueName="[taric_imp].[Importaciones]" caption="Importaciones" attribute="1" defaultMemberUniqueName="[taric_imp].[Importaciones].[All]" allUniqueName="[taric_imp].[Importaciones].[All]" dimensionUniqueName="[taric_imp]" displayFolder="" count="0" memberValueDatatype="5" unbalanced="0"/>
    <cacheHierarchy uniqueName="[trimestres].[Año]" caption="Año" attribute="1" defaultMemberUniqueName="[trimestres].[Año].[All]" allUniqueName="[trimestres].[Año].[All]" dimensionUniqueName="[trimestres]" displayFolder="" count="0" memberValueDatatype="20" unbalanced="0"/>
    <cacheHierarchy uniqueName="[trimestres].[Idxtri]" caption="Idxtri" attribute="1" defaultMemberUniqueName="[trimestres].[Idxtri].[All]" allUniqueName="[trimestres].[Idxtri].[All]" dimensionUniqueName="[trimestres]" displayFolder="" count="0" memberValueDatatype="20" unbalanced="0"/>
    <cacheHierarchy uniqueName="[trimestres].[Trimestre]" caption="Trimestre" attribute="1" defaultMemberUniqueName="[trimestres].[Trimestre].[All]" allUniqueName="[trimestres].[Trimestre].[All]" dimensionUniqueName="[trimestres]" displayFolder="" count="0" memberValueDatatype="130" unbalanced="0"/>
    <cacheHierarchy uniqueName="[trimestres].[Tri]" caption="Tri" attribute="1" defaultMemberUniqueName="[trimestres].[Tri].[All]" allUniqueName="[trimestres].[Tri].[All]" dimensionUniqueName="[trimestres]" displayFolder="" count="0" memberValueDatatype="20" unbalanced="0"/>
    <cacheHierarchy uniqueName="[meses].[Fecha (índice de meses)]" caption="Fecha (índice de meses)" attribute="1" defaultMemberUniqueName="[meses].[Fecha (índice de meses)].[All]" allUniqueName="[meses].[Fecha (índice de meses)].[All]" dimensionUniqueName="[meses]" displayFolder="" count="0" memberValueDatatype="20" unbalanced="0" hidden="1"/>
    <cacheHierarchy uniqueName="[Measures].[ccaa_exp_mes]" caption="ccaa_exp_mes" measure="1" displayFolder="" measureGroup="ccaa_exp" count="0"/>
    <cacheHierarchy uniqueName="[Measures].[ccaa_exp_mes_anopasado]" caption="ccaa_exp_mes_anopasado" measure="1" displayFolder="" measureGroup="ccaa_exp" count="0"/>
    <cacheHierarchy uniqueName="[Measures].[ccaa_exp_mes_acu]" caption="ccaa_exp_mes_acu" measure="1" displayFolder="" measureGroup="ccaa_exp" count="0"/>
    <cacheHierarchy uniqueName="[Measures].[ccaa_exp_mes_anopasado_acu]" caption="ccaa_exp_mes_anopasado_acu" measure="1" displayFolder="" measureGroup="ccaa_exp" count="0"/>
    <cacheHierarchy uniqueName="[Measures].[ccaa_exp_mm12_mes]" caption="ccaa_exp_mm12_mes" measure="1" displayFolder="" measureGroup="ccaa_exp" count="0"/>
    <cacheHierarchy uniqueName="[Measures].[ccaa_exp_mm12_mes_anopasado]" caption="ccaa_exp_mm12_mes_anopasado" measure="1" displayFolder="" measureGroup="ccaa_exp" count="0"/>
    <cacheHierarchy uniqueName="[Measures].[ccaa_exp_dic_anopasado]" caption="ccaa_exp_dic_anopasado" measure="1" displayFolder="" measureGroup="ccaa_exp" count="0"/>
    <cacheHierarchy uniqueName="[Measures].[ccaa_exp_dic_hacedosanos]" caption="ccaa_exp_dic_hacedosanos" measure="1" displayFolder="" measureGroup="ccaa_exp" count="0"/>
    <cacheHierarchy uniqueName="[Measures].[ccaa_exp_mes_tva]" caption="ccaa_exp_mes_tva" measure="1" displayFolder="" measureGroup="ccaa_exp" count="0"/>
    <cacheHierarchy uniqueName="[Measures].[ccaa_exp_mes_acu_tva]" caption="ccaa_exp_mes_acu_tva" measure="1" displayFolder="" measureGroup="ccaa_exp" count="0"/>
    <cacheHierarchy uniqueName="[Measures].[ccaa_exp_mm12_tva]" caption="ccaa_exp_mm12_tva" measure="1" displayFolder="" measureGroup="ccaa_exp" count="0"/>
    <cacheHierarchy uniqueName="[Measures].[ccaa_exp_dic_tva]" caption="ccaa_exp_dic_tva" measure="1" displayFolder="" measureGroup="ccaa_exp" count="0"/>
    <cacheHierarchy uniqueName="[Measures].[ccaa_exp_tri]" caption="ccaa_exp_tri" measure="1" displayFolder="" measureGroup="ccaa_exp" count="0"/>
    <cacheHierarchy uniqueName="[Measures].[ccaa_exp_tri_anopasado]" caption="ccaa_exp_tri_anopasado" measure="1" displayFolder="" measureGroup="ccaa_exp" count="0"/>
    <cacheHierarchy uniqueName="[Measures].[ccaa_exp_tri_acu]" caption="ccaa_exp_tri_acu" measure="1" displayFolder="" measureGroup="ccaa_exp" count="0"/>
    <cacheHierarchy uniqueName="[Measures].[ccaa_exp_mes_rank]" caption="ccaa_exp_mes_rank" measure="1" displayFolder="" measureGroup="ccaa_exp" count="0"/>
    <cacheHierarchy uniqueName="[Measures].[ccaa_exp_mes_acu_rank]" caption="ccaa_exp_mes_acu_rank" measure="1" displayFolder="" measureGroup="ccaa_exp" count="0"/>
    <cacheHierarchy uniqueName="[Measures].[ccaa_exp_mes_peso]" caption="ccaa_exp_mes_peso" measure="1" displayFolder="" measureGroup="ccaa_exp" count="0"/>
    <cacheHierarchy uniqueName="[Measures].[ccaa_exp_mes_acu_peso]" caption="ccaa_exp_mes_acu_peso" measure="1" displayFolder="" measureGroup="ccaa_exp" count="0"/>
    <cacheHierarchy uniqueName="[Measures].[ccaa_imp_mes]" caption="ccaa_imp_mes" measure="1" displayFolder="" measureGroup="ccaa_imp" count="0"/>
    <cacheHierarchy uniqueName="[Measures].[ccaa_imp_mes_anopasado]" caption="ccaa_imp_mes_anopasado" measure="1" displayFolder="" measureGroup="ccaa_imp" count="0"/>
    <cacheHierarchy uniqueName="[Measures].[ccaa_imp_mes_acu]" caption="ccaa_imp_mes_acu" measure="1" displayFolder="" measureGroup="ccaa_imp" count="0"/>
    <cacheHierarchy uniqueName="[Measures].[ccaa_imp_mes_anopasado_acu]" caption="ccaa_imp_mes_anopasado_acu" measure="1" displayFolder="" measureGroup="ccaa_imp" count="0"/>
    <cacheHierarchy uniqueName="[Measures].[ccaa_imp_mm12_mes]" caption="ccaa_imp_mm12_mes" measure="1" displayFolder="" measureGroup="ccaa_imp" count="0"/>
    <cacheHierarchy uniqueName="[Measures].[ccaa_imp_mm12_mes_anopasado]" caption="ccaa_imp_mm12_mes_anopasado" measure="1" displayFolder="" measureGroup="ccaa_imp" count="0"/>
    <cacheHierarchy uniqueName="[Measures].[ccaa_imp_dic_anopasado]" caption="ccaa_imp_dic_anopasado" measure="1" displayFolder="" measureGroup="ccaa_imp" count="0"/>
    <cacheHierarchy uniqueName="[Measures].[ccaa_imp_dic_hacedosanos]" caption="ccaa_imp_dic_hacedosanos" measure="1" displayFolder="" measureGroup="ccaa_imp" count="0"/>
    <cacheHierarchy uniqueName="[Measures].[ccaa_imp_mes_tva]" caption="ccaa_imp_mes_tva" measure="1" displayFolder="" measureGroup="ccaa_imp" count="0"/>
    <cacheHierarchy uniqueName="[Measures].[ccaa_imp_mes_acu_tva]" caption="ccaa_imp_mes_acu_tva" measure="1" displayFolder="" measureGroup="ccaa_imp" count="0"/>
    <cacheHierarchy uniqueName="[Measures].[ccaa_imp_mm12_tva]" caption="ccaa_imp_mm12_tva" measure="1" displayFolder="" measureGroup="ccaa_imp" count="0"/>
    <cacheHierarchy uniqueName="[Measures].[ccaa_imp_dic_tva]" caption="ccaa_imp_dic_tva" measure="1" displayFolder="" measureGroup="ccaa_imp" count="0"/>
    <cacheHierarchy uniqueName="[Measures].[ccaa_imp_tri]" caption="ccaa_imp_tri" measure="1" displayFolder="" measureGroup="ccaa_imp" count="0"/>
    <cacheHierarchy uniqueName="[Measures].[ccaa_imp_tri_anopasado]" caption="ccaa_imp_tri_anopasado" measure="1" displayFolder="" measureGroup="ccaa_imp" count="0"/>
    <cacheHierarchy uniqueName="[Measures].[ccaa_imp_tri_acu]" caption="ccaa_imp_tri_acu" measure="1" displayFolder="" measureGroup="ccaa_imp" count="0"/>
    <cacheHierarchy uniqueName="[Measures].[ccaa_imp_mes_peso]" caption="ccaa_imp_mes_peso" measure="1" displayFolder="" measureGroup="ccaa_imp" count="0"/>
    <cacheHierarchy uniqueName="[Measures].[ccaa_imp_mes_acu_peso]" caption="ccaa_imp_mes_acu_peso" measure="1" displayFolder="" measureGroup="ccaa_imp" count="0"/>
    <cacheHierarchy uniqueName="[Measures].[ccaa_imp_mes_rank]" caption="ccaa_imp_mes_rank" measure="1" displayFolder="" measureGroup="ccaa_imp" count="0"/>
    <cacheHierarchy uniqueName="[Measures].[ccaa_imp_mes_acu_rank]" caption="ccaa_imp_mes_acu_rank" measure="1" displayFolder="" measureGroup="ccaa_imp" count="0"/>
    <cacheHierarchy uniqueName="[Measures].[ccaa_mes_tc]" caption="ccaa_mes_tc" measure="1" displayFolder="" measureGroup="ccaa_exp" count="0"/>
    <cacheHierarchy uniqueName="[Measures].[ccaa_mes_acu_tc]" caption="ccaa_mes_acu_tc" measure="1" displayFolder="" measureGroup="ccaa_exp" count="0"/>
    <cacheHierarchy uniqueName="[Measures].[ccaa_exp_mes_anopasado_acu_peso]" caption="ccaa_exp_mes_anopasado_acu_peso" measure="1" displayFolder="" measureGroup="ccaa_exp" count="0"/>
    <cacheHierarchy uniqueName="[Measures].[ccaa_exp_mes_anopasado_peso]" caption="ccaa_exp_mes_anopasado_peso" measure="1" displayFolder="" measureGroup="ccaa_exp" count="0"/>
    <cacheHierarchy uniqueName="[Measures].[ccaa_exp_mes_tva_con]" caption="ccaa_exp_mes_tva_con" measure="1" displayFolder="" measureGroup="ccaa_exp" count="0"/>
    <cacheHierarchy uniqueName="[Measures].[ccaa_exp_mes_acu_tva_con]" caption="ccaa_exp_mes_acu_tva_con" measure="1" displayFolder="" measureGroup="ccaa_exp" count="0"/>
    <cacheHierarchy uniqueName="[Measures].[ccaa_imp_mes_anopasado_acu_peso]" caption="ccaa_imp_mes_anopasado_acu_peso" measure="1" displayFolder="" measureGroup="ccaa_imp" count="0"/>
    <cacheHierarchy uniqueName="[Measures].[ccaa_imp_mes_anopasado_peso]" caption="ccaa_imp_mes_anopasado_peso" measure="1" displayFolder="" measureGroup="ccaa_imp" count="0"/>
    <cacheHierarchy uniqueName="[Measures].[ccaa_exp_tri_anopasado_peso]" caption="ccaa_exp_tri_anopasado_peso" measure="1" displayFolder="" measureGroup="ccaa_exp" count="0"/>
    <cacheHierarchy uniqueName="[Measures].[ccaa_exp_tri_anopasado_acu]" caption="ccaa_exp_tri_anopasado_acu" measure="1" displayFolder="" measureGroup="ccaa_exp" count="0"/>
    <cacheHierarchy uniqueName="[Measures].[ccaa_exp_tri_anopasado_acu_peso]" caption="ccaa_exp_tri_anopasado_acu_peso" measure="1" displayFolder="" measureGroup="ccaa_exp" count="0"/>
    <cacheHierarchy uniqueName="[Measures].[ccaa_exp_tri_tva]" caption="ccaa_exp_tri_tva" measure="1" displayFolder="" measureGroup="ccaa_exp" count="0"/>
    <cacheHierarchy uniqueName="[Measures].[ccaa_exp_tri_acu_tva]" caption="ccaa_exp_tri_acu_tva" measure="1" displayFolder="" measureGroup="ccaa_exp" count="0"/>
    <cacheHierarchy uniqueName="[Measures].[ccaa_exp_tri_tva_con]" caption="ccaa_exp_tri_tva_con" measure="1" displayFolder="" measureGroup="ccaa_exp" count="0"/>
    <cacheHierarchy uniqueName="[Measures].[ccaa_exp_tri_acu_tva_con]" caption="ccaa_exp_tri_acu_tva_con" measure="1" displayFolder="" measureGroup="ccaa_exp" count="0"/>
    <cacheHierarchy uniqueName="[Measures].[ccaa_exp_tri_rank]" caption="ccaa_exp_tri_rank" measure="1" displayFolder="" measureGroup="ccaa_exp" count="0"/>
    <cacheHierarchy uniqueName="[Measures].[ccaa_exp_tri_acu_rank]" caption="ccaa_exp_tri_acu_rank" measure="1" displayFolder="" measureGroup="ccaa_exp" count="0"/>
    <cacheHierarchy uniqueName="[Measures].[ccaa_imp_tri_anopasado_peso]" caption="ccaa_imp_tri_anopasado_peso" measure="1" displayFolder="" measureGroup="ccaa_imp" count="0"/>
    <cacheHierarchy uniqueName="[Measures].[ccaa_imp_tri_anopasado_acu]" caption="ccaa_imp_tri_anopasado_acu" measure="1" displayFolder="" measureGroup="ccaa_imp" count="0"/>
    <cacheHierarchy uniqueName="[Measures].[ccaa_imp_tri_anopasado_acu_peso]" caption="ccaa_imp_tri_anopasado_acu_peso" measure="1" displayFolder="" measureGroup="ccaa_imp" count="0"/>
    <cacheHierarchy uniqueName="[Measures].[ccaa_imp_tri_tva]" caption="ccaa_imp_tri_tva" measure="1" displayFolder="" measureGroup="ccaa_imp" count="0"/>
    <cacheHierarchy uniqueName="[Measures].[ccaa_imp_tri_acu_tva]" caption="ccaa_imp_tri_acu_tva" measure="1" displayFolder="" measureGroup="ccaa_imp" count="0"/>
    <cacheHierarchy uniqueName="[Measures].[ccaa_exp_mes_fecharank]" caption="ccaa_exp_mes_fecharank" measure="1" displayFolder="" measureGroup="ccaa_exp" count="0"/>
    <cacheHierarchy uniqueName="[Measures].[ccaa_exp_mes_acu_fecharank]" caption="ccaa_exp_mes_acu_fecharank" measure="1" displayFolder="" measureGroup="ccaa_exp" count="0"/>
    <cacheHierarchy uniqueName="[Measures].[ccaa_exp_tri_fecharank]" caption="ccaa_exp_tri_fecharank" measure="1" displayFolder="" measureGroup="ccaa_exp" count="0"/>
    <cacheHierarchy uniqueName="[Measures].[ccaa_exp_tri_acu_fecharank]" caption="ccaa_exp_tri_acu_fecharank" measure="1" displayFolder="" measureGroup="ccaa_exp" count="0"/>
    <cacheHierarchy uniqueName="[Measures].[ccaa_exp_mes_difano]" caption="ccaa_exp_mes_difano" measure="1" displayFolder="" measureGroup="ccaa_exp" count="0"/>
    <cacheHierarchy uniqueName="[Measures].[ccaa_exp_tri_difano]" caption="ccaa_exp_tri_difano" measure="1" displayFolder="" measureGroup="ccaa_exp" count="0"/>
    <cacheHierarchy uniqueName="[Measures].[ccaa_exp_mes_acu_difano]" caption="ccaa_exp_mes_acu_difano" measure="1" displayFolder="" measureGroup="ccaa_exp" count="0"/>
    <cacheHierarchy uniqueName="[Measures].[ccaa_imp_mes_acu_difano]" caption="ccaa_imp_mes_acu_difano" measure="1" displayFolder="" measureGroup="ccaa_imp" count="0"/>
    <cacheHierarchy uniqueName="[Measures].[ccaa_exp_tri_acu_difano]" caption="ccaa_exp_tri_acu_difano" measure="1" displayFolder="" measureGroup="ccaa_exp" count="0"/>
    <cacheHierarchy uniqueName="[Measures].[ccaa_imp_tri_acu_difano]" caption="ccaa_imp_tri_acu_difano" measure="1" displayFolder="" measureGroup="ccaa_imp" count="0"/>
    <cacheHierarchy uniqueName="[Measures].[ccaa_imp_mes_difano]" caption="ccaa_imp_mes_difano" measure="1" displayFolder="" measureGroup="ccaa_imp" count="0"/>
    <cacheHierarchy uniqueName="[Measures].[ccaa_imp_tri_difano]" caption="ccaa_imp_tri_difano" measure="1" displayFolder="" measureGroup="ccaa_imp" count="0"/>
    <cacheHierarchy uniqueName="[Measures].[ccaa_imp_tri_fecharank]" caption="ccaa_imp_tri_fecharank" measure="1" displayFolder="" measureGroup="ccaa_imp" count="0"/>
    <cacheHierarchy uniqueName="[Measures].[ccaa_imp_tri_acu_fecharank]" caption="ccaa_imp_tri_acu_fecharank" measure="1" displayFolder="" measureGroup="ccaa_imp" count="0"/>
    <cacheHierarchy uniqueName="[Measures].[ccaa_imp_mes_fecharank]" caption="ccaa_imp_mes_fecharank" measure="1" displayFolder="" measureGroup="ccaa_imp" count="0"/>
    <cacheHierarchy uniqueName="[Measures].[ccaa_imp_mes_acu_fecharank]" caption="ccaa_imp_mes_acu_fecharank" measure="1" displayFolder="" measureGroup="ccaa_imp" count="0"/>
    <cacheHierarchy uniqueName="[Measures].[ccaa_exp_mes_mespasado]" caption="ccaa_exp_mes_mespasado" measure="1" displayFolder="" measureGroup="ccaa_exp" count="0"/>
    <cacheHierarchy uniqueName="[Measures].[ccaa_exp_mes_dif_mespasado]" caption="ccaa_exp_mes_dif_mespasado" measure="1" displayFolder="" measureGroup="ccaa_exp" count="0"/>
    <cacheHierarchy uniqueName="[Measures].[ccaa_exp_mes_mespasado_peso]" caption="ccaa_exp_mes_mespasado_peso" measure="1" displayFolder="" measureGroup="ccaa_exp" count="0"/>
    <cacheHierarchy uniqueName="[Measures].[ccaa_exp_mes_tvm]" caption="ccaa_exp_mes_tvm" measure="1" displayFolder="" measureGroup="ccaa_exp" count="0"/>
    <cacheHierarchy uniqueName="[Measures].[ccaa_exp_mes_tvm_con]" caption="ccaa_exp_mes_tvm_con" measure="1" displayFolder="" measureGroup="ccaa_exp" count="0"/>
    <cacheHierarchy uniqueName="[Measures].[ccaa_exp_tri_tripasado]" caption="ccaa_exp_tri_tripasado" measure="1" displayFolder="" measureGroup="ccaa_exp" count="0"/>
    <cacheHierarchy uniqueName="[Measures].[ccaa_exp_tri_dif_tripasado]" caption="ccaa_exp_tri_dif_tripasado" measure="1" displayFolder="" measureGroup="ccaa_exp" count="0"/>
    <cacheHierarchy uniqueName="[Measures].[ccaa_exp_tri_tripasado_peso]" caption="ccaa_exp_tri_tripasado_peso" measure="1" displayFolder="" measureGroup="ccaa_exp" count="0"/>
    <cacheHierarchy uniqueName="[Measures].[ccaa_exp_tri_tvtri]" caption="ccaa_exp_tri_tvtri" measure="1" displayFolder="" measureGroup="ccaa_exp" count="0"/>
    <cacheHierarchy uniqueName="[Measures].[ccaa_exp_tri_tvtri_con]" caption="ccaa_exp_tri_tvtri_con" measure="1" displayFolder="" measureGroup="ccaa_exp" count="0"/>
    <cacheHierarchy uniqueName="[Measures].[ccaa_imp_mes_mespasado]" caption="ccaa_imp_mes_mespasado" measure="1" displayFolder="" measureGroup="ccaa_imp" count="0"/>
    <cacheHierarchy uniqueName="[Measures].[ccaa_imp_mes_dif_mespasado]" caption="ccaa_imp_mes_dif_mespasado" measure="1" displayFolder="" measureGroup="ccaa_imp" count="0"/>
    <cacheHierarchy uniqueName="[Measures].[ccaa_imp_mes_mespasado_peso]" caption="ccaa_imp_mes_mespasado_peso" measure="1" displayFolder="" measureGroup="ccaa_imp" count="0"/>
    <cacheHierarchy uniqueName="[Measures].[ccaa_imp_mes_tvm]" caption="ccaa_imp_mes_tvm" measure="1" displayFolder="" measureGroup="ccaa_imp" count="0"/>
    <cacheHierarchy uniqueName="[Measures].[ccaa_imp_tri_tripasado]" caption="ccaa_imp_tri_tripasado" measure="1" displayFolder="" measureGroup="ccaa_imp" count="0"/>
    <cacheHierarchy uniqueName="[Measures].[ccaa_imp_tri_dif_tripasado]" caption="ccaa_imp_tri_dif_tripasado" measure="1" displayFolder="" measureGroup="ccaa_imp" count="0"/>
    <cacheHierarchy uniqueName="[Measures].[ccaa_imp_tri_tvtri]" caption="ccaa_imp_tri_tvtri" measure="1" displayFolder="" measureGroup="ccaa_imp" count="0"/>
    <cacheHierarchy uniqueName="[Measures].[ccaa_exp_mes_mespasado_acu]" caption="ccaa_exp_mes_mespasado_acu" measure="1" displayFolder="" measureGroup="ccaa_exp" count="0"/>
    <cacheHierarchy uniqueName="[Measures].[ccaa_exp_mes_dif_mespasado_acu]" caption="ccaa_exp_mes_dif_mespasado_acu" measure="1" displayFolder="" measureGroup="ccaa_exp" count="0"/>
    <cacheHierarchy uniqueName="[Measures].[ccaa_exp_mes_mespasado_acu_peso]" caption="ccaa_exp_mes_mespasado_acu_peso" measure="1" displayFolder="" measureGroup="ccaa_exp" count="0"/>
    <cacheHierarchy uniqueName="[Measures].[ccaa_exp_mes_acu_tvm]" caption="ccaa_exp_mes_acu_tvm" measure="1" displayFolder="" measureGroup="ccaa_exp" count="0"/>
    <cacheHierarchy uniqueName="[Measures].[ccaa_exp_mes_acu_tvm_con]" caption="ccaa_exp_mes_acu_tvm_con" measure="1" displayFolder="" measureGroup="ccaa_exp" count="0"/>
    <cacheHierarchy uniqueName="[Measures].[ccaa_exp_tri_tripasado_acu]" caption="ccaa_exp_tri_tripasado_acu" measure="1" displayFolder="" measureGroup="ccaa_exp" count="0"/>
    <cacheHierarchy uniqueName="[Measures].[ccaa_exp_tri_dif_tripasado_acu]" caption="ccaa_exp_tri_dif_tripasado_acu" measure="1" displayFolder="" measureGroup="ccaa_exp" count="0"/>
    <cacheHierarchy uniqueName="[Measures].[ccaa_exp_tri_tripasado_acu_peso]" caption="ccaa_exp_tri_tripasado_acu_peso" measure="1" displayFolder="" measureGroup="ccaa_exp" count="0"/>
    <cacheHierarchy uniqueName="[Measures].[ccaa_exp_tri_acu_tvtri]" caption="ccaa_exp_tri_acu_tvtri" measure="1" displayFolder="" measureGroup="ccaa_exp" count="0"/>
    <cacheHierarchy uniqueName="[Measures].[ccaa_exp_tri_acu_tvtri_con]" caption="ccaa_exp_tri_acu_tvtri_con" measure="1" displayFolder="" measureGroup="ccaa_exp" count="0"/>
    <cacheHierarchy uniqueName="[Measures].[ccaa_imp_tri_tripasado_peso]" caption="ccaa_imp_tri_tripasado_peso" measure="1" displayFolder="" measureGroup="ccaa_imp" count="0"/>
    <cacheHierarchy uniqueName="[Measures].[ccaa_imp_mes_mespasado_acu]" caption="ccaa_imp_mes_mespasado_acu" measure="1" displayFolder="" measureGroup="ccaa_imp" count="0"/>
    <cacheHierarchy uniqueName="[Measures].[ccaa_imp_mes_dif_mespasado_acu]" caption="ccaa_imp_mes_dif_mespasado_acu" measure="1" displayFolder="" measureGroup="ccaa_imp" count="0"/>
    <cacheHierarchy uniqueName="[Measures].[ccaa_imp_mes_mespasado_acu_peso]" caption="ccaa_imp_mes_mespasado_acu_peso" measure="1" displayFolder="" measureGroup="ccaa_imp" count="0"/>
    <cacheHierarchy uniqueName="[Measures].[ccaa_imp_mes_acu_tvm]" caption="ccaa_imp_mes_acu_tvm" measure="1" displayFolder="" measureGroup="ccaa_imp" count="0"/>
    <cacheHierarchy uniqueName="[Measures].[ccaa_imp_tri_dif_tripasado_acu]" caption="ccaa_imp_tri_dif_tripasado_acu" measure="1" displayFolder="" measureGroup="ccaa_imp" count="0"/>
    <cacheHierarchy uniqueName="[Measures].[ccaa_imp_tri_tripasado_acu_peso]" caption="ccaa_imp_tri_tripasado_acu_peso" measure="1" displayFolder="" measureGroup="ccaa_imp" count="0"/>
    <cacheHierarchy uniqueName="[Measures].[ccaa_imp_tri_acu_tvtri]" caption="ccaa_imp_tri_acu_tvtri" measure="1" displayFolder="" measureGroup="ccaa_imp" count="0"/>
    <cacheHierarchy uniqueName="[Measures].[ccaa_imp_tri_tripasado_acu]" caption="ccaa_imp_tri_tripasado_acu" measure="1" displayFolder="" measureGroup="ccaa_imp" count="0"/>
    <cacheHierarchy uniqueName="[Measures].[paises_exp_mes]" caption="paises_exp_mes" measure="1" displayFolder="" measureGroup="paises_exp" count="0"/>
    <cacheHierarchy uniqueName="[Measures].[paises_exp_mes_anopasado]" caption="paises_exp_mes_anopasado" measure="1" displayFolder="" measureGroup="paises_exp" count="0"/>
    <cacheHierarchy uniqueName="[Measures].[paises_exp_mes_acu]" caption="paises_exp_mes_acu" measure="1" displayFolder="" measureGroup="paises_exp" count="0"/>
    <cacheHierarchy uniqueName="[Measures].[paises_exp_mes_anopasado_acu]" caption="paises_exp_mes_anopasado_acu" measure="1" displayFolder="" measureGroup="paises_exp" count="0"/>
    <cacheHierarchy uniqueName="[Measures].[paises_exp_mm12_mes]" caption="paises_exp_mm12_mes" measure="1" displayFolder="" measureGroup="paises_exp" count="0"/>
    <cacheHierarchy uniqueName="[Measures].[paises_exp_mm12_mes_anopasado]" caption="paises_exp_mm12_mes_anopasado" measure="1" displayFolder="" measureGroup="paises_exp" count="0"/>
    <cacheHierarchy uniqueName="[Measures].[paises_exp_dic_anopasado]" caption="paises_exp_dic_anopasado" measure="1" displayFolder="" measureGroup="paises_exp" count="0"/>
    <cacheHierarchy uniqueName="[Measures].[paises_exp_dic_hacedosanos]" caption="paises_exp_dic_hacedosanos" measure="1" displayFolder="" measureGroup="paises_exp" count="0"/>
    <cacheHierarchy uniqueName="[Measures].[paises_exp_mes_tva]" caption="paises_exp_mes_tva" measure="1" displayFolder="" measureGroup="paises_exp" count="0"/>
    <cacheHierarchy uniqueName="[Measures].[paises_exp_mes_acu_tva]" caption="paises_exp_mes_acu_tva" measure="1" displayFolder="" measureGroup="paises_exp" count="0"/>
    <cacheHierarchy uniqueName="[Measures].[paises_exp_mm12_tva]" caption="paises_exp_mm12_tva" measure="1" displayFolder="" measureGroup="paises_exp" count="0"/>
    <cacheHierarchy uniqueName="[Measures].[paises_exp_dic_tva]" caption="paises_exp_dic_tva" measure="1" displayFolder="" measureGroup="paises_exp" count="0"/>
    <cacheHierarchy uniqueName="[Measures].[paises_exp_tri]" caption="paises_exp_tri" measure="1" displayFolder="" measureGroup="paises_exp" count="0"/>
    <cacheHierarchy uniqueName="[Measures].[paises_exp_tri_anopasado]" caption="paises_exp_tri_anopasado" measure="1" displayFolder="" measureGroup="paises_exp" count="0"/>
    <cacheHierarchy uniqueName="[Measures].[paises_exp_tri_acu]" caption="paises_exp_tri_acu" measure="1" displayFolder="" measureGroup="paises_exp" count="0"/>
    <cacheHierarchy uniqueName="[Measures].[paises_exp_mes_peso]" caption="paises_exp_mes_peso" measure="1" displayFolder="" measureGroup="paises_exp" count="0"/>
    <cacheHierarchy uniqueName="[Measures].[paises_exp_mes_acu_peso]" caption="paises_exp_mes_acu_peso" measure="1" displayFolder="" measureGroup="paises_exp" count="0"/>
    <cacheHierarchy uniqueName="[Measures].[paises_exp_mes_difano]" caption="paises_exp_mes_difano" measure="1" displayFolder="" measureGroup="paises_exp" count="0"/>
    <cacheHierarchy uniqueName="[Measures].[paises_exp_tri_difano]" caption="paises_exp_tri_difano" measure="1" displayFolder="" measureGroup="paises_exp" count="0"/>
    <cacheHierarchy uniqueName="[Measures].[paises_exp_mes_acu_difano]" caption="paises_exp_mes_acu_difano" measure="1" displayFolder="" measureGroup="paises_exp" count="0"/>
    <cacheHierarchy uniqueName="[Measures].[paises_exp_tri_acu_difano]" caption="paises_exp_tri_acu_difano" measure="1" displayFolder="" measureGroup="paises_exp" count="0"/>
    <cacheHierarchy uniqueName="[Measures].[paises_exp_mes_mespasado]" caption="paises_exp_mes_mespasado" measure="1" displayFolder="" measureGroup="paises_exp" count="0"/>
    <cacheHierarchy uniqueName="[Measures].[paises_exp_mes_dif_mespasado]" caption="paises_exp_mes_dif_mespasado" measure="1" displayFolder="" measureGroup="paises_exp" count="0"/>
    <cacheHierarchy uniqueName="[Measures].[paises_exp_tri_dif_tripasado]" caption="paises_exp_tri_dif_tripasado" measure="1" displayFolder="" measureGroup="paises_exp" count="0"/>
    <cacheHierarchy uniqueName="[Measures].[paises_exp_tri_tvtri]" caption="paises_exp_tri_tvtri" measure="1" displayFolder="" measureGroup="paises_exp" count="0"/>
    <cacheHierarchy uniqueName="[Measures].[paises_exp_mes_mespasado_acu]" caption="paises_exp_mes_mespasado_acu" measure="1" displayFolder="" measureGroup="paises_exp" count="0"/>
    <cacheHierarchy uniqueName="[Measures].[paises_exp_mes_dif_mespasado_acu]" caption="paises_exp_mes_dif_mespasado_acu" measure="1" displayFolder="" measureGroup="paises_exp" count="0"/>
    <cacheHierarchy uniqueName="[Measures].[paises_exp_mes_mespasado_acu_peso]" caption="paises_exp_mes_mespasado_acu_peso" measure="1" displayFolder="" measureGroup="paises_exp" count="0"/>
    <cacheHierarchy uniqueName="[Measures].[paises_exp_mes_acu_tvm]" caption="paises_exp_mes_acu_tvm" measure="1" displayFolder="" measureGroup="paises_exp" count="0"/>
    <cacheHierarchy uniqueName="[Measures].[paises_exp_tri_anopasado_acu]" caption="paises_exp_tri_anopasado_acu" measure="1" displayFolder="" measureGroup="paises_exp" count="0"/>
    <cacheHierarchy uniqueName="[Measures].[paises_exp_tri_tripasado]" caption="paises_exp_tri_tripasado" measure="1" displayFolder="" measureGroup="paises_exp" count="0"/>
    <cacheHierarchy uniqueName="[Measures].[paises_exp_tri_tripasado_peso]" caption="paises_exp_tri_tripasado_peso" measure="1" displayFolder="" measureGroup="paises_exp" count="0"/>
    <cacheHierarchy uniqueName="[Measures].[paises_exp_mes_anopasado_peso]" caption="paises_exp_mes_anopasado_peso" measure="1" displayFolder="" measureGroup="paises_exp" count="0"/>
    <cacheHierarchy uniqueName="[Measures].[paises_exp_mes_anopasado_acu_peso]" caption="paises_exp_mes_anopasado_acu_peso" measure="1" displayFolder="" measureGroup="paises_exp" count="0"/>
    <cacheHierarchy uniqueName="[Measures].[paises_exp_mes_acu_rank]" caption="paises_exp_mes_acu_rank" measure="1" displayFolder="" measureGroup="paises_exp" count="0"/>
    <cacheHierarchy uniqueName="[Measures].[paises_exp_mes_rank]" caption="paises_exp_mes_rank" measure="1" displayFolder="" measureGroup="paises_exp" count="0"/>
    <cacheHierarchy uniqueName="[Measures].[paises_exp_mes_acu_tva_con_rank]" caption="paises_exp_mes_acu_tva_con_rank" measure="1" displayFolder="" measureGroup="paises_exp" count="0"/>
    <cacheHierarchy uniqueName="[Measures].[paises_exp_mes_tva_con_rank]" caption="paises_exp_mes_tva_con_rank" measure="1" displayFolder="" measureGroup="paises_exp" count="0"/>
    <cacheHierarchy uniqueName="[Measures].[paises_exp_tri_rank]" caption="paises_exp_tri_rank" measure="1" displayFolder="" measureGroup="paises_exp" count="0"/>
    <cacheHierarchy uniqueName="[Measures].[paises_exp_tri_acu_rank]" caption="paises_exp_tri_acu_rank" measure="1" displayFolder="" measureGroup="paises_exp" count="0"/>
    <cacheHierarchy uniqueName="[Measures].[paises_exp_tri_anopasado_peso]" caption="paises_exp_tri_anopasado_peso" measure="1" displayFolder="" measureGroup="paises_exp" count="0"/>
    <cacheHierarchy uniqueName="[Measures].[paises_exp_tri_anopasado_acu_peso]" caption="paises_exp_tri_anopasado_acu_peso" measure="1" displayFolder="" measureGroup="paises_exp" count="0"/>
    <cacheHierarchy uniqueName="[Measures].[paises_exp_tri_tva]" caption="paises_exp_tri_tva" measure="1" displayFolder="" measureGroup="paises_exp" count="0"/>
    <cacheHierarchy uniqueName="[Measures].[paises_exp_tri_acu_tva]" caption="paises_exp_tri_acu_tva" measure="1" displayFolder="" measureGroup="paises_exp" count="0"/>
    <cacheHierarchy uniqueName="[Measures].[paises_exp_dic_anopasado_pesos]" caption="paises_exp_dic_anopasado_pesos" measure="1" displayFolder="" measureGroup="paises_exp" count="0"/>
    <cacheHierarchy uniqueName="[Measures].[paises_exp_mes_pesos]" caption="paises_exp_mes_pesos" measure="1" displayFolder="" measureGroup="paises_exp" count="0"/>
    <cacheHierarchy uniqueName="[Measures].[paises_exp_mes_acu_pesos]" caption="paises_exp_mes_acu_pesos" measure="1" displayFolder="" measureGroup="paises_exp" count="0"/>
    <cacheHierarchy uniqueName="[Measures].[paises_exp_dic_anopasado_rank]" caption="paises_exp_dic_anopasado_rank" measure="1" displayFolder="" measureGroup="paises_exp" count="0"/>
    <cacheHierarchy uniqueName="[Measures].[paises_imp_mes]" caption="paises_imp_mes" measure="1" displayFolder="" measureGroup="paises_imp" count="0"/>
    <cacheHierarchy uniqueName="[Measures].[paises_imp_mes_anopasado]" caption="paises_imp_mes_anopasado" measure="1" displayFolder="" measureGroup="paises_imp" count="0"/>
    <cacheHierarchy uniqueName="[Measures].[paises_imp_mes_acu]" caption="paises_imp_mes_acu" measure="1" displayFolder="" measureGroup="paises_imp" count="0"/>
    <cacheHierarchy uniqueName="[Measures].[paises_imp_mes_anopasado_acu]" caption="paises_imp_mes_anopasado_acu" measure="1" displayFolder="" measureGroup="paises_imp" count="0"/>
    <cacheHierarchy uniqueName="[Measures].[paises_imp_mm12_mes]" caption="paises_imp_mm12_mes" measure="1" displayFolder="" measureGroup="paises_imp" count="0"/>
    <cacheHierarchy uniqueName="[Measures].[paises_imp_mm12_mes_anopasado]" caption="paises_imp_mm12_mes_anopasado" measure="1" displayFolder="" measureGroup="paises_imp" count="0"/>
    <cacheHierarchy uniqueName="[Measures].[paises_imp_dic_anopasado]" caption="paises_imp_dic_anopasado" measure="1" displayFolder="" measureGroup="paises_imp" count="0"/>
    <cacheHierarchy uniqueName="[Measures].[paises_imp_dic_hacedosanos]" caption="paises_imp_dic_hacedosanos" measure="1" displayFolder="" measureGroup="paises_imp" count="0"/>
    <cacheHierarchy uniqueName="[Measures].[paises_imp_mes_tva]" caption="paises_imp_mes_tva" measure="1" displayFolder="" measureGroup="paises_imp" count="0"/>
    <cacheHierarchy uniqueName="[Measures].[paises_imp_mes_acu_tva]" caption="paises_imp_mes_acu_tva" measure="1" displayFolder="" measureGroup="paises_imp" count="0"/>
    <cacheHierarchy uniqueName="[Measures].[paises_imp_mm12_tva]" caption="paises_imp_mm12_tva" measure="1" displayFolder="" measureGroup="paises_imp" count="0"/>
    <cacheHierarchy uniqueName="[Measures].[paises_imp_dic_tva]" caption="paises_imp_dic_tva" measure="1" displayFolder="" measureGroup="paises_imp" count="0"/>
    <cacheHierarchy uniqueName="[Measures].[paises_imp_tri]" caption="paises_imp_tri" measure="1" displayFolder="" measureGroup="paises_imp" count="0"/>
    <cacheHierarchy uniqueName="[Measures].[paises_imp_tri_anopasado]" caption="paises_imp_tri_anopasado" measure="1" displayFolder="" measureGroup="paises_imp" count="0"/>
    <cacheHierarchy uniqueName="[Measures].[paises_imp_tri_acu]" caption="paises_imp_tri_acu" measure="1" displayFolder="" measureGroup="paises_imp" count="0"/>
    <cacheHierarchy uniqueName="[Measures].[paises_imp_mes_peso]" caption="paises_imp_mes_peso" measure="1" displayFolder="" measureGroup="paises_imp" count="0"/>
    <cacheHierarchy uniqueName="[Measures].[paises_imp_mes_acu_peso]" caption="paises_imp_mes_acu_peso" measure="1" displayFolder="" measureGroup="paises_imp" count="0"/>
    <cacheHierarchy uniqueName="[Measures].[paises_imp_mes_difano]" caption="paises_imp_mes_difano" measure="1" displayFolder="" measureGroup="paises_imp" count="0"/>
    <cacheHierarchy uniqueName="[Measures].[paises_imp_tri_difano]" caption="paises_imp_tri_difano" measure="1" displayFolder="" measureGroup="paises_imp" count="0"/>
    <cacheHierarchy uniqueName="[Measures].[paises_imp_mes_acu_difano]" caption="paises_imp_mes_acu_difano" measure="1" displayFolder="" measureGroup="paises_imp" count="0"/>
    <cacheHierarchy uniqueName="[Measures].[paises_imp_tri_acu_difano]" caption="paises_imp_tri_acu_difano" measure="1" displayFolder="" measureGroup="paises_imp" count="0"/>
    <cacheHierarchy uniqueName="[Measures].[paises_imp_mes_mespasado]" caption="paises_imp_mes_mespasado" measure="1" displayFolder="" measureGroup="paises_imp" count="0"/>
    <cacheHierarchy uniqueName="[Measures].[paises_imp_mes_dif_mespasado]" caption="paises_imp_mes_dif_mespasado" measure="1" displayFolder="" measureGroup="paises_imp" count="0"/>
    <cacheHierarchy uniqueName="[Measures].[paises_imp_tri_dif_tripasado]" caption="paises_imp_tri_dif_tripasado" measure="1" displayFolder="" measureGroup="paises_imp" count="0"/>
    <cacheHierarchy uniqueName="[Measures].[paises_imp_tri_tvtri]" caption="paises_imp_tri_tvtri" measure="1" displayFolder="" measureGroup="paises_imp" count="0"/>
    <cacheHierarchy uniqueName="[Measures].[paises_imp_mes_mespasado_acu]" caption="paises_imp_mes_mespasado_acu" measure="1" displayFolder="" measureGroup="paises_imp" count="0"/>
    <cacheHierarchy uniqueName="[Measures].[paises_imp_mes_dif_mespasado_acu]" caption="paises_imp_mes_dif_mespasado_acu" measure="1" displayFolder="" measureGroup="paises_imp" count="0"/>
    <cacheHierarchy uniqueName="[Measures].[paises_imp_mes_mespasado_acu_peso]" caption="paises_imp_mes_mespasado_acu_peso" measure="1" displayFolder="" measureGroup="paises_imp" count="0"/>
    <cacheHierarchy uniqueName="[Measures].[paises_imp_mes_acu_tvm]" caption="paises_imp_mes_acu_tvm" measure="1" displayFolder="" measureGroup="paises_imp" count="0"/>
    <cacheHierarchy uniqueName="[Measures].[paises_imp_tri_anopasado_acu]" caption="paises_imp_tri_anopasado_acu" measure="1" displayFolder="" measureGroup="paises_imp" count="0"/>
    <cacheHierarchy uniqueName="[Measures].[paises_imp_mes_acu_rank]" caption="paises_imp_mes_acu_rank" measure="1" displayFolder="" measureGroup="paises_imp" count="0"/>
    <cacheHierarchy uniqueName="[Measures].[paises_imp_mes_rank]" caption="paises_imp_mes_rank" measure="1" displayFolder="" measureGroup="paises_imp" count="0"/>
    <cacheHierarchy uniqueName="[Measures].[paises_imp_mes_acu_tva_con_rank]" caption="paises_imp_mes_acu_tva_con_rank" measure="1" displayFolder="" measureGroup="paises_imp" count="0"/>
    <cacheHierarchy uniqueName="[Measures].[paises_imp_mes_tva_con_rank]" caption="paises_imp_mes_tva_con_rank" measure="1" displayFolder="" measureGroup="paises_imp" count="0"/>
    <cacheHierarchy uniqueName="[Measures].[paises_imp_tri_rank]" caption="paises_imp_tri_rank" measure="1" displayFolder="" measureGroup="paises_imp" count="0"/>
    <cacheHierarchy uniqueName="[Measures].[paises_imp_tri_acu_rank]" caption="paises_imp_tri_acu_rank" measure="1" displayFolder="" measureGroup="paises_imp" count="0"/>
    <cacheHierarchy uniqueName="[Measures].[paises_imp_tri_anopasado_peso]" caption="paises_imp_tri_anopasado_peso" measure="1" displayFolder="" measureGroup="paises_imp" count="0"/>
    <cacheHierarchy uniqueName="[Measures].[paises_imp_tri_anopasado_acu_peso]" caption="paises_imp_tri_anopasado_acu_peso" measure="1" displayFolder="" measureGroup="paises_imp" count="0"/>
    <cacheHierarchy uniqueName="[Measures].[paises_imp_tri_tva]" caption="paises_imp_tri_tva" measure="1" displayFolder="" measureGroup="paises_imp" count="0"/>
    <cacheHierarchy uniqueName="[Measures].[paises_imp_tri_acu_tva]" caption="paises_imp_tri_acu_tva" measure="1" displayFolder="" measureGroup="paises_imp" count="0"/>
    <cacheHierarchy uniqueName="[Measures].[paises_imp_dic_anopasado_pesos]" caption="paises_imp_dic_anopasado_pesos" measure="1" displayFolder="" measureGroup="paises_imp" count="0"/>
    <cacheHierarchy uniqueName="[Measures].[paises_imp_mes_pesos]" caption="paises_imp_mes_pesos" measure="1" displayFolder="" measureGroup="paises_imp" count="0"/>
    <cacheHierarchy uniqueName="[Measures].[paises_imp_mes_acu_pesos]" caption="paises_imp_mes_acu_pesos" measure="1" displayFolder="" measureGroup="paises_imp" count="0"/>
    <cacheHierarchy uniqueName="[Measures].[paises_imp_dic_anopasado_rank]" caption="paises_imp_dic_anopasado_rank" measure="1" displayFolder="" measureGroup="paises_imp" count="0"/>
    <cacheHierarchy uniqueName="[Measures].[paises_imp_tri_tripasado]" caption="paises_imp_tri_tripasado" measure="1" displayFolder="" measureGroup="paises_imp" count="0"/>
    <cacheHierarchy uniqueName="[Measures].[paises_imp_tri_tripasado_peso]" caption="paises_imp_tri_tripasado_peso" measure="1" displayFolder="" measureGroup="paises_imp" count="0"/>
    <cacheHierarchy uniqueName="[Measures].[paises_imp_mes_anopasado_peso]" caption="paises_imp_mes_anopasado_peso" measure="1" displayFolder="" measureGroup="paises_imp" count="0"/>
    <cacheHierarchy uniqueName="[Measures].[paises_imp_mes_anopasado_acu_peso]" caption="paises_imp_mes_anopasado_acu_peso" measure="1" displayFolder="" measureGroup="paises_imp" count="0"/>
    <cacheHierarchy uniqueName="[Measures].[taric_exp_mes]" caption="taric_exp_mes" measure="1" displayFolder="" measureGroup="taric_exp" count="0"/>
    <cacheHierarchy uniqueName="[Measures].[taric_exp_mes_anopasado]" caption="taric_exp_mes_anopasado" measure="1" displayFolder="" measureGroup="taric_exp" count="0"/>
    <cacheHierarchy uniqueName="[Measures].[taric_exp_mes_acu]" caption="taric_exp_mes_acu" measure="1" displayFolder="" measureGroup="taric_exp" count="0"/>
    <cacheHierarchy uniqueName="[Measures].[taric_exp_mes_anopasado_acu]" caption="taric_exp_mes_anopasado_acu" measure="1" displayFolder="" measureGroup="taric_exp" count="0"/>
    <cacheHierarchy uniqueName="[Measures].[taric_exp_mm12_mes]" caption="taric_exp_mm12_mes" measure="1" displayFolder="" measureGroup="taric_exp" count="0"/>
    <cacheHierarchy uniqueName="[Measures].[taric_exp_mm12_mes_anopasado]" caption="taric_exp_mm12_mes_anopasado" measure="1" displayFolder="" measureGroup="taric_exp" count="0"/>
    <cacheHierarchy uniqueName="[Measures].[taric_exp_dic_anopasado]" caption="taric_exp_dic_anopasado" measure="1" displayFolder="" measureGroup="taric_exp" count="0"/>
    <cacheHierarchy uniqueName="[Measures].[taric_exp_dic_hacedosanos]" caption="taric_exp_dic_hacedosanos" measure="1" displayFolder="" measureGroup="taric_exp" count="0"/>
    <cacheHierarchy uniqueName="[Measures].[taric_exp_mes_tva]" caption="taric_exp_mes_tva" measure="1" displayFolder="" measureGroup="taric_exp" count="0"/>
    <cacheHierarchy uniqueName="[Measures].[taric_exp_mes_acu_tva]" caption="taric_exp_mes_acu_tva" measure="1" displayFolder="" measureGroup="taric_exp" count="0"/>
    <cacheHierarchy uniqueName="[Measures].[taric_exp_mm12_tva]" caption="taric_exp_mm12_tva" measure="1" displayFolder="" measureGroup="taric_exp" count="0"/>
    <cacheHierarchy uniqueName="[Measures].[taric_exp_dic_tva]" caption="taric_exp_dic_tva" measure="1" displayFolder="" measureGroup="taric_exp" count="0"/>
    <cacheHierarchy uniqueName="[Measures].[taric_exp_tri]" caption="taric_exp_tri" measure="1" displayFolder="" measureGroup="taric_exp" count="0"/>
    <cacheHierarchy uniqueName="[Measures].[taric_exp_tri_anopasado]" caption="taric_exp_tri_anopasado" measure="1" displayFolder="" measureGroup="taric_exp" count="0"/>
    <cacheHierarchy uniqueName="[Measures].[taric_exp_tri_acu]" caption="taric_exp_tri_acu" measure="1" displayFolder="" measureGroup="taric_exp" count="0"/>
    <cacheHierarchy uniqueName="[Measures].[taric_exp_mes_peso]" caption="taric_exp_mes_peso" measure="1" displayFolder="" measureGroup="taric_exp" count="0"/>
    <cacheHierarchy uniqueName="[Measures].[taric_exp_mes_acu_peso]" caption="taric_exp_mes_acu_peso" measure="1" displayFolder="" measureGroup="taric_exp" count="0"/>
    <cacheHierarchy uniqueName="[Measures].[taric_exp_mes_difano]" caption="taric_exp_mes_difano" measure="1" displayFolder="" measureGroup="taric_exp" count="0"/>
    <cacheHierarchy uniqueName="[Measures].[taric_exp_tri_difano]" caption="taric_exp_tri_difano" measure="1" displayFolder="" measureGroup="taric_exp" count="0"/>
    <cacheHierarchy uniqueName="[Measures].[taric_exp_mes_acu_difano]" caption="taric_exp_mes_acu_difano" measure="1" displayFolder="" measureGroup="taric_exp" count="0"/>
    <cacheHierarchy uniqueName="[Measures].[taric_exp_tri_acu_difano]" caption="taric_exp_tri_acu_difano" measure="1" displayFolder="" measureGroup="taric_exp" count="0"/>
    <cacheHierarchy uniqueName="[Measures].[taric_exp_mes_mespasado]" caption="taric_exp_mes_mespasado" measure="1" displayFolder="" measureGroup="taric_exp" count="0"/>
    <cacheHierarchy uniqueName="[Measures].[taric_exp_mes_dif_mespasado]" caption="taric_exp_mes_dif_mespasado" measure="1" displayFolder="" measureGroup="taric_exp" count="0"/>
    <cacheHierarchy uniqueName="[Measures].[taric_exp_tri_dif_tripasado]" caption="taric_exp_tri_dif_tripasado" measure="1" displayFolder="" measureGroup="taric_exp" count="0"/>
    <cacheHierarchy uniqueName="[Measures].[taric_exp_tri_tvtri]" caption="taric_exp_tri_tvtri" measure="1" displayFolder="" measureGroup="taric_exp" count="0"/>
    <cacheHierarchy uniqueName="[Measures].[taric_exp_tri_tvtri_con]" caption="taric_exp_tri_tvtri_con" measure="1" displayFolder="" measureGroup="taric_exp" count="0"/>
    <cacheHierarchy uniqueName="[Measures].[taric_exp_mes_mespasado_acu]" caption="taric_exp_mes_mespasado_acu" measure="1" displayFolder="" measureGroup="taric_exp" count="0"/>
    <cacheHierarchy uniqueName="[Measures].[taric_exp_mes_dif_mespasado_acu]" caption="taric_exp_mes_dif_mespasado_acu" measure="1" displayFolder="" measureGroup="taric_exp" count="0"/>
    <cacheHierarchy uniqueName="[Measures].[taric_exp_mes_mespasado_acu_peso]" caption="taric_exp_mes_mespasado_acu_peso" measure="1" displayFolder="" measureGroup="taric_exp" count="0"/>
    <cacheHierarchy uniqueName="[Measures].[taric_exp_mes_acu_tvm]" caption="taric_exp_mes_acu_tvm" measure="1" displayFolder="" measureGroup="taric_exp" count="0"/>
    <cacheHierarchy uniqueName="[Measures].[taric_exp_mes_acu_tvm_con]" caption="taric_exp_mes_acu_tvm_con" measure="1" displayFolder="" measureGroup="taric_exp" count="0"/>
    <cacheHierarchy uniqueName="[Measures].[taric_exp_tri_anopasado_acu]" caption="taric_exp_tri_anopasado_acu" measure="1" displayFolder="" measureGroup="taric_exp" count="0"/>
    <cacheHierarchy uniqueName="[Measures].[taric_exp_mes_tva_con]" caption="taric_exp_mes_tva_con" measure="1" displayFolder="" measureGroup="taric_exp" count="0"/>
    <cacheHierarchy uniqueName="[Measures].[taric_exp_mes_acu_tva_con]" caption="taric_exp_mes_acu_tva_con" measure="1" displayFolder="" measureGroup="taric_exp" count="0"/>
    <cacheHierarchy uniqueName="[Measures].[taric_exp_mes_acu_rank]" caption="taric_exp_mes_acu_rank" measure="1" displayFolder="" measureGroup="taric_exp" count="0"/>
    <cacheHierarchy uniqueName="[Measures].[taric_exp_mes_rank]" caption="taric_exp_mes_rank" measure="1" displayFolder="" measureGroup="taric_exp" count="0"/>
    <cacheHierarchy uniqueName="[Measures].[taric_exp_mes_acu_tva_con_rank]" caption="taric_exp_mes_acu_tva_con_rank" measure="1" displayFolder="" measureGroup="taric_exp" count="0"/>
    <cacheHierarchy uniqueName="[Measures].[taric_exp_mes_tva_con_rank]" caption="taric_exp_mes_tva_con_rank" measure="1" displayFolder="" measureGroup="taric_exp" count="0"/>
    <cacheHierarchy uniqueName="[Measures].[taric_exp_tri_rank]" caption="taric_exp_tri_rank" measure="1" displayFolder="" measureGroup="taric_exp" count="0"/>
    <cacheHierarchy uniqueName="[Measures].[taric_exp_tri_acu_rank]" caption="taric_exp_tri_acu_rank" measure="1" displayFolder="" measureGroup="taric_exp" count="0"/>
    <cacheHierarchy uniqueName="[Measures].[taric_exp_tri_anopasado_peso]" caption="taric_exp_tri_anopasado_peso" measure="1" displayFolder="" measureGroup="taric_exp" count="0"/>
    <cacheHierarchy uniqueName="[Measures].[taric_exp_tri_anopasado_acu_peso]" caption="taric_exp_tri_anopasado_acu_peso" measure="1" displayFolder="" measureGroup="taric_exp" count="0"/>
    <cacheHierarchy uniqueName="[Measures].[taric_exp_tri_tva]" caption="taric_exp_tri_tva" measure="1" displayFolder="" measureGroup="taric_exp" count="0"/>
    <cacheHierarchy uniqueName="[Measures].[taric_exp_tri_acu_tva]" caption="taric_exp_tri_acu_tva" measure="1" displayFolder="" measureGroup="taric_exp" count="0"/>
    <cacheHierarchy uniqueName="[Measures].[taric_exp_tri_tva_con]" caption="taric_exp_tri_tva_con" measure="1" displayFolder="" measureGroup="taric_exp" count="0"/>
    <cacheHierarchy uniqueName="[Measures].[taric_exp_tri_acu_tva_con]" caption="taric_exp_tri_acu_tva_con" measure="1" displayFolder="" measureGroup="taric_exp" count="0"/>
    <cacheHierarchy uniqueName="[Measures].[taric_exp_dic_anopasado_pesos]" caption="taric_exp_dic_anopasado_pesos" measure="1" displayFolder="" measureGroup="taric_exp" count="0"/>
    <cacheHierarchy uniqueName="[Measures].[taric_exp_mes_pesos]" caption="taric_exp_mes_pesos" measure="1" displayFolder="" measureGroup="taric_exp" count="0"/>
    <cacheHierarchy uniqueName="[Measures].[taric_exp_mes_acu_pesos]" caption="taric_exp_mes_acu_pesos" measure="1" displayFolder="" measureGroup="taric_exp" count="0"/>
    <cacheHierarchy uniqueName="[Measures].[taric_exp_dic_anopasado_rank]" caption="taric_exp_dic_anopasado_rank" measure="1" displayFolder="" measureGroup="taric_exp" count="0"/>
    <cacheHierarchy uniqueName="[Measures].[taric_exp_tri_tripasado]" caption="taric_exp_tri_tripasado" measure="1" displayFolder="" measureGroup="taric_exp" count="0"/>
    <cacheHierarchy uniqueName="[Measures].[taric_exp_tri_tripasado_peso]" caption="taric_exp_tri_tripasado_peso" measure="1" displayFolder="" measureGroup="taric_exp" count="0"/>
    <cacheHierarchy uniqueName="[Measures].[taric_exp_mes_anopasado_peso]" caption="taric_exp_mes_anopasado_peso" measure="1" displayFolder="" measureGroup="taric_exp" count="0"/>
    <cacheHierarchy uniqueName="[Measures].[taric_exp_mes_anopasado_acu_peso]" caption="taric_exp_mes_anopasado_acu_peso" measure="1" displayFolder="" measureGroup="taric_exp" count="0"/>
    <cacheHierarchy uniqueName="[Measures].[taric_imp_mes]" caption="taric_imp_mes" measure="1" displayFolder="" measureGroup="taric_imp" count="0"/>
    <cacheHierarchy uniqueName="[Measures].[taric_imp_mes_anopasado]" caption="taric_imp_mes_anopasado" measure="1" displayFolder="" measureGroup="taric_imp" count="0"/>
    <cacheHierarchy uniqueName="[Measures].[taric_imp_mes_acu]" caption="taric_imp_mes_acu" measure="1" displayFolder="" measureGroup="taric_imp" count="0"/>
    <cacheHierarchy uniqueName="[Measures].[taric_imp_mes_anopasado_acu]" caption="taric_imp_mes_anopasado_acu" measure="1" displayFolder="" measureGroup="taric_imp" count="0"/>
    <cacheHierarchy uniqueName="[Measures].[taric_imp_mm12_mes]" caption="taric_imp_mm12_mes" measure="1" displayFolder="" measureGroup="taric_imp" count="0"/>
    <cacheHierarchy uniqueName="[Measures].[taric_imp_mm12_mes_anopasado]" caption="taric_imp_mm12_mes_anopasado" measure="1" displayFolder="" measureGroup="taric_imp" count="0"/>
    <cacheHierarchy uniqueName="[Measures].[taric_imp_dic_anopasado]" caption="taric_imp_dic_anopasado" measure="1" displayFolder="" measureGroup="taric_imp" count="0"/>
    <cacheHierarchy uniqueName="[Measures].[taric_imp_dic_hacedosanos]" caption="taric_imp_dic_hacedosanos" measure="1" displayFolder="" measureGroup="taric_imp" count="0"/>
    <cacheHierarchy uniqueName="[Measures].[taric_imp_mes_tva]" caption="taric_imp_mes_tva" measure="1" displayFolder="" measureGroup="taric_imp" count="0"/>
    <cacheHierarchy uniqueName="[Measures].[taric_imp_mes_acu_tva]" caption="taric_imp_mes_acu_tva" measure="1" displayFolder="" measureGroup="taric_imp" count="0"/>
    <cacheHierarchy uniqueName="[Measures].[taric_imp_mm12_tva]" caption="taric_imp_mm12_tva" measure="1" displayFolder="" measureGroup="taric_imp" count="0"/>
    <cacheHierarchy uniqueName="[Measures].[taric_imp_dic_tva]" caption="taric_imp_dic_tva" measure="1" displayFolder="" measureGroup="taric_imp" count="0"/>
    <cacheHierarchy uniqueName="[Measures].[taric_imp_tri]" caption="taric_imp_tri" measure="1" displayFolder="" measureGroup="taric_imp" count="0"/>
    <cacheHierarchy uniqueName="[Measures].[taric_imp_tri_anopasado]" caption="taric_imp_tri_anopasado" measure="1" displayFolder="" measureGroup="taric_imp" count="0"/>
    <cacheHierarchy uniqueName="[Measures].[taric_imp_tri_acu]" caption="taric_imp_tri_acu" measure="1" displayFolder="" measureGroup="taric_imp" count="0"/>
    <cacheHierarchy uniqueName="[Measures].[taric_imp_mes_peso]" caption="taric_imp_mes_peso" measure="1" displayFolder="" measureGroup="taric_imp" count="0"/>
    <cacheHierarchy uniqueName="[Measures].[taric_imp_mes_acu_peso]" caption="taric_imp_mes_acu_peso" measure="1" displayFolder="" measureGroup="taric_imp" count="0"/>
    <cacheHierarchy uniqueName="[Measures].[taric_imp_mes_difano]" caption="taric_imp_mes_difano" measure="1" displayFolder="" measureGroup="taric_imp" count="0"/>
    <cacheHierarchy uniqueName="[Measures].[taric_imp_tri_difano]" caption="taric_imp_tri_difano" measure="1" displayFolder="" measureGroup="taric_imp" count="0"/>
    <cacheHierarchy uniqueName="[Measures].[taric_imp_mes_acu_difano]" caption="taric_imp_mes_acu_difano" measure="1" displayFolder="" measureGroup="taric_imp" count="0"/>
    <cacheHierarchy uniqueName="[Measures].[taric_imp_tri_acu_difano]" caption="taric_imp_tri_acu_difano" measure="1" displayFolder="" measureGroup="taric_imp" count="0"/>
    <cacheHierarchy uniqueName="[Measures].[taric_imp_mes_mespasado]" caption="taric_imp_mes_mespasado" measure="1" displayFolder="" measureGroup="taric_imp" count="0"/>
    <cacheHierarchy uniqueName="[Measures].[taric_imp_mes_dif_mespasado]" caption="taric_imp_mes_dif_mespasado" measure="1" displayFolder="" measureGroup="taric_imp" count="0"/>
    <cacheHierarchy uniqueName="[Measures].[taric_imp_tri_dif_tripasado]" caption="taric_imp_tri_dif_tripasado" measure="1" displayFolder="" measureGroup="taric_imp" count="0"/>
    <cacheHierarchy uniqueName="[Measures].[taric_imp_tri_tvtri]" caption="taric_imp_tri_tvtri" measure="1" displayFolder="" measureGroup="taric_imp" count="0"/>
    <cacheHierarchy uniqueName="[Measures].[taric_imp_mes_mespasado_acu]" caption="taric_imp_mes_mespasado_acu" measure="1" displayFolder="" measureGroup="taric_imp" count="0"/>
    <cacheHierarchy uniqueName="[Measures].[taric_imp_mes_dif_mespasado_acu]" caption="taric_imp_mes_dif_mespasado_acu" measure="1" displayFolder="" measureGroup="taric_imp" count="0"/>
    <cacheHierarchy uniqueName="[Measures].[taric_imp_mes_mespasado_acu_peso]" caption="taric_imp_mes_mespasado_acu_peso" measure="1" displayFolder="" measureGroup="taric_imp" count="0"/>
    <cacheHierarchy uniqueName="[Measures].[taric_imp_mes_acu_tvm]" caption="taric_imp_mes_acu_tvm" measure="1" displayFolder="" measureGroup="taric_imp" count="0"/>
    <cacheHierarchy uniqueName="[Measures].[taric_imp_tri_anopasado_acu]" caption="taric_imp_tri_anopasado_acu" measure="1" displayFolder="" measureGroup="taric_imp" count="0"/>
    <cacheHierarchy uniqueName="[Measures].[taric_imp_mes_acu_rank]" caption="taric_imp_mes_acu_rank" measure="1" displayFolder="" measureGroup="taric_imp" count="0"/>
    <cacheHierarchy uniqueName="[Measures].[taric_imp_mes_rank]" caption="taric_imp_mes_rank" measure="1" displayFolder="" measureGroup="taric_imp" count="0"/>
    <cacheHierarchy uniqueName="[Measures].[taric_imp_mes_acu_tva_con_rank]" caption="taric_imp_mes_acu_tva_con_rank" measure="1" displayFolder="" measureGroup="taric_imp" count="0"/>
    <cacheHierarchy uniqueName="[Measures].[taric_imp_mes_tva_con_rank]" caption="taric_imp_mes_tva_con_rank" measure="1" displayFolder="" measureGroup="taric_imp" count="0"/>
    <cacheHierarchy uniqueName="[Measures].[taric_imp_tri_rank]" caption="taric_imp_tri_rank" measure="1" displayFolder="" measureGroup="taric_imp" count="0"/>
    <cacheHierarchy uniqueName="[Measures].[taric_imp_tri_acu_rank]" caption="taric_imp_tri_acu_rank" measure="1" displayFolder="" measureGroup="taric_imp" count="0"/>
    <cacheHierarchy uniqueName="[Measures].[taric_imp_tri_anopasado_peso]" caption="taric_imp_tri_anopasado_peso" measure="1" displayFolder="" measureGroup="taric_imp" count="0"/>
    <cacheHierarchy uniqueName="[Measures].[taric_imp_tri_anopasado_acu_peso]" caption="taric_imp_tri_anopasado_acu_peso" measure="1" displayFolder="" measureGroup="taric_imp" count="0"/>
    <cacheHierarchy uniqueName="[Measures].[taric_imp_tri_tva]" caption="taric_imp_tri_tva" measure="1" displayFolder="" measureGroup="taric_imp" count="0"/>
    <cacheHierarchy uniqueName="[Measures].[taric_imp_tri_acu_tva]" caption="taric_imp_tri_acu_tva" measure="1" displayFolder="" measureGroup="taric_imp" count="0"/>
    <cacheHierarchy uniqueName="[Measures].[taric_imp_dic_anopasado_pesos]" caption="taric_imp_dic_anopasado_pesos" measure="1" displayFolder="" measureGroup="taric_imp" count="0"/>
    <cacheHierarchy uniqueName="[Measures].[taric_imp_mes_pesos]" caption="taric_imp_mes_pesos" measure="1" displayFolder="" measureGroup="taric_imp" count="0"/>
    <cacheHierarchy uniqueName="[Measures].[taric_imp_mes_acu_pesos]" caption="taric_imp_mes_acu_pesos" measure="1" displayFolder="" measureGroup="taric_imp" count="0"/>
    <cacheHierarchy uniqueName="[Measures].[taric_imp_dic_anopasado_rank]" caption="taric_imp_dic_anopasado_rank" measure="1" displayFolder="" measureGroup="taric_imp" count="0"/>
    <cacheHierarchy uniqueName="[Measures].[taric_imp_tri_tripasado]" caption="taric_imp_tri_tripasado" measure="1" displayFolder="" measureGroup="taric_imp" count="0"/>
    <cacheHierarchy uniqueName="[Measures].[taric_imp_mes_anopasado_peso]" caption="taric_imp_mes_anopasado_peso" measure="1" displayFolder="" measureGroup="taric_imp" count="0"/>
    <cacheHierarchy uniqueName="[Measures].[taric_imp_mes_anopasado_acu_peso]" caption="taric_imp_mes_anopasado_acu_peso" measure="1" displayFolder="" measureGroup="taric_imp" count="0"/>
    <cacheHierarchy uniqueName="[Measures].[taric_imp_tri_tripasado_peso]" caption="taric_imp_tri_tripasado_peso" measure="1" displayFolder="" measureGroup="taric_imp" count="0"/>
    <cacheHierarchy uniqueName="[Measures].[taric_imp_tri_peso]" caption="taric_imp_tri_peso" measure="1" displayFolder="" measureGroup="taric_imp" count="0"/>
    <cacheHierarchy uniqueName="[Measures].[taric_exp_tri_peso]" caption="taric_exp_tri_peso" measure="1" displayFolder="" measureGroup="taric_exp" count="0"/>
    <cacheHierarchy uniqueName="[Measures].[taric_exp_tri_acu_peso]" caption="taric_exp_tri_acu_peso" measure="1" displayFolder="" measureGroup="taric_exp" count="0"/>
    <cacheHierarchy uniqueName="[Measures].[taric_imp_tri_acu_peso]" caption="taric_imp_tri_acu_peso" measure="1" displayFolder="" measureGroup="taric_imp" count="0"/>
    <cacheHierarchy uniqueName="[Measures].[taric_imp_mes_acu_tva_con_rankb]" caption="taric_imp_mes_acu_tva_con_rankb" measure="1" displayFolder="" measureGroup="taric_imp" count="0"/>
    <cacheHierarchy uniqueName="[Measures].[taric_imp_mes_tva_con_rankb]" caption="taric_imp_mes_tva_con_rankb" measure="1" displayFolder="" measureGroup="taric_imp" count="0"/>
    <cacheHierarchy uniqueName="[Measures].[taric_imp_mes_acu_tva_con_abs]" caption="taric_imp_mes_acu_tva_con_abs" measure="1" displayFolder="" measureGroup="taric_imp" count="0"/>
    <cacheHierarchy uniqueName="[Measures].[taric_imp_mes_tva_con_abs]" caption="taric_imp_mes_tva_con_abs" measure="1" displayFolder="" measureGroup="taric_imp" count="0"/>
    <cacheHierarchy uniqueName="[Measures].[taric_exp_mes_acu_tva_con_rankb]" caption="taric_exp_mes_acu_tva_con_rankb" measure="1" displayFolder="" measureGroup="taric_exp" count="0"/>
    <cacheHierarchy uniqueName="[Measures].[taric_exp_mes_tva_con_rankb]" caption="taric_exp_mes_tva_con_rankb" measure="1" displayFolder="" measureGroup="taric_exp" count="0"/>
    <cacheHierarchy uniqueName="[Measures].[taric_exp_mes_acu_tva_con_abs]" caption="taric_exp_mes_acu_tva_con_abs" measure="1" displayFolder="" measureGroup="taric_exp" count="0"/>
    <cacheHierarchy uniqueName="[Measures].[taric_exp_mes_tva_con_abs]" caption="taric_exp_mes_tva_con_abs" measure="1" displayFolder="" measureGroup="taric_exp" count="0"/>
    <cacheHierarchy uniqueName="[Measures].[paises_imp_mes_acu_tva_con_rankb]" caption="paises_imp_mes_acu_tva_con_rankb" measure="1" displayFolder="" measureGroup="paises_imp" count="0"/>
    <cacheHierarchy uniqueName="[Measures].[paises_imp_mes_tva_con_rankb]" caption="paises_imp_mes_tva_con_rankb" measure="1" displayFolder="" measureGroup="paises_imp" count="0"/>
    <cacheHierarchy uniqueName="[Measures].[paises_imp_mes_acu_tva_con_abs]" caption="paises_imp_mes_acu_tva_con_abs" measure="1" displayFolder="" measureGroup="paises_imp" count="0"/>
    <cacheHierarchy uniqueName="[Measures].[paises_imp_mes_tva_con_abs]" caption="paises_imp_mes_tva_con_abs" measure="1" displayFolder="" measureGroup="paises_imp" count="0"/>
    <cacheHierarchy uniqueName="[Measures].[paises_exp_mes_acu_tva_con_rankb]" caption="paises_exp_mes_acu_tva_con_rankb" measure="1" displayFolder="" measureGroup="paises_exp" count="0"/>
    <cacheHierarchy uniqueName="[Measures].[paises_exp_mes_tva_con_rankb]" caption="paises_exp_mes_tva_con_rankb" measure="1" displayFolder="" measureGroup="paises_exp" count="0"/>
    <cacheHierarchy uniqueName="[Measures].[paises_exp_mes_acu_tva_con_abs]" caption="paises_exp_mes_acu_tva_con_abs" measure="1" displayFolder="" measureGroup="paises_exp" count="0"/>
    <cacheHierarchy uniqueName="[Measures].[paises_exp_mes_tva_con_abs]" caption="paises_exp_mes_tva_con_abs" measure="1" displayFolder="" measureGroup="paises_exp" count="0"/>
    <cacheHierarchy uniqueName="[Measures].[taric_exp_mes_acu_rank_des]" caption="taric_exp_mes_acu_rank_des" measure="1" displayFolder="" measureGroup="taric_exp" count="0"/>
    <cacheHierarchy uniqueName="[Measures].[taric_exp_mes_rank_des]" caption="taric_exp_mes_rank_des" measure="1" displayFolder="" measureGroup="taric_exp" count="0"/>
    <cacheHierarchy uniqueName="[Measures].[taric_exp_mes_acu_tva_con_rank_des]" caption="taric_exp_mes_acu_tva_con_rank_des" measure="1" displayFolder="" measureGroup="taric_exp" count="0"/>
    <cacheHierarchy uniqueName="[Measures].[taric_exp_mes_tva_con_rank_des]" caption="taric_exp_mes_tva_con_rank_des" measure="1" displayFolder="" measureGroup="taric_exp" count="0"/>
    <cacheHierarchy uniqueName="[Measures].[taric_exp_tri_rank_des]" caption="taric_exp_tri_rank_des" measure="1" displayFolder="" measureGroup="taric_exp" count="0"/>
    <cacheHierarchy uniqueName="[Measures].[taric_exp_tri_acu_rank_des]" caption="taric_exp_tri_acu_rank_des" measure="1" displayFolder="" measureGroup="taric_exp" count="0"/>
    <cacheHierarchy uniqueName="[Measures].[taric_exp_dic_anopasado_rank_des]" caption="taric_exp_dic_anopasado_rank_des" measure="1" displayFolder="" measureGroup="taric_exp" count="0"/>
    <cacheHierarchy uniqueName="[Measures].[taric_imp_mes_acu_rank_des]" caption="taric_imp_mes_acu_rank_des" measure="1" displayFolder="" measureGroup="taric_imp" count="0"/>
    <cacheHierarchy uniqueName="[Measures].[taric_imp_mes_rank_des]" caption="taric_imp_mes_rank_des" measure="1" displayFolder="" measureGroup="taric_imp" count="0"/>
    <cacheHierarchy uniqueName="[Measures].[taric_imp_mes_acu_tva_con_rank_des]" caption="taric_imp_mes_acu_tva_con_rank_des" measure="1" displayFolder="" measureGroup="taric_imp" count="0"/>
    <cacheHierarchy uniqueName="[Measures].[taric_imp_mes_tva_con_rank_des]" caption="taric_imp_mes_tva_con_rank_des" measure="1" displayFolder="" measureGroup="taric_imp" count="0"/>
    <cacheHierarchy uniqueName="[Measures].[taric_imp_tri_rank_des]" caption="taric_imp_tri_rank_des" measure="1" displayFolder="" measureGroup="taric_imp" count="0"/>
    <cacheHierarchy uniqueName="[Measures].[taric_imp_tri_acu_rank_des]" caption="taric_imp_tri_acu_rank_des" measure="1" displayFolder="" measureGroup="taric_imp" count="0"/>
    <cacheHierarchy uniqueName="[Measures].[taric_imp_dic_anopasado_rank_des]" caption="taric_imp_dic_anopasado_rank_des" measure="1" displayFolder="" measureGroup="taric_imp" count="0"/>
    <cacheHierarchy uniqueName="[Measures].[taric_imp_mes_acu_tva_con_rankb_des]" caption="taric_imp_mes_acu_tva_con_rankb_des" measure="1" displayFolder="" measureGroup="taric_imp" count="0"/>
    <cacheHierarchy uniqueName="[Measures].[taric_imp_mes_tva_con_rankb_des]" caption="taric_imp_mes_tva_con_rankb_des" measure="1" displayFolder="" measureGroup="taric_imp" count="0"/>
    <cacheHierarchy uniqueName="[Measures].[taric_exp_mes_acu_tva_con_rankb_des]" caption="taric_exp_mes_acu_tva_con_rankb_des" measure="1" displayFolder="" measureGroup="taric_exp" count="0"/>
    <cacheHierarchy uniqueName="[Measures].[taric_exp_mes_tva_con_rankb_des]" caption="taric_exp_mes_tva_con_rankb_des" measure="1" displayFolder="" measureGroup="taric_exp" count="0"/>
    <cacheHierarchy uniqueName="[Measures].[paises_exp_mes_acu_rank_des]" caption="paises_exp_mes_acu_rank_des" measure="1" displayFolder="" measureGroup="paises_exp" count="0"/>
    <cacheHierarchy uniqueName="[Measures].[paises_exp_mes_rank_des]" caption="paises_exp_mes_rank_des" measure="1" displayFolder="" measureGroup="paises_exp" count="0"/>
    <cacheHierarchy uniqueName="[Measures].[paises_exp_mes_acu_tva_con_rank_des]" caption="paises_exp_mes_acu_tva_con_rank_des" measure="1" displayFolder="" measureGroup="paises_exp" count="0"/>
    <cacheHierarchy uniqueName="[Measures].[paises_exp_mes_tva_con_rank_des]" caption="paises_exp_mes_tva_con_rank_des" measure="1" displayFolder="" measureGroup="paises_exp" count="0"/>
    <cacheHierarchy uniqueName="[Measures].[paises_exp_tri_rank_des]" caption="paises_exp_tri_rank_des" measure="1" displayFolder="" measureGroup="paises_exp" count="0"/>
    <cacheHierarchy uniqueName="[Measures].[paises_exp_tri_acu_rank_des]" caption="paises_exp_tri_acu_rank_des" measure="1" displayFolder="" measureGroup="paises_exp" count="0"/>
    <cacheHierarchy uniqueName="[Measures].[paises_exp_dic_anopasado_rank_des]" caption="paises_exp_dic_anopasado_rank_des" measure="1" displayFolder="" measureGroup="paises_exp" count="0"/>
    <cacheHierarchy uniqueName="[Measures].[paises_imp_mes_acu_rank_des]" caption="paises_imp_mes_acu_rank_des" measure="1" displayFolder="" measureGroup="paises_imp" count="0"/>
    <cacheHierarchy uniqueName="[Measures].[paises_imp_mes_rank_des]" caption="paises_imp_mes_rank_des" measure="1" displayFolder="" measureGroup="paises_imp" count="0"/>
    <cacheHierarchy uniqueName="[Measures].[paises_imp_mes_acu_tva_con_rank_des]" caption="paises_imp_mes_acu_tva_con_rank_des" measure="1" displayFolder="" measureGroup="paises_imp" count="0"/>
    <cacheHierarchy uniqueName="[Measures].[paises_imp_mes_tva_con_rank_des]" caption="paises_imp_mes_tva_con_rank_des" measure="1" displayFolder="" measureGroup="paises_imp" count="0"/>
    <cacheHierarchy uniqueName="[Measures].[paises_imp_tri_rank_des]" caption="paises_imp_tri_rank_des" measure="1" displayFolder="" measureGroup="paises_imp" count="0"/>
    <cacheHierarchy uniqueName="[Measures].[paises_imp_tri_acu_rank_des]" caption="paises_imp_tri_acu_rank_des" measure="1" displayFolder="" measureGroup="paises_imp" count="0"/>
    <cacheHierarchy uniqueName="[Measures].[paises_imp_dic_anopasado_rank_des]" caption="paises_imp_dic_anopasado_rank_des" measure="1" displayFolder="" measureGroup="paises_imp" count="0"/>
    <cacheHierarchy uniqueName="[Measures].[paises_imp_mes_acu_tva_con_rankb_des]" caption="paises_imp_mes_acu_tva_con_rankb_des" measure="1" displayFolder="" measureGroup="paises_imp" count="0"/>
    <cacheHierarchy uniqueName="[Measures].[paises_imp_mes_tva_con_rankb_des]" caption="paises_imp_mes_tva_con_rankb_des" measure="1" displayFolder="" measureGroup="paises_imp" count="0"/>
    <cacheHierarchy uniqueName="[Measures].[paises_exp_mes_acu_tva_con_rankb_des]" caption="paises_exp_mes_acu_tva_con_rankb_des" measure="1" displayFolder="" measureGroup="paises_exp" count="0"/>
    <cacheHierarchy uniqueName="[Measures].[paises_exp_mes_tva_con_rankb_des]" caption="paises_exp_mes_tva_con_rankb_des" measure="1" displayFolder="" measureGroup="paises_exp" count="0"/>
    <cacheHierarchy uniqueName="[Measures].[taric_imp_tri_tvtri_con]" caption="taric_imp_tri_tvtri_con" measure="1" displayFolder="" measureGroup="taric_imp" count="0"/>
    <cacheHierarchy uniqueName="[Measures].[taric_imp_mes_acu_tvm_con]" caption="taric_imp_mes_acu_tvm_con" measure="1" displayFolder="" measureGroup="taric_imp" count="0"/>
    <cacheHierarchy uniqueName="[Measures].[taric_imp_mes_tva_con]" caption="taric_imp_mes_tva_con" measure="1" displayFolder="" measureGroup="taric_imp" count="0"/>
    <cacheHierarchy uniqueName="[Measures].[taric_imp_mes_acu_tva_con]" caption="taric_imp_mes_acu_tva_con" measure="1" displayFolder="" measureGroup="taric_imp" count="0"/>
    <cacheHierarchy uniqueName="[Measures].[taric_imp_tri_tva_con]" caption="taric_imp_tri_tva_con" measure="1" displayFolder="" measureGroup="taric_imp" count="0"/>
    <cacheHierarchy uniqueName="[Measures].[taric_imp_tri_acu_tva_con]" caption="taric_imp_tri_acu_tva_con" measure="1" displayFolder="" measureGroup="taric_imp" count="0"/>
    <cacheHierarchy uniqueName="[Measures].[ccaa_imp_mes_tva_con]" caption="ccaa_imp_mes_tva_con" measure="1" displayFolder="" measureGroup="ccaa_imp" count="0"/>
    <cacheHierarchy uniqueName="[Measures].[ccaa_imp_mes_acu_tva_con]" caption="ccaa_imp_mes_acu_tva_con" measure="1" displayFolder="" measureGroup="ccaa_imp" count="0"/>
    <cacheHierarchy uniqueName="[Measures].[ccaa_imp_tri_tva_con]" caption="ccaa_imp_tri_tva_con" measure="1" displayFolder="" measureGroup="ccaa_imp" count="0"/>
    <cacheHierarchy uniqueName="[Measures].[ccaa_imp_tri_acu_tva_con]" caption="ccaa_imp_tri_acu_tva_con" measure="1" displayFolder="" measureGroup="ccaa_imp" count="0"/>
    <cacheHierarchy uniqueName="[Measures].[ccaa_imp_mes_tvm_con]" caption="ccaa_imp_mes_tvm_con" measure="1" displayFolder="" measureGroup="ccaa_imp" count="0"/>
    <cacheHierarchy uniqueName="[Measures].[ccaa_imp_tri_tvtri_con]" caption="ccaa_imp_tri_tvtri_con" measure="1" displayFolder="" measureGroup="ccaa_imp" count="0"/>
    <cacheHierarchy uniqueName="[Measures].[ccaa_imp_mes_acu_tvm_con]" caption="ccaa_imp_mes_acu_tvm_con" measure="1" displayFolder="" measureGroup="ccaa_imp" count="0"/>
    <cacheHierarchy uniqueName="[Measures].[paises_exp_tri_tvtri_con]" caption="paises_exp_tri_tvtri_con" measure="1" displayFolder="" measureGroup="paises_exp" count="0"/>
    <cacheHierarchy uniqueName="[Measures].[paises_exp_mes_acu_tvm_con]" caption="paises_exp_mes_acu_tvm_con" measure="1" displayFolder="" measureGroup="paises_exp" count="0"/>
    <cacheHierarchy uniqueName="[Measures].[paises_exp_mes_tva_con]" caption="paises_exp_mes_tva_con" measure="1" displayFolder="" measureGroup="paises_exp" count="0"/>
    <cacheHierarchy uniqueName="[Measures].[paises_exp_mes_acu_tva_con]" caption="paises_exp_mes_acu_tva_con" measure="1" displayFolder="" measureGroup="paises_exp" count="0"/>
    <cacheHierarchy uniqueName="[Measures].[paises_exp_tri_tva_con]" caption="paises_exp_tri_tva_con" measure="1" displayFolder="" measureGroup="paises_exp" count="0"/>
    <cacheHierarchy uniqueName="[Measures].[paises_exp_tri_acu_tva_con]" caption="paises_exp_tri_acu_tva_con" measure="1" displayFolder="" measureGroup="paises_exp" count="0"/>
    <cacheHierarchy uniqueName="[Measures].[paises_imp_tri_tvtri_con]" caption="paises_imp_tri_tvtri_con" measure="1" displayFolder="" measureGroup="paises_imp" count="0"/>
    <cacheHierarchy uniqueName="[Measures].[paises_imp_mes_acu_tvm_con]" caption="paises_imp_mes_acu_tvm_con" measure="1" displayFolder="" measureGroup="paises_imp" count="0"/>
    <cacheHierarchy uniqueName="[Measures].[paises_imp_mes_tva_con]" caption="paises_imp_mes_tva_con" measure="1" displayFolder="" measureGroup="paises_imp" count="0"/>
    <cacheHierarchy uniqueName="[Measures].[paises_imp_mes_acu_tva_con]" caption="paises_imp_mes_acu_tva_con" measure="1" displayFolder="" measureGroup="paises_imp" count="0"/>
    <cacheHierarchy uniqueName="[Measures].[paises_imp_tri_tva_con]" caption="paises_imp_tri_tva_con" measure="1" displayFolder="" measureGroup="paises_imp" count="0"/>
    <cacheHierarchy uniqueName="[Measures].[paises_imp_tri_acu_tva_con]" caption="paises_imp_tri_acu_tva_con" measure="1" displayFolder="" measureGroup="paises_imp" count="0"/>
    <cacheHierarchy uniqueName="[Measures].[ccaa_exp_mes_tva_con_rank]" caption="ccaa_exp_mes_tva_con_rank" measure="1" displayFolder="" measureGroup="ccaa_exp" count="0"/>
    <cacheHierarchy uniqueName="[Measures].[ccaa_exp_mes_acu_tva_con_rank]" caption="ccaa_exp_mes_acu_tva_con_rank" measure="1" displayFolder="" measureGroup="ccaa_exp" count="0"/>
    <cacheHierarchy uniqueName="[Measures].[ccaa_imp_mes_tva_con_rank]" caption="ccaa_imp_mes_tva_con_rank" measure="1" displayFolder="" measureGroup="ccaa_exp" count="0"/>
    <cacheHierarchy uniqueName="[Measures].[ccaa_imp_mes_acu_tva_con_rank]" caption="ccaa_imp_mes_acu_tva_con_rank" measure="1" displayFolder="" measureGroup="ccaa_exp" count="0"/>
    <cacheHierarchy uniqueName="[Measures].[__XL_Count ccaa_exp]" caption="__XL_Count ccaa_exp" measure="1" displayFolder="" measureGroup="ccaa_exp" count="0" hidden="1"/>
    <cacheHierarchy uniqueName="[Measures].[__XL_Count ccaa_imp]" caption="__XL_Count ccaa_imp" measure="1" displayFolder="" measureGroup="ccaa_imp" count="0" hidden="1"/>
    <cacheHierarchy uniqueName="[Measures].[__XL_Count paises_exp]" caption="__XL_Count paises_exp" measure="1" displayFolder="" measureGroup="paises_exp" count="0" hidden="1"/>
    <cacheHierarchy uniqueName="[Measures].[__XL_Count paises_imp]" caption="__XL_Count paises_imp" measure="1" displayFolder="" measureGroup="paises_imp" count="0" hidden="1"/>
    <cacheHierarchy uniqueName="[Measures].[__XL_Count taric_exp]" caption="__XL_Count taric_exp" measure="1" displayFolder="" measureGroup="taric_exp" count="0" hidden="1"/>
    <cacheHierarchy uniqueName="[Measures].[__XL_Count taric_imp]" caption="__XL_Count taric_imp" measure="1" displayFolder="" measureGroup="taric_imp" count="0" hidden="1"/>
    <cacheHierarchy uniqueName="[Measures].[__XL_Count regiones]" caption="__XL_Count regiones" measure="1" displayFolder="" measureGroup="regiones" count="0" hidden="1"/>
    <cacheHierarchy uniqueName="[Measures].[__XL_Count paises]" caption="__XL_Count paises" measure="1" displayFolder="" measureGroup="paises" count="0" hidden="1"/>
    <cacheHierarchy uniqueName="[Measures].[__XL_Count taric]" caption="__XL_Count taric" measure="1" displayFolder="" measureGroup="taric" count="0" hidden="1"/>
    <cacheHierarchy uniqueName="[Measures].[__XL_Count anos]" caption="__XL_Count anos" measure="1" displayFolder="" measureGroup="anos" count="0" hidden="1"/>
    <cacheHierarchy uniqueName="[Measures].[__XL_Count trimestres]" caption="__XL_Count trimestres" measure="1" displayFolder="" measureGroup="trimestres" count="0" hidden="1"/>
    <cacheHierarchy uniqueName="[Measures].[__XL_Count meses]" caption="__XL_Count meses" measure="1" displayFolder="" measureGroup="meses" count="0" hidden="1"/>
    <cacheHierarchy uniqueName="[Measures].[__No measures defined]" caption="__No measures defined" measure="1" displayFolder="" count="0" hidden="1"/>
    <cacheHierarchy uniqueName="[Measures].[Recuento de Descripción]" caption="Recuento de Descripción" measure="1" displayFolder="" measureGroup="taric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a de Exportaciones]" caption="Suma de Exportaciones" measure="1" displayFolder="" measureGroup="ccaa_exp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46279756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ablaDinámica8" cacheId="48" applyNumberFormats="0" applyBorderFormats="0" applyFontFormats="0" applyPatternFormats="0" applyAlignmentFormats="0" applyWidthHeightFormats="1" dataCaption="Valores" tag="bac2a78c-e193-4a6b-83e1-351e3514d718" updatedVersion="8" minRefreshableVersion="5" useAutoFormatting="1" subtotalHiddenItems="1" rowGrandTotals="0" colGrandTotals="0" itemPrintTitles="1" createdVersion="6" indent="0" compact="0" compactData="0" multipleFieldFilters="0">
  <location ref="E77:G96" firstHeaderRow="1" firstDataRow="3" firstDataCol="1"/>
  <pivotFields count="4">
    <pivotField axis="axisRow" compact="0" allDrilled="1" outline="0" showAll="0" sortType="ascending" defaultSubtotal="0" defaultAttributeDrillState="1">
      <items count="1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</items>
      <autoSortScope>
        <pivotArea dataOnly="0" outline="0" fieldPosition="0">
          <references count="2">
            <reference field="4294967294" count="1" selected="0">
              <x v="1"/>
            </reference>
            <reference field="1" count="1" selected="0">
              <x v="0"/>
            </reference>
          </references>
        </pivotArea>
      </autoSortScope>
    </pivotField>
    <pivotField axis="axisCol" compact="0" allDrilled="1" outline="0" showAll="0" dataSourceSort="1" defaultSubtotal="0" defaultAttributeDrillState="1">
      <items count="1">
        <item x="0"/>
      </items>
    </pivotField>
    <pivotField dataField="1" compact="0" outline="0" showAll="0"/>
    <pivotField dataField="1" compact="0" outline="0" showAll="0"/>
  </pivotFields>
  <rowFields count="1">
    <field x="0"/>
  </rowFields>
  <rowItems count="17">
    <i>
      <x/>
    </i>
    <i>
      <x v="6"/>
    </i>
    <i>
      <x v="13"/>
    </i>
    <i>
      <x v="1"/>
    </i>
    <i>
      <x v="10"/>
    </i>
    <i>
      <x v="5"/>
    </i>
    <i>
      <x v="7"/>
    </i>
    <i>
      <x v="9"/>
    </i>
    <i>
      <x v="2"/>
    </i>
    <i>
      <x v="16"/>
    </i>
    <i>
      <x v="4"/>
    </i>
    <i>
      <x v="14"/>
    </i>
    <i>
      <x v="3"/>
    </i>
    <i>
      <x v="12"/>
    </i>
    <i>
      <x v="11"/>
    </i>
    <i>
      <x v="15"/>
    </i>
    <i>
      <x v="8"/>
    </i>
  </rowItems>
  <colFields count="2">
    <field x="1"/>
    <field x="-2"/>
  </colFields>
  <colItems count="2">
    <i>
      <x/>
      <x/>
    </i>
    <i r="1" i="1">
      <x v="1"/>
    </i>
  </colItems>
  <dataFields count="2">
    <dataField fld="2" subtotal="count" baseField="0" baseItem="0"/>
    <dataField fld="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9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3"/>
  </rowHierarchiesUsage>
  <colHierarchiesUsage count="2">
    <colHierarchyUsage hierarchyUsage="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ses]"/>
        <x15:activeTabTopLevelEntity name="[regiones]"/>
        <x15:activeTabTopLevelEntity name="[ccaa_exp]"/>
        <x15:activeTabTopLevelEntity name="[trimestres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ablaDinámica4" cacheId="47" applyNumberFormats="0" applyBorderFormats="0" applyFontFormats="0" applyPatternFormats="0" applyAlignmentFormats="0" applyWidthHeightFormats="1" dataCaption="Valores" tag="a94cc84a-be0e-432f-982f-9c10f7004d74" updatedVersion="8" minRefreshableVersion="5" useAutoFormatting="1" subtotalHiddenItems="1" rowGrandTotals="0" colGrandTotals="0" itemPrintTitles="1" createdVersion="6" indent="0" compact="0" compactData="0" multipleFieldFilters="0">
  <location ref="A77:C96" firstHeaderRow="1" firstDataRow="3" firstDataCol="1"/>
  <pivotFields count="4">
    <pivotField axis="axisRow" compact="0" allDrilled="1" outline="0" showAll="0" sortType="ascending" defaultSubtotal="0" defaultAttributeDrillState="1">
      <items count="1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</items>
      <autoSortScope>
        <pivotArea dataOnly="0" outline="0" fieldPosition="0">
          <references count="2">
            <reference field="4294967294" count="1" selected="0">
              <x v="1"/>
            </reference>
            <reference field="1" count="1" selected="0">
              <x v="0"/>
            </reference>
          </references>
        </pivotArea>
      </autoSortScope>
    </pivotField>
    <pivotField axis="axisCol" compact="0" allDrilled="1" outline="0" showAll="0" dataSourceSort="1" defaultSubtotal="0" defaultAttributeDrillState="1">
      <items count="1">
        <item x="0"/>
      </items>
    </pivotField>
    <pivotField dataField="1" compact="0" outline="0" showAll="0"/>
    <pivotField dataField="1" compact="0" outline="0" showAll="0"/>
  </pivotFields>
  <rowFields count="1">
    <field x="0"/>
  </rowFields>
  <rowItems count="17">
    <i>
      <x/>
    </i>
    <i>
      <x v="6"/>
    </i>
    <i>
      <x v="7"/>
    </i>
    <i>
      <x v="1"/>
    </i>
    <i>
      <x v="5"/>
    </i>
    <i>
      <x v="13"/>
    </i>
    <i>
      <x v="9"/>
    </i>
    <i>
      <x v="16"/>
    </i>
    <i>
      <x v="4"/>
    </i>
    <i>
      <x v="10"/>
    </i>
    <i>
      <x v="11"/>
    </i>
    <i>
      <x v="3"/>
    </i>
    <i>
      <x v="2"/>
    </i>
    <i>
      <x v="14"/>
    </i>
    <i>
      <x v="15"/>
    </i>
    <i>
      <x v="12"/>
    </i>
    <i>
      <x v="8"/>
    </i>
  </rowItems>
  <colFields count="2">
    <field x="1"/>
    <field x="-2"/>
  </colFields>
  <colItems count="2">
    <i>
      <x/>
      <x/>
    </i>
    <i r="1" i="1">
      <x v="1"/>
    </i>
  </colItems>
  <dataFields count="2">
    <dataField fld="2" subtotal="count" baseField="0" baseItem="0"/>
    <dataField fld="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9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3"/>
  </rowHierarchiesUsage>
  <colHierarchiesUsage count="2">
    <colHierarchyUsage hierarchyUsage="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ses]"/>
        <x15:activeTabTopLevelEntity name="[regiones]"/>
        <x15:activeTabTopLevelEntity name="[ccaa_exp]"/>
        <x15:activeTabTopLevelEntity name="[trimestres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laDinámica2" cacheId="16" applyNumberFormats="0" applyBorderFormats="0" applyFontFormats="0" applyPatternFormats="0" applyAlignmentFormats="0" applyWidthHeightFormats="1" dataCaption="Valores" tag="b0121b22-b379-4338-be33-2c07da3fc2d2" updatedVersion="8" minRefreshableVersion="5" useAutoFormatting="1" subtotalHiddenItems="1" rowGrandTotals="0" colGrandTotals="0" itemPrintTitles="1" createdVersion="6" indent="0" compact="0" compactData="0" multipleFieldFilters="0">
  <location ref="A9:AA32" firstHeaderRow="1" firstDataRow="3" firstDataCol="1"/>
  <pivotFields count="28">
    <pivotField axis="axisRow" compact="0" allDrilled="1" outline="0" showAll="0" defaultSubtotal="0" defaultAttributeDrillState="1">
      <items count="21">
        <item x="11"/>
        <item x="0"/>
        <item x="1"/>
        <item x="2"/>
        <item x="3"/>
        <item x="4"/>
        <item x="5"/>
        <item x="6"/>
        <item x="7"/>
        <item x="8"/>
        <item x="10"/>
        <item x="12"/>
        <item x="13"/>
        <item x="14"/>
        <item x="16"/>
        <item x="17"/>
        <item x="19"/>
        <item x="20"/>
        <item x="9"/>
        <item x="15"/>
        <item x="18"/>
      </items>
    </pivotField>
    <pivotField dataField="1" compact="0" outline="0" showAll="0"/>
    <pivotField axis="axisCol" compact="0" allDrilled="1" outline="0" showAll="0" dataSourceSort="1" defaultSubtotal="0" defaultAttributeDrillState="1">
      <items count="1">
        <item x="0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Fields count="2">
    <field x="2"/>
    <field x="-2"/>
  </colFields>
  <colItems count="26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  <i r="1" i="14">
      <x v="14"/>
    </i>
    <i r="1" i="15">
      <x v="15"/>
    </i>
    <i r="1" i="16">
      <x v="16"/>
    </i>
    <i r="1" i="17">
      <x v="17"/>
    </i>
    <i r="1" i="18">
      <x v="18"/>
    </i>
    <i r="1" i="19">
      <x v="19"/>
    </i>
    <i r="1" i="20">
      <x v="20"/>
    </i>
    <i r="1" i="21">
      <x v="21"/>
    </i>
    <i r="1" i="22">
      <x v="22"/>
    </i>
    <i r="1" i="23">
      <x v="23"/>
    </i>
    <i r="1" i="24">
      <x v="24"/>
    </i>
    <i r="1" i="25">
      <x v="25"/>
    </i>
  </colItems>
  <dataFields count="26">
    <dataField fld="1" subtotal="count" baseField="0" baseItem="0"/>
    <dataField fld="10" subtotal="count" baseField="0" baseItem="0"/>
    <dataField fld="4" subtotal="count" baseField="0" baseItem="0"/>
    <dataField fld="11" subtotal="count" baseField="0" baseItem="0"/>
    <dataField fld="8" subtotal="count" baseField="0" baseItem="0"/>
    <dataField fld="3" subtotal="count" baseField="0" baseItem="0"/>
    <dataField fld="6" subtotal="count" baseField="0" baseItem="0"/>
    <dataField fld="14" subtotal="count" baseField="0" baseItem="0"/>
    <dataField fld="16" subtotal="count" baseField="0" baseItem="0"/>
    <dataField fld="12" subtotal="count" baseField="0" baseItem="0"/>
    <dataField fld="18" subtotal="count" baseField="0" baseItem="0"/>
    <dataField fld="9" subtotal="count" baseField="0" baseItem="0"/>
    <dataField fld="5" subtotal="count" baseField="0" baseItem="0"/>
    <dataField fld="7" subtotal="count" baseField="0" baseItem="0"/>
    <dataField fld="15" subtotal="count" baseField="0" baseItem="0"/>
    <dataField fld="17" subtotal="count" baseField="0" baseItem="0"/>
    <dataField fld="13" subtotal="count" baseField="0" baseItem="0"/>
    <dataField fld="19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  <dataField fld="25" subtotal="count" baseField="0" baseItem="0"/>
    <dataField fld="26" subtotal="count" baseField="0" baseItem="0"/>
    <dataField fld="27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2" type="dateBetween" evalOrder="-1" id="29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3"/>
  </rowHierarchiesUsage>
  <colHierarchiesUsage count="2">
    <colHierarchyUsage hierarchyUsage="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ses]"/>
        <x15:activeTabTopLevelEntity name="[regiones]"/>
        <x15:activeTabTopLevelEntity name="[ccaa_exp]"/>
        <x15:activeTabTopLevelEntity name="[trimestres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ablaDinámica3" cacheId="5" applyNumberFormats="0" applyBorderFormats="0" applyFontFormats="0" applyPatternFormats="0" applyAlignmentFormats="0" applyWidthHeightFormats="1" dataCaption="Valores" tag="67b09fee-680e-4c63-aaad-3156c57f0b4e" updatedVersion="8" minRefreshableVersion="3" useAutoFormatting="1" subtotalHiddenItems="1" rowGrandTotals="0" colGrandTotals="0" itemPrintTitles="1" createdVersion="6" indent="0" outline="1" outlineData="1" multipleFieldFilters="0" colHeaderCaption="Trimestre">
  <location ref="A48:O71" firstHeaderRow="1" firstDataRow="3" firstDataCol="1"/>
  <pivotFields count="16">
    <pivotField axis="axisCol" allDrilled="1" showAll="0" dataSourceSort="1" defaultSubtotal="0" defaultAttributeDrillState="1">
      <items count="1">
        <item s="1" x="0"/>
      </items>
    </pivotField>
    <pivotField axis="axisRow" allDrilled="1" showAll="0" defaultSubtotal="0" defaultAttributeDrillState="1">
      <items count="21">
        <item x="11"/>
        <item x="0"/>
        <item x="1"/>
        <item x="2"/>
        <item x="3"/>
        <item x="4"/>
        <item x="5"/>
        <item x="6"/>
        <item x="7"/>
        <item x="8"/>
        <item x="10"/>
        <item x="12"/>
        <item x="13"/>
        <item x="14"/>
        <item x="16"/>
        <item x="17"/>
        <item x="19"/>
        <item x="20"/>
        <item x="9"/>
        <item x="15"/>
        <item x="18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Fields count="2">
    <field x="0"/>
    <field x="-2"/>
  </colFields>
  <colItems count="14">
    <i>
      <x/>
      <x/>
    </i>
    <i r="1" i="1">
      <x v="1"/>
    </i>
    <i r="1" i="2">
      <x v="2"/>
    </i>
    <i r="1" i="3">
      <x v="3"/>
    </i>
    <i r="1" i="4">
      <x v="4"/>
    </i>
    <i r="1" i="5">
      <x v="5"/>
    </i>
    <i r="1" i="6">
      <x v="6"/>
    </i>
    <i r="1" i="7">
      <x v="7"/>
    </i>
    <i r="1" i="8">
      <x v="8"/>
    </i>
    <i r="1" i="9">
      <x v="9"/>
    </i>
    <i r="1" i="10">
      <x v="10"/>
    </i>
    <i r="1" i="11">
      <x v="11"/>
    </i>
    <i r="1" i="12">
      <x v="12"/>
    </i>
    <i r="1" i="13">
      <x v="13"/>
    </i>
  </colItems>
  <dataFields count="14">
    <dataField fld="2" subtotal="count" baseField="0" baseItem="0"/>
    <dataField fld="7" subtotal="count" baseField="0" baseItem="0"/>
    <dataField fld="3" subtotal="count" baseField="0" baseItem="0"/>
    <dataField fld="4" subtotal="count" baseField="0" baseItem="0"/>
    <dataField fld="5" subtotal="count" baseField="0" baseItem="0"/>
    <dataField fld="8" subtotal="count" baseField="0" baseItem="0"/>
    <dataField fld="6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3"/>
  </rowHierarchiesUsage>
  <colHierarchiesUsage count="2">
    <colHierarchyUsage hierarchyUsage="4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imestres]"/>
        <x15:activeTabTopLevelEntity name="[regiones]"/>
        <x15:activeTabTopLevelEntity name="[ccaa_exp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laDinámica11" cacheId="50" applyNumberFormats="0" applyBorderFormats="0" applyFontFormats="0" applyPatternFormats="0" applyAlignmentFormats="0" applyWidthHeightFormats="1" dataCaption="Valores" tag="c4a1ac1f-6550-439d-9890-ae21c428d2a2" updatedVersion="8" minRefreshableVersion="5" useAutoFormatting="1" subtotalHiddenItems="1" rowGrandTotals="0" colGrandTotals="0" itemPrintTitles="1" createdVersion="6" indent="0" compact="0" compactData="0" multipleFieldFilters="0">
  <location ref="M77:O96" firstHeaderRow="1" firstDataRow="3" firstDataCol="1"/>
  <pivotFields count="4">
    <pivotField axis="axisRow" compact="0" allDrilled="1" outline="0" showAll="0" sortType="ascending" defaultSubtotal="0" defaultAttributeDrillState="1">
      <items count="1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</items>
      <autoSortScope>
        <pivotArea dataOnly="0" outline="0" fieldPosition="0">
          <references count="2">
            <reference field="4294967294" count="1" selected="0">
              <x v="1"/>
            </reference>
            <reference field="1" count="1" selected="0">
              <x v="0"/>
            </reference>
          </references>
        </pivotArea>
      </autoSortScope>
    </pivotField>
    <pivotField axis="axisCol" compact="0" allDrilled="1" outline="0" showAll="0" dataSourceSort="1" defaultSubtotal="0" defaultAttributeDrillState="1">
      <items count="1">
        <item x="0"/>
      </items>
    </pivotField>
    <pivotField dataField="1" compact="0" outline="0" showAll="0"/>
    <pivotField dataField="1" compact="0" outline="0" showAll="0"/>
  </pivotFields>
  <rowFields count="1">
    <field x="0"/>
  </rowFields>
  <rowItems count="17">
    <i>
      <x v="11"/>
    </i>
    <i>
      <x v="9"/>
    </i>
    <i>
      <x v="14"/>
    </i>
    <i>
      <x v="3"/>
    </i>
    <i>
      <x v="10"/>
    </i>
    <i>
      <x v="16"/>
    </i>
    <i>
      <x v="7"/>
    </i>
    <i>
      <x v="4"/>
    </i>
    <i>
      <x v="6"/>
    </i>
    <i>
      <x v="2"/>
    </i>
    <i>
      <x v="5"/>
    </i>
    <i>
      <x v="12"/>
    </i>
    <i>
      <x v="15"/>
    </i>
    <i>
      <x v="1"/>
    </i>
    <i>
      <x v="13"/>
    </i>
    <i>
      <x/>
    </i>
    <i>
      <x v="8"/>
    </i>
  </rowItems>
  <colFields count="2">
    <field x="1"/>
    <field x="-2"/>
  </colFields>
  <colItems count="2">
    <i>
      <x/>
      <x/>
    </i>
    <i r="1" i="1">
      <x v="1"/>
    </i>
  </colItems>
  <dataFields count="2">
    <dataField fld="2" subtotal="count" baseField="0" baseItem="0"/>
    <dataField fld="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9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3"/>
  </rowHierarchiesUsage>
  <colHierarchiesUsage count="2">
    <colHierarchyUsage hierarchyUsage="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ses]"/>
        <x15:activeTabTopLevelEntity name="[regiones]"/>
        <x15:activeTabTopLevelEntity name="[ccaa_exp]"/>
        <x15:activeTabTopLevelEntity name="[trimestres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0" cacheId="49" applyNumberFormats="0" applyBorderFormats="0" applyFontFormats="0" applyPatternFormats="0" applyAlignmentFormats="0" applyWidthHeightFormats="1" dataCaption="Valores" tag="4fc0b992-8fb0-4800-aa83-1205a29d27db" updatedVersion="8" minRefreshableVersion="5" useAutoFormatting="1" subtotalHiddenItems="1" rowGrandTotals="0" colGrandTotals="0" itemPrintTitles="1" createdVersion="6" indent="0" compact="0" compactData="0" multipleFieldFilters="0">
  <location ref="I77:K96" firstHeaderRow="1" firstDataRow="3" firstDataCol="1"/>
  <pivotFields count="4">
    <pivotField axis="axisRow" compact="0" allDrilled="1" outline="0" showAll="0" sortType="ascending" defaultSubtotal="0" defaultAttributeDrillState="1">
      <items count="1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</items>
      <autoSortScope>
        <pivotArea dataOnly="0" outline="0" fieldPosition="0">
          <references count="2">
            <reference field="4294967294" count="1" selected="0">
              <x v="1"/>
            </reference>
            <reference field="1" count="1" selected="0">
              <x v="0"/>
            </reference>
          </references>
        </pivotArea>
      </autoSortScope>
    </pivotField>
    <pivotField axis="axisCol" compact="0" allDrilled="1" outline="0" showAll="0" dataSourceSort="1" defaultSubtotal="0" defaultAttributeDrillState="1">
      <items count="1">
        <item x="0"/>
      </items>
    </pivotField>
    <pivotField dataField="1" compact="0" outline="0" showAll="0"/>
    <pivotField dataField="1" compact="0" outline="0" showAll="0"/>
  </pivotFields>
  <rowFields count="1">
    <field x="0"/>
  </rowFields>
  <rowItems count="17">
    <i>
      <x v="9"/>
    </i>
    <i>
      <x v="12"/>
    </i>
    <i>
      <x v="11"/>
    </i>
    <i>
      <x v="4"/>
    </i>
    <i>
      <x v="7"/>
    </i>
    <i>
      <x v="3"/>
    </i>
    <i>
      <x v="16"/>
    </i>
    <i>
      <x v="6"/>
    </i>
    <i>
      <x v="14"/>
    </i>
    <i>
      <x v="10"/>
    </i>
    <i>
      <x v="13"/>
    </i>
    <i>
      <x v="2"/>
    </i>
    <i>
      <x v="1"/>
    </i>
    <i>
      <x v="15"/>
    </i>
    <i>
      <x v="5"/>
    </i>
    <i>
      <x/>
    </i>
    <i>
      <x v="8"/>
    </i>
  </rowItems>
  <colFields count="2">
    <field x="1"/>
    <field x="-2"/>
  </colFields>
  <colItems count="2">
    <i>
      <x/>
      <x/>
    </i>
    <i r="1" i="1">
      <x v="1"/>
    </i>
  </colItems>
  <dataFields count="2">
    <dataField fld="2" subtotal="count" baseField="0" baseItem="0"/>
    <dataField fld="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9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3"/>
  </rowHierarchiesUsage>
  <colHierarchiesUsage count="2">
    <colHierarchyUsage hierarchyUsage="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ses]"/>
        <x15:activeTabTopLevelEntity name="[regiones]"/>
        <x15:activeTabTopLevelEntity name="[ccaa_exp]"/>
        <x15:activeTabTopLevelEntity name="[trimestres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14" cacheId="7" applyNumberFormats="0" applyBorderFormats="0" applyFontFormats="0" applyPatternFormats="0" applyAlignmentFormats="0" applyWidthHeightFormats="1" dataCaption="Valores" tag="12863cfc-8ff3-4973-8bd0-ebc2296b2a34" updatedVersion="8" minRefreshableVersion="3" useAutoFormatting="1" itemPrintTitles="1" createdVersion="8" indent="0" outline="1" outlineData="1" multipleFieldFilters="0">
  <location ref="S1:AG101" firstHeaderRow="0" firstDataRow="1" firstDataCol="1"/>
  <pivotFields count="16">
    <pivotField axis="axisRow" allDrilled="1" subtotalTop="0" showAll="0" sortType="a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7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00">
    <i>
      <x v="30"/>
    </i>
    <i>
      <x v="71"/>
    </i>
    <i>
      <x v="83"/>
    </i>
    <i>
      <x v="84"/>
    </i>
    <i>
      <x v="86"/>
    </i>
    <i>
      <x v="27"/>
    </i>
    <i>
      <x v="98"/>
    </i>
    <i>
      <x v="87"/>
    </i>
    <i>
      <x v="89"/>
    </i>
    <i>
      <x v="33"/>
    </i>
    <i>
      <x v="62"/>
    </i>
    <i>
      <x v="61"/>
    </i>
    <i>
      <x v="39"/>
    </i>
    <i>
      <x v="92"/>
    </i>
    <i>
      <x v="2"/>
    </i>
    <i>
      <x v="73"/>
    </i>
    <i>
      <x v="76"/>
    </i>
    <i>
      <x v="42"/>
    </i>
    <i>
      <x v="72"/>
    </i>
    <i>
      <x v="38"/>
    </i>
    <i>
      <x v="29"/>
    </i>
    <i>
      <x v="85"/>
    </i>
    <i>
      <x v="48"/>
    </i>
    <i>
      <x v="94"/>
    </i>
    <i>
      <x v="64"/>
    </i>
    <i>
      <x v="40"/>
    </i>
    <i>
      <x v="15"/>
    </i>
    <i>
      <x v="32"/>
    </i>
    <i>
      <x v="19"/>
    </i>
    <i>
      <x v="93"/>
    </i>
    <i>
      <x v="21"/>
    </i>
    <i>
      <x v="7"/>
    </i>
    <i>
      <x v="23"/>
    </i>
    <i>
      <x v="8"/>
    </i>
    <i>
      <x v="25"/>
    </i>
    <i>
      <x v="34"/>
    </i>
    <i>
      <x v="22"/>
    </i>
    <i>
      <x v="49"/>
    </i>
    <i>
      <x v="90"/>
    </i>
    <i>
      <x v="68"/>
    </i>
    <i>
      <x v="95"/>
    </i>
    <i>
      <x v="3"/>
    </i>
    <i>
      <x v="4"/>
    </i>
    <i>
      <x v="81"/>
    </i>
    <i>
      <x v="28"/>
    </i>
    <i>
      <x v="16"/>
    </i>
    <i>
      <x v="82"/>
    </i>
    <i>
      <x v="44"/>
    </i>
    <i>
      <x v="31"/>
    </i>
    <i>
      <x v="74"/>
    </i>
    <i>
      <x v="20"/>
    </i>
    <i>
      <x v="70"/>
    </i>
    <i>
      <x v="96"/>
    </i>
    <i>
      <x v="6"/>
    </i>
    <i>
      <x v="9"/>
    </i>
    <i>
      <x v="18"/>
    </i>
    <i>
      <x v="63"/>
    </i>
    <i>
      <x v="13"/>
    </i>
    <i>
      <x v="35"/>
    </i>
    <i>
      <x v="24"/>
    </i>
    <i>
      <x v="17"/>
    </i>
    <i>
      <x v="69"/>
    </i>
    <i>
      <x v="79"/>
    </i>
    <i>
      <x v="12"/>
    </i>
    <i>
      <x v="57"/>
    </i>
    <i>
      <x v="1"/>
    </i>
    <i>
      <x v="5"/>
    </i>
    <i>
      <x v="65"/>
    </i>
    <i>
      <x v="56"/>
    </i>
    <i>
      <x v="54"/>
    </i>
    <i>
      <x v="60"/>
    </i>
    <i>
      <x v="91"/>
    </i>
    <i>
      <x v="77"/>
    </i>
    <i>
      <x v="46"/>
    </i>
    <i>
      <x v="36"/>
    </i>
    <i>
      <x v="47"/>
    </i>
    <i>
      <x v="55"/>
    </i>
    <i>
      <x v="43"/>
    </i>
    <i>
      <x v="37"/>
    </i>
    <i>
      <x v="51"/>
    </i>
    <i>
      <x v="41"/>
    </i>
    <i>
      <x v="59"/>
    </i>
    <i>
      <x v="11"/>
    </i>
    <i>
      <x v="52"/>
    </i>
    <i>
      <x v="88"/>
    </i>
    <i>
      <x v="80"/>
    </i>
    <i>
      <x v="26"/>
    </i>
    <i>
      <x v="78"/>
    </i>
    <i>
      <x v="58"/>
    </i>
    <i>
      <x v="10"/>
    </i>
    <i>
      <x v="53"/>
    </i>
    <i>
      <x v="67"/>
    </i>
    <i>
      <x v="75"/>
    </i>
    <i>
      <x v="66"/>
    </i>
    <i>
      <x v="14"/>
    </i>
    <i>
      <x v="45"/>
    </i>
    <i>
      <x v="50"/>
    </i>
    <i>
      <x v="97"/>
    </i>
    <i>
      <x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taric_exp]"/>
        <x15:activeTabTopLevelEntity name="[trimest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3" cacheId="27" applyNumberFormats="0" applyBorderFormats="0" applyFontFormats="0" applyPatternFormats="0" applyAlignmentFormats="0" applyWidthHeightFormats="1" dataCaption="Valores" tag="a8309603-f30d-453a-9695-004ee4fe5038" updatedVersion="8" minRefreshableVersion="5" useAutoFormatting="1" subtotalHiddenItems="1" itemPrintTitles="1" createdVersion="8" indent="0" outline="1" outlineData="1" multipleFieldFilters="0">
  <location ref="A1:Q101" firstHeaderRow="0" firstDataRow="1" firstDataCol="1"/>
  <pivotFields count="18">
    <pivotField axis="axisRow" allDrilled="1" subtotalTop="0" showAll="0" sortType="a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9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00">
    <i>
      <x v="30"/>
    </i>
    <i>
      <x v="71"/>
    </i>
    <i>
      <x v="83"/>
    </i>
    <i>
      <x v="84"/>
    </i>
    <i>
      <x v="86"/>
    </i>
    <i>
      <x v="27"/>
    </i>
    <i>
      <x v="98"/>
    </i>
    <i>
      <x v="87"/>
    </i>
    <i>
      <x v="89"/>
    </i>
    <i>
      <x v="33"/>
    </i>
    <i>
      <x v="62"/>
    </i>
    <i>
      <x v="61"/>
    </i>
    <i>
      <x v="39"/>
    </i>
    <i>
      <x v="92"/>
    </i>
    <i>
      <x v="2"/>
    </i>
    <i>
      <x v="73"/>
    </i>
    <i>
      <x v="76"/>
    </i>
    <i>
      <x v="42"/>
    </i>
    <i>
      <x v="72"/>
    </i>
    <i>
      <x v="38"/>
    </i>
    <i>
      <x v="29"/>
    </i>
    <i>
      <x v="85"/>
    </i>
    <i>
      <x v="48"/>
    </i>
    <i>
      <x v="94"/>
    </i>
    <i>
      <x v="64"/>
    </i>
    <i>
      <x v="40"/>
    </i>
    <i>
      <x v="15"/>
    </i>
    <i>
      <x v="32"/>
    </i>
    <i>
      <x v="19"/>
    </i>
    <i>
      <x v="93"/>
    </i>
    <i>
      <x v="21"/>
    </i>
    <i>
      <x v="7"/>
    </i>
    <i>
      <x v="23"/>
    </i>
    <i>
      <x v="8"/>
    </i>
    <i>
      <x v="25"/>
    </i>
    <i>
      <x v="34"/>
    </i>
    <i>
      <x v="22"/>
    </i>
    <i>
      <x v="49"/>
    </i>
    <i>
      <x v="90"/>
    </i>
    <i>
      <x v="68"/>
    </i>
    <i>
      <x v="95"/>
    </i>
    <i>
      <x v="3"/>
    </i>
    <i>
      <x v="4"/>
    </i>
    <i>
      <x v="81"/>
    </i>
    <i>
      <x v="28"/>
    </i>
    <i>
      <x v="16"/>
    </i>
    <i>
      <x v="82"/>
    </i>
    <i>
      <x v="44"/>
    </i>
    <i>
      <x v="31"/>
    </i>
    <i>
      <x v="74"/>
    </i>
    <i>
      <x v="20"/>
    </i>
    <i>
      <x v="70"/>
    </i>
    <i>
      <x v="96"/>
    </i>
    <i>
      <x v="6"/>
    </i>
    <i>
      <x v="9"/>
    </i>
    <i>
      <x v="18"/>
    </i>
    <i>
      <x v="63"/>
    </i>
    <i>
      <x v="13"/>
    </i>
    <i>
      <x v="35"/>
    </i>
    <i>
      <x v="24"/>
    </i>
    <i>
      <x v="17"/>
    </i>
    <i>
      <x v="69"/>
    </i>
    <i>
      <x v="79"/>
    </i>
    <i>
      <x v="12"/>
    </i>
    <i>
      <x v="57"/>
    </i>
    <i>
      <x v="1"/>
    </i>
    <i>
      <x v="5"/>
    </i>
    <i>
      <x v="65"/>
    </i>
    <i>
      <x v="56"/>
    </i>
    <i>
      <x v="54"/>
    </i>
    <i>
      <x v="60"/>
    </i>
    <i>
      <x v="91"/>
    </i>
    <i>
      <x v="77"/>
    </i>
    <i>
      <x v="46"/>
    </i>
    <i>
      <x v="36"/>
    </i>
    <i>
      <x v="47"/>
    </i>
    <i>
      <x v="55"/>
    </i>
    <i>
      <x v="43"/>
    </i>
    <i>
      <x v="37"/>
    </i>
    <i>
      <x v="51"/>
    </i>
    <i>
      <x v="41"/>
    </i>
    <i>
      <x v="59"/>
    </i>
    <i>
      <x v="11"/>
    </i>
    <i>
      <x v="52"/>
    </i>
    <i>
      <x v="88"/>
    </i>
    <i>
      <x v="80"/>
    </i>
    <i>
      <x v="26"/>
    </i>
    <i>
      <x v="78"/>
    </i>
    <i>
      <x v="58"/>
    </i>
    <i>
      <x v="10"/>
    </i>
    <i>
      <x v="53"/>
    </i>
    <i>
      <x v="67"/>
    </i>
    <i>
      <x v="75"/>
    </i>
    <i>
      <x v="66"/>
    </i>
    <i>
      <x v="14"/>
    </i>
    <i>
      <x v="45"/>
    </i>
    <i>
      <x v="50"/>
    </i>
    <i>
      <x v="97"/>
    </i>
    <i>
      <x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dataFields count="16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17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09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laDinámica15" cacheId="28" applyNumberFormats="0" applyBorderFormats="0" applyFontFormats="0" applyPatternFormats="0" applyAlignmentFormats="0" applyWidthHeightFormats="1" dataCaption="Valores" tag="30b44ec0-c418-46ac-85df-4535f4f7f125" updatedVersion="8" minRefreshableVersion="5" useAutoFormatting="1" subtotalHiddenItems="1" itemPrintTitles="1" createdVersion="8" indent="0" outline="1" outlineData="1" multipleFieldFilters="0">
  <location ref="AI1:AO101" firstHeaderRow="0" firstDataRow="1" firstDataCol="1"/>
  <pivotFields count="8">
    <pivotField axis="axisRow" allDrilled="1" subtotalTop="0" showAll="0" sortType="a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00">
    <i>
      <x v="30"/>
    </i>
    <i>
      <x v="71"/>
    </i>
    <i>
      <x v="83"/>
    </i>
    <i>
      <x v="84"/>
    </i>
    <i>
      <x v="86"/>
    </i>
    <i>
      <x v="27"/>
    </i>
    <i>
      <x v="98"/>
    </i>
    <i>
      <x v="87"/>
    </i>
    <i>
      <x v="89"/>
    </i>
    <i>
      <x v="33"/>
    </i>
    <i>
      <x v="62"/>
    </i>
    <i>
      <x v="61"/>
    </i>
    <i>
      <x v="39"/>
    </i>
    <i>
      <x v="92"/>
    </i>
    <i>
      <x v="2"/>
    </i>
    <i>
      <x v="73"/>
    </i>
    <i>
      <x v="76"/>
    </i>
    <i>
      <x v="42"/>
    </i>
    <i>
      <x v="72"/>
    </i>
    <i>
      <x v="38"/>
    </i>
    <i>
      <x v="29"/>
    </i>
    <i>
      <x v="85"/>
    </i>
    <i>
      <x v="48"/>
    </i>
    <i>
      <x v="94"/>
    </i>
    <i>
      <x v="64"/>
    </i>
    <i>
      <x v="40"/>
    </i>
    <i>
      <x v="15"/>
    </i>
    <i>
      <x v="32"/>
    </i>
    <i>
      <x v="19"/>
    </i>
    <i>
      <x v="93"/>
    </i>
    <i>
      <x v="21"/>
    </i>
    <i>
      <x v="7"/>
    </i>
    <i>
      <x v="23"/>
    </i>
    <i>
      <x v="8"/>
    </i>
    <i>
      <x v="25"/>
    </i>
    <i>
      <x v="34"/>
    </i>
    <i>
      <x v="22"/>
    </i>
    <i>
      <x v="49"/>
    </i>
    <i>
      <x v="90"/>
    </i>
    <i>
      <x v="68"/>
    </i>
    <i>
      <x v="95"/>
    </i>
    <i>
      <x v="3"/>
    </i>
    <i>
      <x v="4"/>
    </i>
    <i>
      <x v="81"/>
    </i>
    <i>
      <x v="28"/>
    </i>
    <i>
      <x v="16"/>
    </i>
    <i>
      <x v="82"/>
    </i>
    <i>
      <x v="44"/>
    </i>
    <i>
      <x v="31"/>
    </i>
    <i>
      <x v="74"/>
    </i>
    <i>
      <x v="20"/>
    </i>
    <i>
      <x v="70"/>
    </i>
    <i>
      <x v="96"/>
    </i>
    <i>
      <x v="6"/>
    </i>
    <i>
      <x v="9"/>
    </i>
    <i>
      <x v="18"/>
    </i>
    <i>
      <x v="63"/>
    </i>
    <i>
      <x v="13"/>
    </i>
    <i>
      <x v="35"/>
    </i>
    <i>
      <x v="24"/>
    </i>
    <i>
      <x v="17"/>
    </i>
    <i>
      <x v="69"/>
    </i>
    <i>
      <x v="79"/>
    </i>
    <i>
      <x v="12"/>
    </i>
    <i>
      <x v="57"/>
    </i>
    <i>
      <x v="1"/>
    </i>
    <i>
      <x v="5"/>
    </i>
    <i>
      <x v="65"/>
    </i>
    <i>
      <x v="56"/>
    </i>
    <i>
      <x v="54"/>
    </i>
    <i>
      <x v="60"/>
    </i>
    <i>
      <x v="91"/>
    </i>
    <i>
      <x v="77"/>
    </i>
    <i>
      <x v="46"/>
    </i>
    <i>
      <x v="36"/>
    </i>
    <i>
      <x v="47"/>
    </i>
    <i>
      <x v="55"/>
    </i>
    <i>
      <x v="43"/>
    </i>
    <i>
      <x v="37"/>
    </i>
    <i>
      <x v="51"/>
    </i>
    <i>
      <x v="41"/>
    </i>
    <i>
      <x v="59"/>
    </i>
    <i>
      <x v="11"/>
    </i>
    <i>
      <x v="52"/>
    </i>
    <i>
      <x v="88"/>
    </i>
    <i>
      <x v="80"/>
    </i>
    <i>
      <x v="26"/>
    </i>
    <i>
      <x v="78"/>
    </i>
    <i>
      <x v="58"/>
    </i>
    <i>
      <x v="10"/>
    </i>
    <i>
      <x v="53"/>
    </i>
    <i>
      <x v="67"/>
    </i>
    <i>
      <x v="75"/>
    </i>
    <i>
      <x v="66"/>
    </i>
    <i>
      <x v="14"/>
    </i>
    <i>
      <x v="45"/>
    </i>
    <i>
      <x v="50"/>
    </i>
    <i>
      <x v="97"/>
    </i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0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paises_exp]"/>
        <x15:activeTabTopLevelEntity name="[meses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6" cacheId="29" applyNumberFormats="0" applyBorderFormats="0" applyFontFormats="0" applyPatternFormats="0" applyAlignmentFormats="0" applyWidthHeightFormats="1" dataCaption="Valores" tag="35411ed3-bece-429d-86a3-0ec14a7b89d2" updatedVersion="8" minRefreshableVersion="5" useAutoFormatting="1" subtotalHiddenItems="1" itemPrintTitles="1" createdVersion="8" indent="0" outline="1" outlineData="1" multipleFieldFilters="0">
  <location ref="A1:Q101" firstHeaderRow="0" firstDataRow="1" firstDataCol="1"/>
  <pivotFields count="18">
    <pivotField axis="axisRow" allDrilled="1" subtotalTop="0" showAll="0" sortType="a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9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00">
    <i>
      <x v="84"/>
    </i>
    <i>
      <x v="30"/>
    </i>
    <i>
      <x v="83"/>
    </i>
    <i>
      <x v="86"/>
    </i>
    <i>
      <x v="27"/>
    </i>
    <i>
      <x v="71"/>
    </i>
    <i>
      <x v="89"/>
    </i>
    <i>
      <x v="61"/>
    </i>
    <i>
      <x v="62"/>
    </i>
    <i>
      <x v="87"/>
    </i>
    <i>
      <x v="39"/>
    </i>
    <i>
      <x v="33"/>
    </i>
    <i>
      <x v="29"/>
    </i>
    <i>
      <x v="64"/>
    </i>
    <i>
      <x v="73"/>
    </i>
    <i>
      <x v="24"/>
    </i>
    <i>
      <x v="93"/>
    </i>
    <i>
      <x v="94"/>
    </i>
    <i>
      <x v="72"/>
    </i>
    <i>
      <x v="38"/>
    </i>
    <i>
      <x v="42"/>
    </i>
    <i>
      <x v="40"/>
    </i>
    <i>
      <x v="2"/>
    </i>
    <i>
      <x v="76"/>
    </i>
    <i>
      <x v="3"/>
    </i>
    <i>
      <x v="48"/>
    </i>
    <i>
      <x v="90"/>
    </i>
    <i>
      <x v="22"/>
    </i>
    <i>
      <x v="4"/>
    </i>
    <i>
      <x v="8"/>
    </i>
    <i>
      <x v="19"/>
    </i>
    <i>
      <x v="34"/>
    </i>
    <i>
      <x v="81"/>
    </i>
    <i>
      <x v="95"/>
    </i>
    <i>
      <x v="63"/>
    </i>
    <i>
      <x v="21"/>
    </i>
    <i>
      <x v="23"/>
    </i>
    <i>
      <x v="28"/>
    </i>
    <i>
      <x v="82"/>
    </i>
    <i>
      <x v="15"/>
    </i>
    <i>
      <x v="10"/>
    </i>
    <i>
      <x v="9"/>
    </i>
    <i>
      <x v="70"/>
    </i>
    <i>
      <x v="32"/>
    </i>
    <i>
      <x v="44"/>
    </i>
    <i>
      <x v="49"/>
    </i>
    <i>
      <x v="68"/>
    </i>
    <i>
      <x v="17"/>
    </i>
    <i>
      <x v="20"/>
    </i>
    <i>
      <x v="74"/>
    </i>
    <i>
      <x v="16"/>
    </i>
    <i>
      <x v="7"/>
    </i>
    <i>
      <x v="69"/>
    </i>
    <i>
      <x v="65"/>
    </i>
    <i>
      <x v="35"/>
    </i>
    <i>
      <x v="96"/>
    </i>
    <i>
      <x v="85"/>
    </i>
    <i>
      <x v="98"/>
    </i>
    <i>
      <x v="18"/>
    </i>
    <i>
      <x v="31"/>
    </i>
    <i>
      <x v="12"/>
    </i>
    <i>
      <x v="56"/>
    </i>
    <i>
      <x v="1"/>
    </i>
    <i>
      <x v="57"/>
    </i>
    <i>
      <x v="92"/>
    </i>
    <i>
      <x v="37"/>
    </i>
    <i>
      <x v="13"/>
    </i>
    <i>
      <x v="11"/>
    </i>
    <i>
      <x v="47"/>
    </i>
    <i>
      <x v="59"/>
    </i>
    <i>
      <x v="79"/>
    </i>
    <i>
      <x v="80"/>
    </i>
    <i>
      <x v="6"/>
    </i>
    <i>
      <x v="46"/>
    </i>
    <i>
      <x v="66"/>
    </i>
    <i>
      <x v="91"/>
    </i>
    <i>
      <x v="54"/>
    </i>
    <i>
      <x v="25"/>
    </i>
    <i>
      <x v="26"/>
    </i>
    <i>
      <x v="55"/>
    </i>
    <i>
      <x v="88"/>
    </i>
    <i>
      <x v="41"/>
    </i>
    <i>
      <x v="5"/>
    </i>
    <i>
      <x v="67"/>
    </i>
    <i>
      <x v="75"/>
    </i>
    <i>
      <x v="78"/>
    </i>
    <i>
      <x v="52"/>
    </i>
    <i>
      <x v="60"/>
    </i>
    <i>
      <x v="58"/>
    </i>
    <i>
      <x v="36"/>
    </i>
    <i>
      <x v="51"/>
    </i>
    <i>
      <x v="53"/>
    </i>
    <i>
      <x v="43"/>
    </i>
    <i>
      <x v="77"/>
    </i>
    <i>
      <x v="50"/>
    </i>
    <i>
      <x v="45"/>
    </i>
    <i>
      <x v="14"/>
    </i>
    <i>
      <x v="97"/>
    </i>
    <i>
      <x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dataFields count="16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14" subtotal="count" baseField="0" baseItem="0"/>
    <dataField fld="15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6" subtotal="count" baseField="0" baseItem="0"/>
    <dataField fld="17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7" type="dateBetween" evalOrder="-1" id="20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taric_imp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8" cacheId="30" applyNumberFormats="0" applyBorderFormats="0" applyFontFormats="0" applyPatternFormats="0" applyAlignmentFormats="0" applyWidthHeightFormats="1" dataCaption="Valores" tag="ce32105f-2a6a-4050-b01a-129ada94d142" updatedVersion="8" minRefreshableVersion="5" useAutoFormatting="1" subtotalHiddenItems="1" itemPrintTitles="1" createdVersion="8" indent="0" outline="1" outlineData="1" multipleFieldFilters="0">
  <location ref="AI1:AO101" firstHeaderRow="0" firstDataRow="1" firstDataCol="1"/>
  <pivotFields count="8">
    <pivotField axis="axisRow" allDrilled="1" subtotalTop="0" showAll="0" sortType="a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00">
    <i>
      <x v="84"/>
    </i>
    <i>
      <x v="30"/>
    </i>
    <i>
      <x v="83"/>
    </i>
    <i>
      <x v="86"/>
    </i>
    <i>
      <x v="27"/>
    </i>
    <i>
      <x v="71"/>
    </i>
    <i>
      <x v="89"/>
    </i>
    <i>
      <x v="61"/>
    </i>
    <i>
      <x v="62"/>
    </i>
    <i>
      <x v="87"/>
    </i>
    <i>
      <x v="39"/>
    </i>
    <i>
      <x v="33"/>
    </i>
    <i>
      <x v="29"/>
    </i>
    <i>
      <x v="64"/>
    </i>
    <i>
      <x v="73"/>
    </i>
    <i>
      <x v="24"/>
    </i>
    <i>
      <x v="93"/>
    </i>
    <i>
      <x v="94"/>
    </i>
    <i>
      <x v="72"/>
    </i>
    <i>
      <x v="38"/>
    </i>
    <i>
      <x v="42"/>
    </i>
    <i>
      <x v="40"/>
    </i>
    <i>
      <x v="2"/>
    </i>
    <i>
      <x v="76"/>
    </i>
    <i>
      <x v="3"/>
    </i>
    <i>
      <x v="48"/>
    </i>
    <i>
      <x v="90"/>
    </i>
    <i>
      <x v="22"/>
    </i>
    <i>
      <x v="4"/>
    </i>
    <i>
      <x v="8"/>
    </i>
    <i>
      <x v="19"/>
    </i>
    <i>
      <x v="34"/>
    </i>
    <i>
      <x v="81"/>
    </i>
    <i>
      <x v="95"/>
    </i>
    <i>
      <x v="63"/>
    </i>
    <i>
      <x v="21"/>
    </i>
    <i>
      <x v="23"/>
    </i>
    <i>
      <x v="28"/>
    </i>
    <i>
      <x v="82"/>
    </i>
    <i>
      <x v="15"/>
    </i>
    <i>
      <x v="10"/>
    </i>
    <i>
      <x v="9"/>
    </i>
    <i>
      <x v="70"/>
    </i>
    <i>
      <x v="32"/>
    </i>
    <i>
      <x v="44"/>
    </i>
    <i>
      <x v="49"/>
    </i>
    <i>
      <x v="68"/>
    </i>
    <i>
      <x v="17"/>
    </i>
    <i>
      <x v="20"/>
    </i>
    <i>
      <x v="74"/>
    </i>
    <i>
      <x v="16"/>
    </i>
    <i>
      <x v="7"/>
    </i>
    <i>
      <x v="69"/>
    </i>
    <i>
      <x v="65"/>
    </i>
    <i>
      <x v="35"/>
    </i>
    <i>
      <x v="96"/>
    </i>
    <i>
      <x v="85"/>
    </i>
    <i>
      <x v="98"/>
    </i>
    <i>
      <x v="18"/>
    </i>
    <i>
      <x v="31"/>
    </i>
    <i>
      <x v="12"/>
    </i>
    <i>
      <x v="56"/>
    </i>
    <i>
      <x v="1"/>
    </i>
    <i>
      <x v="57"/>
    </i>
    <i>
      <x v="92"/>
    </i>
    <i>
      <x v="37"/>
    </i>
    <i>
      <x v="13"/>
    </i>
    <i>
      <x v="11"/>
    </i>
    <i>
      <x v="47"/>
    </i>
    <i>
      <x v="59"/>
    </i>
    <i>
      <x v="79"/>
    </i>
    <i>
      <x v="80"/>
    </i>
    <i>
      <x v="6"/>
    </i>
    <i>
      <x v="46"/>
    </i>
    <i>
      <x v="66"/>
    </i>
    <i>
      <x v="91"/>
    </i>
    <i>
      <x v="54"/>
    </i>
    <i>
      <x v="25"/>
    </i>
    <i>
      <x v="26"/>
    </i>
    <i>
      <x v="55"/>
    </i>
    <i>
      <x v="88"/>
    </i>
    <i>
      <x v="41"/>
    </i>
    <i>
      <x v="5"/>
    </i>
    <i>
      <x v="67"/>
    </i>
    <i>
      <x v="75"/>
    </i>
    <i>
      <x v="78"/>
    </i>
    <i>
      <x v="52"/>
    </i>
    <i>
      <x v="60"/>
    </i>
    <i>
      <x v="58"/>
    </i>
    <i>
      <x v="36"/>
    </i>
    <i>
      <x v="51"/>
    </i>
    <i>
      <x v="53"/>
    </i>
    <i>
      <x v="43"/>
    </i>
    <i>
      <x v="77"/>
    </i>
    <i>
      <x v="50"/>
    </i>
    <i>
      <x v="45"/>
    </i>
    <i>
      <x v="14"/>
    </i>
    <i>
      <x v="97"/>
    </i>
    <i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7" type="dateBetween" evalOrder="-1" id="204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taric_imp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17" cacheId="8" applyNumberFormats="0" applyBorderFormats="0" applyFontFormats="0" applyPatternFormats="0" applyAlignmentFormats="0" applyWidthHeightFormats="1" dataCaption="Valores" tag="d2adbde5-3ad0-45cb-9e26-0055647746b7" updatedVersion="8" minRefreshableVersion="3" useAutoFormatting="1" itemPrintTitles="1" createdVersion="8" indent="0" outline="1" outlineData="1" multipleFieldFilters="0">
  <location ref="S1:AG101" firstHeaderRow="0" firstDataRow="1" firstDataCol="1"/>
  <pivotFields count="16">
    <pivotField axis="axisRow" allDrilled="1" subtotalTop="0" showAll="0" sortType="a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7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00">
    <i>
      <x v="84"/>
    </i>
    <i>
      <x v="30"/>
    </i>
    <i>
      <x v="83"/>
    </i>
    <i>
      <x v="86"/>
    </i>
    <i>
      <x v="27"/>
    </i>
    <i>
      <x v="71"/>
    </i>
    <i>
      <x v="89"/>
    </i>
    <i>
      <x v="61"/>
    </i>
    <i>
      <x v="62"/>
    </i>
    <i>
      <x v="87"/>
    </i>
    <i>
      <x v="39"/>
    </i>
    <i>
      <x v="33"/>
    </i>
    <i>
      <x v="29"/>
    </i>
    <i>
      <x v="64"/>
    </i>
    <i>
      <x v="73"/>
    </i>
    <i>
      <x v="24"/>
    </i>
    <i>
      <x v="93"/>
    </i>
    <i>
      <x v="94"/>
    </i>
    <i>
      <x v="72"/>
    </i>
    <i>
      <x v="38"/>
    </i>
    <i>
      <x v="42"/>
    </i>
    <i>
      <x v="40"/>
    </i>
    <i>
      <x v="2"/>
    </i>
    <i>
      <x v="76"/>
    </i>
    <i>
      <x v="3"/>
    </i>
    <i>
      <x v="48"/>
    </i>
    <i>
      <x v="90"/>
    </i>
    <i>
      <x v="22"/>
    </i>
    <i>
      <x v="4"/>
    </i>
    <i>
      <x v="8"/>
    </i>
    <i>
      <x v="19"/>
    </i>
    <i>
      <x v="34"/>
    </i>
    <i>
      <x v="81"/>
    </i>
    <i>
      <x v="95"/>
    </i>
    <i>
      <x v="63"/>
    </i>
    <i>
      <x v="21"/>
    </i>
    <i>
      <x v="23"/>
    </i>
    <i>
      <x v="28"/>
    </i>
    <i>
      <x v="82"/>
    </i>
    <i>
      <x v="15"/>
    </i>
    <i>
      <x v="10"/>
    </i>
    <i>
      <x v="9"/>
    </i>
    <i>
      <x v="70"/>
    </i>
    <i>
      <x v="32"/>
    </i>
    <i>
      <x v="44"/>
    </i>
    <i>
      <x v="49"/>
    </i>
    <i>
      <x v="68"/>
    </i>
    <i>
      <x v="17"/>
    </i>
    <i>
      <x v="20"/>
    </i>
    <i>
      <x v="74"/>
    </i>
    <i>
      <x v="16"/>
    </i>
    <i>
      <x v="7"/>
    </i>
    <i>
      <x v="69"/>
    </i>
    <i>
      <x v="65"/>
    </i>
    <i>
      <x v="35"/>
    </i>
    <i>
      <x v="96"/>
    </i>
    <i>
      <x v="85"/>
    </i>
    <i>
      <x v="98"/>
    </i>
    <i>
      <x v="18"/>
    </i>
    <i>
      <x v="31"/>
    </i>
    <i>
      <x v="12"/>
    </i>
    <i>
      <x v="56"/>
    </i>
    <i>
      <x v="1"/>
    </i>
    <i>
      <x v="57"/>
    </i>
    <i>
      <x v="92"/>
    </i>
    <i>
      <x v="37"/>
    </i>
    <i>
      <x v="13"/>
    </i>
    <i>
      <x v="11"/>
    </i>
    <i>
      <x v="47"/>
    </i>
    <i>
      <x v="59"/>
    </i>
    <i>
      <x v="79"/>
    </i>
    <i>
      <x v="80"/>
    </i>
    <i>
      <x v="6"/>
    </i>
    <i>
      <x v="46"/>
    </i>
    <i>
      <x v="66"/>
    </i>
    <i>
      <x v="91"/>
    </i>
    <i>
      <x v="54"/>
    </i>
    <i>
      <x v="25"/>
    </i>
    <i>
      <x v="26"/>
    </i>
    <i>
      <x v="55"/>
    </i>
    <i>
      <x v="88"/>
    </i>
    <i>
      <x v="41"/>
    </i>
    <i>
      <x v="5"/>
    </i>
    <i>
      <x v="67"/>
    </i>
    <i>
      <x v="75"/>
    </i>
    <i>
      <x v="78"/>
    </i>
    <i>
      <x v="52"/>
    </i>
    <i>
      <x v="60"/>
    </i>
    <i>
      <x v="58"/>
    </i>
    <i>
      <x v="36"/>
    </i>
    <i>
      <x v="51"/>
    </i>
    <i>
      <x v="53"/>
    </i>
    <i>
      <x v="43"/>
    </i>
    <i>
      <x v="77"/>
    </i>
    <i>
      <x v="50"/>
    </i>
    <i>
      <x v="45"/>
    </i>
    <i>
      <x v="14"/>
    </i>
    <i>
      <x v="97"/>
    </i>
    <i>
      <x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" subtotal="count" baseField="0" baseItem="0"/>
    <dataField fld="2" subtotal="count" baseField="0" baseItem="0"/>
    <dataField fld="3" subtotal="count" baseField="0" baseItem="0"/>
    <dataField fld="5" subtotal="count" baseField="0" baseItem="0"/>
    <dataField fld="6" subtotal="count" baseField="0" baseItem="0"/>
    <dataField fld="14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5" subtotal="count" baseField="0" baseItem="0"/>
    <dataField fld="12" subtotal="count" baseField="0" baseItem="0"/>
    <dataField fld="1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taric_imp]"/>
        <x15:activeTabTopLevelEntity name="[trimest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4" cacheId="19" applyNumberFormats="0" applyBorderFormats="0" applyFontFormats="0" applyPatternFormats="0" applyAlignmentFormats="0" applyWidthHeightFormats="1" dataCaption="Valores" tag="10c4e1bd-5225-4634-aecb-094bf51adbe9" updatedVersion="8" minRefreshableVersion="5" useAutoFormatting="1" subtotalHiddenItems="1" itemPrintTitles="1" createdVersion="6" indent="0" outline="1" outlineData="1" multipleFieldFilters="0">
  <location ref="AO1:BA16" firstHeaderRow="0" firstDataRow="1" firstDataCol="1"/>
  <pivotFields count="14">
    <pivotField axis="axisRow" allDrilled="1" showAll="0" defaultAttributeDrillState="1">
      <items count="15">
        <item x="5"/>
        <item x="13"/>
        <item x="11"/>
        <item x="0"/>
        <item x="4"/>
        <item x="9"/>
        <item x="1"/>
        <item x="8"/>
        <item x="6"/>
        <item x="3"/>
        <item x="10"/>
        <item x="2"/>
        <item x="12"/>
        <item x="7"/>
        <item t="default"/>
      </items>
    </pivotField>
    <pivotField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6" subtotal="count" baseField="0" baseItem="0"/>
    <dataField fld="2" subtotal="count" baseField="0" baseItem="0"/>
    <dataField fld="3" subtotal="count" baseField="0" baseItem="0"/>
    <dataField fld="4" subtotal="count" baseField="0" baseItem="0"/>
    <dataField fld="7" subtotal="count" baseField="0" baseItem="0"/>
    <dataField fld="5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3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ccaa_imp]"/>
        <x15:activeTabTopLevelEntity name="[ccaa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Dinámica3" cacheId="18" applyNumberFormats="0" applyBorderFormats="0" applyFontFormats="0" applyPatternFormats="0" applyAlignmentFormats="0" applyWidthHeightFormats="1" dataCaption="Valores" tag="1fd81081-7724-40a9-8456-2665ce35693e" updatedVersion="8" minRefreshableVersion="5" useAutoFormatting="1" subtotalHiddenItems="1" itemPrintTitles="1" createdVersion="6" indent="0" outline="1" outlineData="1" multipleFieldFilters="0">
  <location ref="AG1:AM293" firstHeaderRow="0" firstDataRow="1" firstDataCol="1"/>
  <pivotFields count="9">
    <pivotField axis="axisRow" allDrilled="1" showAll="0" sortType="ascending" defaultAttributeDrillState="1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llDrilled="1" showAll="0" dataSourceSort="1" defaultAttributeDrillState="1">
      <items count="1">
        <item t="default"/>
      </items>
    </pivotField>
    <pivotField dataField="1" showAll="0"/>
    <pivotField allDrilled="1" showAll="0" dataSourceSort="1" defaultAttributeDrillState="1"/>
    <pivotField dataField="1" showAll="0"/>
    <pivotField dataField="1" showAll="0"/>
    <pivotField dataField="1" showAll="0"/>
    <pivotField dataField="1" showAll="0"/>
  </pivotFields>
  <rowFields count="1">
    <field x="0"/>
  </rowFields>
  <rowItems count="292">
    <i>
      <x v="5"/>
    </i>
    <i>
      <x/>
    </i>
    <i>
      <x v="9"/>
    </i>
    <i>
      <x v="4"/>
    </i>
    <i>
      <x v="3"/>
    </i>
    <i>
      <x v="130"/>
    </i>
    <i>
      <x v="278"/>
    </i>
    <i>
      <x v="70"/>
    </i>
    <i>
      <x v="279"/>
    </i>
    <i>
      <x v="11"/>
    </i>
    <i>
      <x v="34"/>
    </i>
    <i>
      <x v="2"/>
    </i>
    <i>
      <x v="134"/>
    </i>
    <i>
      <x v="40"/>
    </i>
    <i>
      <x v="231"/>
    </i>
    <i>
      <x v="228"/>
    </i>
    <i>
      <x v="48"/>
    </i>
    <i>
      <x v="204"/>
    </i>
    <i>
      <x v="233"/>
    </i>
    <i>
      <x v="235"/>
    </i>
    <i>
      <x v="25"/>
    </i>
    <i>
      <x v="131"/>
    </i>
    <i>
      <x v="124"/>
    </i>
    <i>
      <x v="41"/>
    </i>
    <i>
      <x v="28"/>
    </i>
    <i>
      <x v="6"/>
    </i>
    <i>
      <x v="184"/>
    </i>
    <i>
      <x v="200"/>
    </i>
    <i>
      <x v="225"/>
    </i>
    <i>
      <x v="20"/>
    </i>
    <i>
      <x v="230"/>
    </i>
    <i>
      <x v="74"/>
    </i>
    <i>
      <x v="7"/>
    </i>
    <i>
      <x v="211"/>
    </i>
    <i>
      <x v="43"/>
    </i>
    <i>
      <x v="8"/>
    </i>
    <i>
      <x v="185"/>
    </i>
    <i>
      <x v="44"/>
    </i>
    <i>
      <x v="177"/>
    </i>
    <i>
      <x v="285"/>
    </i>
    <i>
      <x v="196"/>
    </i>
    <i>
      <x v="189"/>
    </i>
    <i>
      <x v="24"/>
    </i>
    <i>
      <x v="94"/>
    </i>
    <i>
      <x v="45"/>
    </i>
    <i>
      <x v="183"/>
    </i>
    <i>
      <x v="232"/>
    </i>
    <i>
      <x v="218"/>
    </i>
    <i>
      <x v="71"/>
    </i>
    <i>
      <x v="29"/>
    </i>
    <i>
      <x v="19"/>
    </i>
    <i>
      <x v="146"/>
    </i>
    <i>
      <x v="143"/>
    </i>
    <i>
      <x v="154"/>
    </i>
    <i>
      <x v="223"/>
    </i>
    <i>
      <x v="203"/>
    </i>
    <i>
      <x v="182"/>
    </i>
    <i>
      <x v="61"/>
    </i>
    <i>
      <x v="12"/>
    </i>
    <i>
      <x v="68"/>
    </i>
    <i>
      <x v="73"/>
    </i>
    <i>
      <x v="46"/>
    </i>
    <i>
      <x v="226"/>
    </i>
    <i>
      <x v="35"/>
    </i>
    <i>
      <x v="72"/>
    </i>
    <i>
      <x v="37"/>
    </i>
    <i>
      <x v="220"/>
    </i>
    <i>
      <x v="21"/>
    </i>
    <i>
      <x v="222"/>
    </i>
    <i>
      <x v="55"/>
    </i>
    <i>
      <x v="239"/>
    </i>
    <i>
      <x v="136"/>
    </i>
    <i>
      <x v="199"/>
    </i>
    <i>
      <x v="122"/>
    </i>
    <i>
      <x v="191"/>
    </i>
    <i>
      <x v="62"/>
    </i>
    <i>
      <x v="188"/>
    </i>
    <i>
      <x v="141"/>
    </i>
    <i>
      <x v="90"/>
    </i>
    <i>
      <x v="51"/>
    </i>
    <i>
      <x v="31"/>
    </i>
    <i>
      <x v="194"/>
    </i>
    <i>
      <x v="187"/>
    </i>
    <i>
      <x v="57"/>
    </i>
    <i>
      <x v="192"/>
    </i>
    <i>
      <x v="205"/>
    </i>
    <i>
      <x v="97"/>
    </i>
    <i>
      <x v="91"/>
    </i>
    <i>
      <x v="77"/>
    </i>
    <i>
      <x v="210"/>
    </i>
    <i>
      <x v="201"/>
    </i>
    <i>
      <x v="84"/>
    </i>
    <i>
      <x v="87"/>
    </i>
    <i>
      <x v="105"/>
    </i>
    <i>
      <x v="178"/>
    </i>
    <i>
      <x v="195"/>
    </i>
    <i>
      <x v="95"/>
    </i>
    <i>
      <x v="139"/>
    </i>
    <i>
      <x v="110"/>
    </i>
    <i>
      <x v="32"/>
    </i>
    <i>
      <x v="36"/>
    </i>
    <i>
      <x v="212"/>
    </i>
    <i>
      <x v="52"/>
    </i>
    <i>
      <x v="138"/>
    </i>
    <i>
      <x v="63"/>
    </i>
    <i>
      <x v="112"/>
    </i>
    <i>
      <x v="234"/>
    </i>
    <i>
      <x v="202"/>
    </i>
    <i>
      <x v="101"/>
    </i>
    <i>
      <x v="186"/>
    </i>
    <i>
      <x v="66"/>
    </i>
    <i>
      <x v="99"/>
    </i>
    <i>
      <x v="49"/>
    </i>
    <i>
      <x v="180"/>
    </i>
    <i>
      <x v="140"/>
    </i>
    <i>
      <x v="221"/>
    </i>
    <i>
      <x v="47"/>
    </i>
    <i>
      <x v="106"/>
    </i>
    <i>
      <x v="116"/>
    </i>
    <i>
      <x v="16"/>
    </i>
    <i>
      <x v="80"/>
    </i>
    <i>
      <x v="137"/>
    </i>
    <i>
      <x v="100"/>
    </i>
    <i>
      <x v="118"/>
    </i>
    <i>
      <x v="167"/>
    </i>
    <i>
      <x v="169"/>
    </i>
    <i>
      <x v="54"/>
    </i>
    <i>
      <x v="83"/>
    </i>
    <i>
      <x v="207"/>
    </i>
    <i>
      <x v="115"/>
    </i>
    <i>
      <x v="27"/>
    </i>
    <i>
      <x v="50"/>
    </i>
    <i>
      <x v="53"/>
    </i>
    <i>
      <x v="108"/>
    </i>
    <i>
      <x v="179"/>
    </i>
    <i>
      <x v="65"/>
    </i>
    <i>
      <x v="214"/>
    </i>
    <i>
      <x v="111"/>
    </i>
    <i>
      <x v="75"/>
    </i>
    <i>
      <x v="125"/>
    </i>
    <i>
      <x v="67"/>
    </i>
    <i>
      <x v="93"/>
    </i>
    <i>
      <x v="92"/>
    </i>
    <i>
      <x v="113"/>
    </i>
    <i>
      <x v="171"/>
    </i>
    <i>
      <x v="79"/>
    </i>
    <i>
      <x v="162"/>
    </i>
    <i>
      <x v="229"/>
    </i>
    <i>
      <x v="197"/>
    </i>
    <i>
      <x v="243"/>
    </i>
    <i>
      <x v="254"/>
    </i>
    <i>
      <x v="193"/>
    </i>
    <i>
      <x v="209"/>
    </i>
    <i>
      <x v="82"/>
    </i>
    <i>
      <x v="86"/>
    </i>
    <i>
      <x v="259"/>
    </i>
    <i>
      <x v="85"/>
    </i>
    <i>
      <x v="89"/>
    </i>
    <i>
      <x v="123"/>
    </i>
    <i>
      <x v="59"/>
    </i>
    <i>
      <x v="215"/>
    </i>
    <i>
      <x v="219"/>
    </i>
    <i>
      <x v="88"/>
    </i>
    <i>
      <x v="249"/>
    </i>
    <i>
      <x v="127"/>
    </i>
    <i>
      <x v="151"/>
    </i>
    <i>
      <x v="150"/>
    </i>
    <i>
      <x v="121"/>
    </i>
    <i>
      <x v="172"/>
    </i>
    <i>
      <x v="58"/>
    </i>
    <i>
      <x v="81"/>
    </i>
    <i>
      <x v="23"/>
    </i>
    <i>
      <x v="227"/>
    </i>
    <i>
      <x v="213"/>
    </i>
    <i>
      <x v="236"/>
    </i>
    <i>
      <x v="135"/>
    </i>
    <i>
      <x v="107"/>
    </i>
    <i>
      <x v="119"/>
    </i>
    <i>
      <x v="164"/>
    </i>
    <i>
      <x v="217"/>
    </i>
    <i>
      <x v="96"/>
    </i>
    <i>
      <x v="174"/>
    </i>
    <i>
      <x v="157"/>
    </i>
    <i>
      <x v="103"/>
    </i>
    <i>
      <x v="260"/>
    </i>
    <i>
      <x v="224"/>
    </i>
    <i>
      <x v="176"/>
    </i>
    <i>
      <x v="161"/>
    </i>
    <i>
      <x v="163"/>
    </i>
    <i>
      <x v="246"/>
    </i>
    <i>
      <x v="102"/>
    </i>
    <i>
      <x v="129"/>
    </i>
    <i>
      <x v="152"/>
    </i>
    <i>
      <x v="253"/>
    </i>
    <i>
      <x v="155"/>
    </i>
    <i>
      <x v="76"/>
    </i>
    <i>
      <x v="145"/>
    </i>
    <i>
      <x v="132"/>
    </i>
    <i>
      <x v="240"/>
    </i>
    <i>
      <x v="147"/>
    </i>
    <i>
      <x v="128"/>
    </i>
    <i>
      <x v="190"/>
    </i>
    <i>
      <x v="30"/>
    </i>
    <i>
      <x v="198"/>
    </i>
    <i>
      <x v="39"/>
    </i>
    <i>
      <x v="247"/>
    </i>
    <i>
      <x v="248"/>
    </i>
    <i>
      <x v="206"/>
    </i>
    <i>
      <x v="18"/>
    </i>
    <i>
      <x v="208"/>
    </i>
    <i>
      <x v="250"/>
    </i>
    <i>
      <x v="160"/>
    </i>
    <i>
      <x v="251"/>
    </i>
    <i>
      <x v="98"/>
    </i>
    <i>
      <x v="252"/>
    </i>
    <i>
      <x v="14"/>
    </i>
    <i>
      <x v="120"/>
    </i>
    <i>
      <x v="216"/>
    </i>
    <i>
      <x v="144"/>
    </i>
    <i>
      <x v="126"/>
    </i>
    <i>
      <x v="255"/>
    </i>
    <i>
      <x v="22"/>
    </i>
    <i>
      <x v="256"/>
    </i>
    <i>
      <x v="42"/>
    </i>
    <i>
      <x v="257"/>
    </i>
    <i>
      <x v="173"/>
    </i>
    <i>
      <x v="258"/>
    </i>
    <i>
      <x v="175"/>
    </i>
    <i>
      <x v="114"/>
    </i>
    <i>
      <x v="153"/>
    </i>
    <i>
      <x v="10"/>
    </i>
    <i>
      <x v="15"/>
    </i>
    <i>
      <x v="261"/>
    </i>
    <i>
      <x v="181"/>
    </i>
    <i>
      <x v="262"/>
    </i>
    <i>
      <x v="26"/>
    </i>
    <i>
      <x v="263"/>
    </i>
    <i>
      <x v="69"/>
    </i>
    <i>
      <x v="264"/>
    </i>
    <i>
      <x v="238"/>
    </i>
    <i>
      <x v="265"/>
    </i>
    <i>
      <x v="13"/>
    </i>
    <i>
      <x v="266"/>
    </i>
    <i>
      <x v="242"/>
    </i>
    <i>
      <x v="267"/>
    </i>
    <i>
      <x v="244"/>
    </i>
    <i>
      <x v="268"/>
    </i>
    <i>
      <x v="142"/>
    </i>
    <i>
      <x v="269"/>
    </i>
    <i>
      <x v="158"/>
    </i>
    <i>
      <x v="270"/>
    </i>
    <i>
      <x v="78"/>
    </i>
    <i>
      <x v="271"/>
    </i>
    <i>
      <x v="165"/>
    </i>
    <i>
      <x v="272"/>
    </i>
    <i>
      <x v="168"/>
    </i>
    <i>
      <x v="273"/>
    </i>
    <i>
      <x v="33"/>
    </i>
    <i>
      <x v="274"/>
    </i>
    <i>
      <x v="104"/>
    </i>
    <i>
      <x v="275"/>
    </i>
    <i>
      <x v="1"/>
    </i>
    <i>
      <x v="276"/>
    </i>
    <i>
      <x v="109"/>
    </i>
    <i>
      <x v="277"/>
    </i>
    <i>
      <x v="38"/>
    </i>
    <i>
      <x v="156"/>
    </i>
    <i>
      <x v="56"/>
    </i>
    <i>
      <x v="148"/>
    </i>
    <i>
      <x v="117"/>
    </i>
    <i>
      <x v="280"/>
    </i>
    <i>
      <x v="60"/>
    </i>
    <i>
      <x v="281"/>
    </i>
    <i>
      <x v="170"/>
    </i>
    <i>
      <x v="282"/>
    </i>
    <i>
      <x v="133"/>
    </i>
    <i>
      <x v="283"/>
    </i>
    <i>
      <x v="237"/>
    </i>
    <i>
      <x v="284"/>
    </i>
    <i>
      <x v="245"/>
    </i>
    <i>
      <x v="149"/>
    </i>
    <i>
      <x v="166"/>
    </i>
    <i>
      <x v="286"/>
    </i>
    <i>
      <x v="17"/>
    </i>
    <i>
      <x v="287"/>
    </i>
    <i>
      <x v="159"/>
    </i>
    <i>
      <x v="288"/>
    </i>
    <i>
      <x v="241"/>
    </i>
    <i>
      <x v="289"/>
    </i>
    <i>
      <x v="64"/>
    </i>
    <i>
      <x v="29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1" subtotal="count" baseField="0" baseItem="0"/>
    <dataField fld="3" subtotal="count" baseField="0" baseItem="0"/>
    <dataField fld="7" subtotal="count" baseField="0" baseItem="0"/>
    <dataField fld="5" subtotal="count" baseField="0" baseItem="0"/>
    <dataField fld="6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eses].[Año].&amp;[202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2" type="dateBetween" evalOrder="-1" id="251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ccaa_exp]"/>
        <x15:activeTabTopLevelEntity name="[paises_exp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Dinámica2" cacheId="13" applyNumberFormats="0" applyBorderFormats="0" applyFontFormats="0" applyPatternFormats="0" applyAlignmentFormats="0" applyWidthHeightFormats="1" dataCaption="Valores" tag="d2d22dff-101a-4ab4-8b4d-735f2da62497" updatedVersion="8" minRefreshableVersion="3" useAutoFormatting="1" subtotalHiddenItems="1" itemPrintTitles="1" createdVersion="6" indent="0" outline="1" outlineData="1" multipleFieldFilters="0">
  <location ref="S1:AE293" firstHeaderRow="0" firstDataRow="1" firstDataCol="1"/>
  <pivotFields count="14">
    <pivotField axis="axisRow" allDrilled="1" showAll="0" dataSourceSort="1" defaultAttributeDrillState="1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t="default"/>
      </items>
    </pivotField>
    <pivotField allDrilled="1" showAll="0" dataSourceSort="1" defaultAttributeDrillState="1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2" subtotal="count" baseField="0" baseItem="0"/>
    <dataField fld="5" subtotal="count" baseField="0" baseItem="0"/>
    <dataField fld="4" subtotal="count" baseField="0" baseItem="0"/>
    <dataField fld="3" subtotal="count" baseField="0" baseItem="0"/>
    <dataField fld="6" subtotal="count" baseField="0" baseItem="0"/>
    <dataField fld="12" subtotal="count" baseField="0" baseItem="0"/>
    <dataField fld="7" subtotal="count" baseField="0" baseItem="0"/>
    <dataField fld="8" subtotal="count" baseField="0" baseItem="0"/>
    <dataField fld="11" subtotal="count" baseField="0" baseItem="0"/>
    <dataField fld="10" subtotal="count" baseField="0" baseItem="0"/>
    <dataField fld="9" subtotal="count" baseField="0" baseItem="0"/>
    <dataField fld="1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ccaa_exp]"/>
        <x15:activeTabTopLevelEntity name="[trimestres]"/>
        <x15:activeTabTopLevelEntity name="[paises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17" applyNumberFormats="0" applyBorderFormats="0" applyFontFormats="0" applyPatternFormats="0" applyAlignmentFormats="0" applyWidthHeightFormats="1" dataCaption="Valores" tag="25609cbd-fcf8-4254-8437-2c92c02937bf" updatedVersion="8" minRefreshableVersion="5" useAutoFormatting="1" subtotalHiddenItems="1" itemPrintTitles="1" createdVersion="6" indent="0" outline="1" outlineData="1" multipleFieldFilters="0">
  <location ref="A1:Q293" firstHeaderRow="0" firstDataRow="1" firstDataCol="1"/>
  <pivotFields count="18">
    <pivotField allDrilled="1" showAll="0" dataSourceSort="1" defaultAttributeDrillState="1"/>
    <pivotField axis="axisRow" allDrilled="1" showAll="0" sortType="ascending" defaultAttributeDrillState="1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t="default"/>
      </items>
      <autoSortScope>
        <pivotArea dataOnly="0" outline="0" fieldPosition="0">
          <references count="1">
            <reference field="4294967294" count="1" selected="0">
              <x v="9"/>
            </reference>
          </references>
        </pivotArea>
      </autoSortScope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292">
    <i>
      <x v="5"/>
    </i>
    <i>
      <x/>
    </i>
    <i>
      <x v="9"/>
    </i>
    <i>
      <x v="4"/>
    </i>
    <i>
      <x v="3"/>
    </i>
    <i>
      <x v="130"/>
    </i>
    <i>
      <x v="278"/>
    </i>
    <i>
      <x v="70"/>
    </i>
    <i>
      <x v="279"/>
    </i>
    <i>
      <x v="11"/>
    </i>
    <i>
      <x v="34"/>
    </i>
    <i>
      <x v="2"/>
    </i>
    <i>
      <x v="134"/>
    </i>
    <i>
      <x v="40"/>
    </i>
    <i>
      <x v="231"/>
    </i>
    <i>
      <x v="228"/>
    </i>
    <i>
      <x v="48"/>
    </i>
    <i>
      <x v="204"/>
    </i>
    <i>
      <x v="233"/>
    </i>
    <i>
      <x v="235"/>
    </i>
    <i>
      <x v="25"/>
    </i>
    <i>
      <x v="131"/>
    </i>
    <i>
      <x v="124"/>
    </i>
    <i>
      <x v="41"/>
    </i>
    <i>
      <x v="28"/>
    </i>
    <i>
      <x v="6"/>
    </i>
    <i>
      <x v="184"/>
    </i>
    <i>
      <x v="200"/>
    </i>
    <i>
      <x v="225"/>
    </i>
    <i>
      <x v="20"/>
    </i>
    <i>
      <x v="230"/>
    </i>
    <i>
      <x v="74"/>
    </i>
    <i>
      <x v="7"/>
    </i>
    <i>
      <x v="211"/>
    </i>
    <i>
      <x v="43"/>
    </i>
    <i>
      <x v="8"/>
    </i>
    <i>
      <x v="185"/>
    </i>
    <i>
      <x v="44"/>
    </i>
    <i>
      <x v="177"/>
    </i>
    <i>
      <x v="285"/>
    </i>
    <i>
      <x v="196"/>
    </i>
    <i>
      <x v="189"/>
    </i>
    <i>
      <x v="24"/>
    </i>
    <i>
      <x v="94"/>
    </i>
    <i>
      <x v="45"/>
    </i>
    <i>
      <x v="183"/>
    </i>
    <i>
      <x v="232"/>
    </i>
    <i>
      <x v="218"/>
    </i>
    <i>
      <x v="71"/>
    </i>
    <i>
      <x v="29"/>
    </i>
    <i>
      <x v="19"/>
    </i>
    <i>
      <x v="146"/>
    </i>
    <i>
      <x v="143"/>
    </i>
    <i>
      <x v="154"/>
    </i>
    <i>
      <x v="223"/>
    </i>
    <i>
      <x v="203"/>
    </i>
    <i>
      <x v="182"/>
    </i>
    <i>
      <x v="61"/>
    </i>
    <i>
      <x v="12"/>
    </i>
    <i>
      <x v="68"/>
    </i>
    <i>
      <x v="73"/>
    </i>
    <i>
      <x v="46"/>
    </i>
    <i>
      <x v="226"/>
    </i>
    <i>
      <x v="35"/>
    </i>
    <i>
      <x v="72"/>
    </i>
    <i>
      <x v="37"/>
    </i>
    <i>
      <x v="220"/>
    </i>
    <i>
      <x v="21"/>
    </i>
    <i>
      <x v="222"/>
    </i>
    <i>
      <x v="55"/>
    </i>
    <i>
      <x v="239"/>
    </i>
    <i>
      <x v="136"/>
    </i>
    <i>
      <x v="199"/>
    </i>
    <i>
      <x v="122"/>
    </i>
    <i>
      <x v="191"/>
    </i>
    <i>
      <x v="62"/>
    </i>
    <i>
      <x v="188"/>
    </i>
    <i>
      <x v="141"/>
    </i>
    <i>
      <x v="90"/>
    </i>
    <i>
      <x v="51"/>
    </i>
    <i>
      <x v="31"/>
    </i>
    <i>
      <x v="194"/>
    </i>
    <i>
      <x v="187"/>
    </i>
    <i>
      <x v="57"/>
    </i>
    <i>
      <x v="192"/>
    </i>
    <i>
      <x v="205"/>
    </i>
    <i>
      <x v="97"/>
    </i>
    <i>
      <x v="91"/>
    </i>
    <i>
      <x v="77"/>
    </i>
    <i>
      <x v="210"/>
    </i>
    <i>
      <x v="201"/>
    </i>
    <i>
      <x v="84"/>
    </i>
    <i>
      <x v="87"/>
    </i>
    <i>
      <x v="105"/>
    </i>
    <i>
      <x v="178"/>
    </i>
    <i>
      <x v="195"/>
    </i>
    <i>
      <x v="95"/>
    </i>
    <i>
      <x v="139"/>
    </i>
    <i>
      <x v="110"/>
    </i>
    <i>
      <x v="32"/>
    </i>
    <i>
      <x v="36"/>
    </i>
    <i>
      <x v="212"/>
    </i>
    <i>
      <x v="52"/>
    </i>
    <i>
      <x v="138"/>
    </i>
    <i>
      <x v="63"/>
    </i>
    <i>
      <x v="112"/>
    </i>
    <i>
      <x v="234"/>
    </i>
    <i>
      <x v="202"/>
    </i>
    <i>
      <x v="101"/>
    </i>
    <i>
      <x v="186"/>
    </i>
    <i>
      <x v="66"/>
    </i>
    <i>
      <x v="99"/>
    </i>
    <i>
      <x v="49"/>
    </i>
    <i>
      <x v="180"/>
    </i>
    <i>
      <x v="140"/>
    </i>
    <i>
      <x v="221"/>
    </i>
    <i>
      <x v="47"/>
    </i>
    <i>
      <x v="106"/>
    </i>
    <i>
      <x v="116"/>
    </i>
    <i>
      <x v="16"/>
    </i>
    <i>
      <x v="80"/>
    </i>
    <i>
      <x v="137"/>
    </i>
    <i>
      <x v="100"/>
    </i>
    <i>
      <x v="118"/>
    </i>
    <i>
      <x v="167"/>
    </i>
    <i>
      <x v="169"/>
    </i>
    <i>
      <x v="54"/>
    </i>
    <i>
      <x v="83"/>
    </i>
    <i>
      <x v="207"/>
    </i>
    <i>
      <x v="115"/>
    </i>
    <i>
      <x v="27"/>
    </i>
    <i>
      <x v="50"/>
    </i>
    <i>
      <x v="53"/>
    </i>
    <i>
      <x v="108"/>
    </i>
    <i>
      <x v="179"/>
    </i>
    <i>
      <x v="65"/>
    </i>
    <i>
      <x v="214"/>
    </i>
    <i>
      <x v="111"/>
    </i>
    <i>
      <x v="75"/>
    </i>
    <i>
      <x v="125"/>
    </i>
    <i>
      <x v="67"/>
    </i>
    <i>
      <x v="93"/>
    </i>
    <i>
      <x v="92"/>
    </i>
    <i>
      <x v="113"/>
    </i>
    <i>
      <x v="171"/>
    </i>
    <i>
      <x v="79"/>
    </i>
    <i>
      <x v="162"/>
    </i>
    <i>
      <x v="229"/>
    </i>
    <i>
      <x v="197"/>
    </i>
    <i>
      <x v="243"/>
    </i>
    <i>
      <x v="254"/>
    </i>
    <i>
      <x v="193"/>
    </i>
    <i>
      <x v="209"/>
    </i>
    <i>
      <x v="82"/>
    </i>
    <i>
      <x v="86"/>
    </i>
    <i>
      <x v="259"/>
    </i>
    <i>
      <x v="85"/>
    </i>
    <i>
      <x v="89"/>
    </i>
    <i>
      <x v="123"/>
    </i>
    <i>
      <x v="59"/>
    </i>
    <i>
      <x v="215"/>
    </i>
    <i>
      <x v="219"/>
    </i>
    <i>
      <x v="88"/>
    </i>
    <i>
      <x v="249"/>
    </i>
    <i>
      <x v="127"/>
    </i>
    <i>
      <x v="151"/>
    </i>
    <i>
      <x v="150"/>
    </i>
    <i>
      <x v="121"/>
    </i>
    <i>
      <x v="172"/>
    </i>
    <i>
      <x v="58"/>
    </i>
    <i>
      <x v="81"/>
    </i>
    <i>
      <x v="23"/>
    </i>
    <i>
      <x v="227"/>
    </i>
    <i>
      <x v="213"/>
    </i>
    <i>
      <x v="236"/>
    </i>
    <i>
      <x v="135"/>
    </i>
    <i>
      <x v="107"/>
    </i>
    <i>
      <x v="119"/>
    </i>
    <i>
      <x v="164"/>
    </i>
    <i>
      <x v="217"/>
    </i>
    <i>
      <x v="96"/>
    </i>
    <i>
      <x v="174"/>
    </i>
    <i>
      <x v="157"/>
    </i>
    <i>
      <x v="103"/>
    </i>
    <i>
      <x v="260"/>
    </i>
    <i>
      <x v="224"/>
    </i>
    <i>
      <x v="176"/>
    </i>
    <i>
      <x v="161"/>
    </i>
    <i>
      <x v="163"/>
    </i>
    <i>
      <x v="246"/>
    </i>
    <i>
      <x v="102"/>
    </i>
    <i>
      <x v="129"/>
    </i>
    <i>
      <x v="152"/>
    </i>
    <i>
      <x v="253"/>
    </i>
    <i>
      <x v="155"/>
    </i>
    <i>
      <x v="76"/>
    </i>
    <i>
      <x v="145"/>
    </i>
    <i>
      <x v="132"/>
    </i>
    <i>
      <x v="240"/>
    </i>
    <i>
      <x v="147"/>
    </i>
    <i>
      <x v="128"/>
    </i>
    <i>
      <x v="190"/>
    </i>
    <i>
      <x v="30"/>
    </i>
    <i>
      <x v="198"/>
    </i>
    <i>
      <x v="39"/>
    </i>
    <i>
      <x v="247"/>
    </i>
    <i>
      <x v="248"/>
    </i>
    <i>
      <x v="206"/>
    </i>
    <i>
      <x v="18"/>
    </i>
    <i>
      <x v="208"/>
    </i>
    <i>
      <x v="250"/>
    </i>
    <i>
      <x v="160"/>
    </i>
    <i>
      <x v="251"/>
    </i>
    <i>
      <x v="98"/>
    </i>
    <i>
      <x v="252"/>
    </i>
    <i>
      <x v="14"/>
    </i>
    <i>
      <x v="120"/>
    </i>
    <i>
      <x v="216"/>
    </i>
    <i>
      <x v="144"/>
    </i>
    <i>
      <x v="126"/>
    </i>
    <i>
      <x v="255"/>
    </i>
    <i>
      <x v="22"/>
    </i>
    <i>
      <x v="256"/>
    </i>
    <i>
      <x v="42"/>
    </i>
    <i>
      <x v="257"/>
    </i>
    <i>
      <x v="173"/>
    </i>
    <i>
      <x v="258"/>
    </i>
    <i>
      <x v="175"/>
    </i>
    <i>
      <x v="114"/>
    </i>
    <i>
      <x v="153"/>
    </i>
    <i>
      <x v="10"/>
    </i>
    <i>
      <x v="15"/>
    </i>
    <i>
      <x v="261"/>
    </i>
    <i>
      <x v="181"/>
    </i>
    <i>
      <x v="262"/>
    </i>
    <i>
      <x v="26"/>
    </i>
    <i>
      <x v="263"/>
    </i>
    <i>
      <x v="69"/>
    </i>
    <i>
      <x v="264"/>
    </i>
    <i>
      <x v="238"/>
    </i>
    <i>
      <x v="265"/>
    </i>
    <i>
      <x v="13"/>
    </i>
    <i>
      <x v="266"/>
    </i>
    <i>
      <x v="242"/>
    </i>
    <i>
      <x v="267"/>
    </i>
    <i>
      <x v="244"/>
    </i>
    <i>
      <x v="268"/>
    </i>
    <i>
      <x v="142"/>
    </i>
    <i>
      <x v="269"/>
    </i>
    <i>
      <x v="158"/>
    </i>
    <i>
      <x v="270"/>
    </i>
    <i>
      <x v="78"/>
    </i>
    <i>
      <x v="271"/>
    </i>
    <i>
      <x v="165"/>
    </i>
    <i>
      <x v="272"/>
    </i>
    <i>
      <x v="168"/>
    </i>
    <i>
      <x v="273"/>
    </i>
    <i>
      <x v="33"/>
    </i>
    <i>
      <x v="274"/>
    </i>
    <i>
      <x v="104"/>
    </i>
    <i>
      <x v="275"/>
    </i>
    <i>
      <x v="1"/>
    </i>
    <i>
      <x v="276"/>
    </i>
    <i>
      <x v="109"/>
    </i>
    <i>
      <x v="277"/>
    </i>
    <i>
      <x v="38"/>
    </i>
    <i>
      <x v="156"/>
    </i>
    <i>
      <x v="56"/>
    </i>
    <i>
      <x v="148"/>
    </i>
    <i>
      <x v="117"/>
    </i>
    <i>
      <x v="280"/>
    </i>
    <i>
      <x v="60"/>
    </i>
    <i>
      <x v="281"/>
    </i>
    <i>
      <x v="170"/>
    </i>
    <i>
      <x v="282"/>
    </i>
    <i>
      <x v="133"/>
    </i>
    <i>
      <x v="283"/>
    </i>
    <i>
      <x v="237"/>
    </i>
    <i>
      <x v="284"/>
    </i>
    <i>
      <x v="245"/>
    </i>
    <i>
      <x v="149"/>
    </i>
    <i>
      <x v="166"/>
    </i>
    <i>
      <x v="286"/>
    </i>
    <i>
      <x v="17"/>
    </i>
    <i>
      <x v="287"/>
    </i>
    <i>
      <x v="159"/>
    </i>
    <i>
      <x v="288"/>
    </i>
    <i>
      <x v="241"/>
    </i>
    <i>
      <x v="289"/>
    </i>
    <i>
      <x v="64"/>
    </i>
    <i>
      <x v="290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dataFields count="16">
    <dataField fld="2" subtotal="count" baseField="0" baseItem="0"/>
    <dataField fld="10" subtotal="count" baseField="0" baseItem="0"/>
    <dataField fld="3" subtotal="count" baseField="0" baseItem="0"/>
    <dataField fld="4" subtotal="count" baseField="0" baseItem="0"/>
    <dataField fld="8" subtotal="count" baseField="0" baseItem="0"/>
    <dataField fld="12" subtotal="count" baseField="0" baseItem="0"/>
    <dataField fld="14" subtotal="count" baseField="0" baseItem="0"/>
    <dataField fld="15" subtotal="count" baseField="0" baseItem="0"/>
    <dataField fld="5" subtotal="count" baseField="0" baseItem="0"/>
    <dataField fld="11" subtotal="count" baseField="0" baseItem="0"/>
    <dataField fld="6" subtotal="count" baseField="0" baseItem="0"/>
    <dataField fld="7" subtotal="count" baseField="0" baseItem="0"/>
    <dataField fld="9" subtotal="count" baseField="0" baseItem="0"/>
    <dataField fld="13" subtotal="count" baseField="0" baseItem="0"/>
    <dataField fld="16" subtotal="count" baseField="0" baseItem="0"/>
    <dataField fld="17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69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ses]"/>
        <x15:activeTabTopLevelEntity name="[ccaa_exp]"/>
        <x15:activeTabTopLevelEntity name="[ccaa_imp]"/>
        <x15:activeTabTopLevelEntity name="[regiones]"/>
        <x15:activeTabTopLevelEntity name="[paises]"/>
        <x15:activeTabTopLevelEntity name="[paises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8" cacheId="21" applyNumberFormats="0" applyBorderFormats="0" applyFontFormats="0" applyPatternFormats="0" applyAlignmentFormats="0" applyWidthHeightFormats="1" dataCaption="Valores" tag="e3f3820d-58e7-4a1b-8069-85e7fa0ee8d0" updatedVersion="8" minRefreshableVersion="5" useAutoFormatting="1" subtotalHiddenItems="1" itemPrintTitles="1" createdVersion="6" indent="0" outline="1" outlineData="1" multipleFieldFilters="0">
  <location ref="AP30:BA31" firstHeaderRow="0" firstDataRow="1" firstDataCol="0" rowPageCount="1" colPageCount="1"/>
  <pivotFields count="14">
    <pivotField axis="axisPage" allDrilled="1" showAll="0" defaultAttributeDrillState="1">
      <items count="1">
        <item t="default"/>
      </items>
    </pivotField>
    <pivotField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20" name="[paises].[Región].&amp;[Eurozona]" cap="Eurozona"/>
  </pageFields>
  <dataFields count="12">
    <dataField fld="6" subtotal="count" baseField="0" baseItem="0"/>
    <dataField fld="2" subtotal="count" baseField="0" baseItem="0"/>
    <dataField fld="3" subtotal="count" baseField="0" baseItem="0"/>
    <dataField fld="4" subtotal="count" baseField="0" baseItem="0"/>
    <dataField fld="7" subtotal="count" baseField="0" baseItem="0"/>
    <dataField fld="5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paises].[Región].&amp;[Eurozona]"/>
        <member name="[paises].[Región].&amp;[Resto UE27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36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ccaa_imp]"/>
        <x15:activeTabTopLevelEntity name="[ccaa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6" cacheId="20" applyNumberFormats="0" applyBorderFormats="0" applyFontFormats="0" applyPatternFormats="0" applyAlignmentFormats="0" applyWidthHeightFormats="1" dataCaption="Valores" tag="9a2d5c94-5c71-4549-bbe7-ccb7b9d9fd05" updatedVersion="8" minRefreshableVersion="5" useAutoFormatting="1" subtotalHiddenItems="1" itemPrintTitles="1" createdVersion="6" indent="0" outline="1" outlineData="1" multipleFieldFilters="0">
  <location ref="AO19:BA26" firstHeaderRow="0" firstDataRow="1" firstDataCol="1"/>
  <pivotFields count="14">
    <pivotField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efaultAttributeDrillState="1">
      <items count="7">
        <item x="3"/>
        <item x="0"/>
        <item x="1"/>
        <item x="2"/>
        <item x="5"/>
        <item x="4"/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5" subtotal="count" baseField="0" baseItem="0"/>
    <dataField fld="1" subtotal="count" baseField="0" baseItem="0"/>
    <dataField fld="2" subtotal="count" baseField="0" baseItem="0"/>
    <dataField fld="3" subtotal="count" baseField="0" baseItem="0"/>
    <dataField fld="6" subtotal="count" baseField="0" baseItem="0"/>
    <dataField fld="4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3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ccaa_imp]"/>
        <x15:activeTabTopLevelEntity name="[ccaa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laDinámica3" cacheId="23" applyNumberFormats="0" applyBorderFormats="0" applyFontFormats="0" applyPatternFormats="0" applyAlignmentFormats="0" applyWidthHeightFormats="1" dataCaption="Valores" tag="225f3f77-4923-4545-a139-5c5fc6c41fc4" updatedVersion="8" minRefreshableVersion="5" useAutoFormatting="1" subtotalHiddenItems="1" itemPrintTitles="1" createdVersion="8" indent="0" outline="1" outlineData="1" multipleFieldFilters="0">
  <location ref="AG1:AM293" firstHeaderRow="0" firstDataRow="1" firstDataCol="1"/>
  <pivotFields count="8">
    <pivotField axis="axisRow" allDrilled="1" subtotalTop="0" showAll="0" sortType="ascending" defaultSubtotal="0" defaultAttributeDrillState="1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92">
    <i>
      <x v="228"/>
    </i>
    <i>
      <x v="3"/>
    </i>
    <i>
      <x v="130"/>
    </i>
    <i>
      <x/>
    </i>
    <i>
      <x v="4"/>
    </i>
    <i>
      <x v="2"/>
    </i>
    <i>
      <x v="5"/>
    </i>
    <i>
      <x v="11"/>
    </i>
    <i>
      <x v="9"/>
    </i>
    <i>
      <x v="25"/>
    </i>
    <i>
      <x v="220"/>
    </i>
    <i>
      <x v="40"/>
    </i>
    <i>
      <x v="20"/>
    </i>
    <i>
      <x v="211"/>
    </i>
    <i>
      <x v="212"/>
    </i>
    <i>
      <x v="51"/>
    </i>
    <i>
      <x v="41"/>
    </i>
    <i>
      <x v="6"/>
    </i>
    <i>
      <x v="44"/>
    </i>
    <i>
      <x v="231"/>
    </i>
    <i>
      <x v="34"/>
    </i>
    <i>
      <x v="94"/>
    </i>
    <i>
      <x v="7"/>
    </i>
    <i>
      <x v="24"/>
    </i>
    <i>
      <x v="43"/>
    </i>
    <i>
      <x v="232"/>
    </i>
    <i>
      <x v="284"/>
    </i>
    <i>
      <x v="230"/>
    </i>
    <i>
      <x v="218"/>
    </i>
    <i>
      <x v="70"/>
    </i>
    <i>
      <x v="134"/>
    </i>
    <i>
      <x v="184"/>
    </i>
    <i>
      <x v="105"/>
    </i>
    <i>
      <x v="223"/>
    </i>
    <i>
      <x v="71"/>
    </i>
    <i>
      <x v="210"/>
    </i>
    <i>
      <x v="45"/>
    </i>
    <i>
      <x v="131"/>
    </i>
    <i>
      <x v="222"/>
    </i>
    <i>
      <x v="196"/>
    </i>
    <i>
      <x v="221"/>
    </i>
    <i>
      <x v="21"/>
    </i>
    <i>
      <x v="100"/>
    </i>
    <i>
      <x v="19"/>
    </i>
    <i>
      <x v="74"/>
    </i>
    <i>
      <x v="8"/>
    </i>
    <i>
      <x v="12"/>
    </i>
    <i>
      <x v="225"/>
    </i>
    <i>
      <x v="226"/>
    </i>
    <i>
      <x v="141"/>
    </i>
    <i>
      <x v="124"/>
    </i>
    <i>
      <x v="233"/>
    </i>
    <i>
      <x v="46"/>
    </i>
    <i>
      <x v="72"/>
    </i>
    <i>
      <x v="61"/>
    </i>
    <i>
      <x v="217"/>
    </i>
    <i>
      <x v="47"/>
    </i>
    <i>
      <x v="183"/>
    </i>
    <i>
      <x v="185"/>
    </i>
    <i>
      <x v="177"/>
    </i>
    <i>
      <x v="48"/>
    </i>
    <i>
      <x v="200"/>
    </i>
    <i>
      <x v="214"/>
    </i>
    <i>
      <x v="37"/>
    </i>
    <i>
      <x v="189"/>
    </i>
    <i>
      <x v="27"/>
    </i>
    <i>
      <x v="62"/>
    </i>
    <i>
      <x v="182"/>
    </i>
    <i>
      <x v="154"/>
    </i>
    <i>
      <x v="68"/>
    </i>
    <i>
      <x v="235"/>
    </i>
    <i>
      <x v="204"/>
    </i>
    <i>
      <x v="195"/>
    </i>
    <i>
      <x v="90"/>
    </i>
    <i>
      <x v="36"/>
    </i>
    <i>
      <x v="16"/>
    </i>
    <i>
      <x v="95"/>
    </i>
    <i>
      <x v="116"/>
    </i>
    <i>
      <x v="111"/>
    </i>
    <i>
      <x v="35"/>
    </i>
    <i>
      <x v="106"/>
    </i>
    <i>
      <x v="140"/>
    </i>
    <i>
      <x v="31"/>
    </i>
    <i>
      <x v="23"/>
    </i>
    <i>
      <x v="202"/>
    </i>
    <i>
      <x v="138"/>
    </i>
    <i>
      <x v="63"/>
    </i>
    <i>
      <x v="239"/>
    </i>
    <i>
      <x v="125"/>
    </i>
    <i>
      <x v="169"/>
    </i>
    <i>
      <x v="205"/>
    </i>
    <i>
      <x v="188"/>
    </i>
    <i>
      <x v="78"/>
    </i>
    <i>
      <x v="136"/>
    </i>
    <i>
      <x v="53"/>
    </i>
    <i>
      <x v="219"/>
    </i>
    <i>
      <x v="77"/>
    </i>
    <i>
      <x v="112"/>
    </i>
    <i>
      <x v="191"/>
    </i>
    <i>
      <x v="50"/>
    </i>
    <i>
      <x v="28"/>
    </i>
    <i>
      <x v="187"/>
    </i>
    <i>
      <x v="229"/>
    </i>
    <i>
      <x v="234"/>
    </i>
    <i>
      <x v="192"/>
    </i>
    <i>
      <x v="84"/>
    </i>
    <i>
      <x v="66"/>
    </i>
    <i>
      <x v="146"/>
    </i>
    <i>
      <x v="178"/>
    </i>
    <i>
      <x v="118"/>
    </i>
    <i>
      <x v="283"/>
    </i>
    <i>
      <x v="199"/>
    </i>
    <i>
      <x v="190"/>
    </i>
    <i>
      <x v="110"/>
    </i>
    <i>
      <x v="139"/>
    </i>
    <i>
      <x v="224"/>
    </i>
    <i>
      <x v="143"/>
    </i>
    <i>
      <x v="91"/>
    </i>
    <i>
      <x v="83"/>
    </i>
    <i>
      <x v="236"/>
    </i>
    <i>
      <x v="122"/>
    </i>
    <i>
      <x v="52"/>
    </i>
    <i>
      <x v="93"/>
    </i>
    <i>
      <x v="67"/>
    </i>
    <i>
      <x v="186"/>
    </i>
    <i>
      <x v="209"/>
    </i>
    <i>
      <x v="147"/>
    </i>
    <i>
      <x v="55"/>
    </i>
    <i>
      <x v="96"/>
    </i>
    <i>
      <x v="88"/>
    </i>
    <i>
      <x v="115"/>
    </i>
    <i>
      <x v="29"/>
    </i>
    <i>
      <x v="215"/>
    </i>
    <i>
      <x v="57"/>
    </i>
    <i>
      <x v="32"/>
    </i>
    <i>
      <x v="262"/>
    </i>
    <i>
      <x v="81"/>
    </i>
    <i>
      <x v="73"/>
    </i>
    <i>
      <x v="65"/>
    </i>
    <i>
      <x v="114"/>
    </i>
    <i>
      <x v="132"/>
    </i>
    <i>
      <x v="85"/>
    </i>
    <i>
      <x v="49"/>
    </i>
    <i>
      <x v="247"/>
    </i>
    <i>
      <x v="113"/>
    </i>
    <i>
      <x v="97"/>
    </i>
    <i>
      <x v="203"/>
    </i>
    <i>
      <x v="238"/>
    </i>
    <i>
      <x v="102"/>
    </i>
    <i>
      <x v="151"/>
    </i>
    <i>
      <x v="128"/>
    </i>
    <i>
      <x v="180"/>
    </i>
    <i>
      <x v="79"/>
    </i>
    <i>
      <x v="269"/>
    </i>
    <i>
      <x v="123"/>
    </i>
    <i>
      <x v="201"/>
    </i>
    <i>
      <x v="267"/>
    </i>
    <i>
      <x v="285"/>
    </i>
    <i>
      <x v="227"/>
    </i>
    <i>
      <x v="58"/>
    </i>
    <i>
      <x v="89"/>
    </i>
    <i>
      <x v="266"/>
    </i>
    <i>
      <x v="82"/>
    </i>
    <i>
      <x v="158"/>
    </i>
    <i>
      <x v="87"/>
    </i>
    <i>
      <x v="129"/>
    </i>
    <i>
      <x v="92"/>
    </i>
    <i>
      <x v="98"/>
    </i>
    <i>
      <x v="250"/>
    </i>
    <i>
      <x v="258"/>
    </i>
    <i>
      <x v="150"/>
    </i>
    <i>
      <x v="109"/>
    </i>
    <i>
      <x v="103"/>
    </i>
    <i>
      <x v="155"/>
    </i>
    <i>
      <x v="119"/>
    </i>
    <i>
      <x v="137"/>
    </i>
    <i>
      <x v="179"/>
    </i>
    <i>
      <x v="107"/>
    </i>
    <i>
      <x v="213"/>
    </i>
    <i>
      <x v="193"/>
    </i>
    <i>
      <x v="108"/>
    </i>
    <i>
      <x v="249"/>
    </i>
    <i>
      <x v="216"/>
    </i>
    <i>
      <x v="272"/>
    </i>
    <i>
      <x v="254"/>
    </i>
    <i>
      <x v="121"/>
    </i>
    <i>
      <x v="80"/>
    </i>
    <i>
      <x v="166"/>
    </i>
    <i>
      <x v="265"/>
    </i>
    <i>
      <x v="145"/>
    </i>
    <i>
      <x v="161"/>
    </i>
    <i>
      <x v="251"/>
    </i>
    <i>
      <x v="207"/>
    </i>
    <i>
      <x v="54"/>
    </i>
    <i>
      <x v="104"/>
    </i>
    <i>
      <x v="164"/>
    </i>
    <i>
      <x v="257"/>
    </i>
    <i>
      <x v="162"/>
    </i>
    <i>
      <x v="167"/>
    </i>
    <i>
      <x v="157"/>
    </i>
    <i>
      <x v="253"/>
    </i>
    <i>
      <x v="30"/>
    </i>
    <i>
      <x v="133"/>
    </i>
    <i>
      <x v="165"/>
    </i>
    <i>
      <x v="75"/>
    </i>
    <i>
      <x v="76"/>
    </i>
    <i>
      <x v="152"/>
    </i>
    <i>
      <x v="171"/>
    </i>
    <i>
      <x v="240"/>
    </i>
    <i>
      <x v="197"/>
    </i>
    <i>
      <x v="56"/>
    </i>
    <i>
      <x v="261"/>
    </i>
    <i>
      <x v="135"/>
    </i>
    <i>
      <x v="101"/>
    </i>
    <i>
      <x v="252"/>
    </i>
    <i>
      <x v="198"/>
    </i>
    <i>
      <x v="17"/>
    </i>
    <i>
      <x v="144"/>
    </i>
    <i>
      <x v="38"/>
    </i>
    <i>
      <x v="117"/>
    </i>
    <i>
      <x v="255"/>
    </i>
    <i>
      <x v="10"/>
    </i>
    <i>
      <x v="256"/>
    </i>
    <i>
      <x v="159"/>
    </i>
    <i>
      <x v="14"/>
    </i>
    <i>
      <x v="42"/>
    </i>
    <i>
      <x v="39"/>
    </i>
    <i>
      <x v="163"/>
    </i>
    <i>
      <x v="259"/>
    </i>
    <i>
      <x v="59"/>
    </i>
    <i>
      <x v="260"/>
    </i>
    <i>
      <x v="60"/>
    </i>
    <i>
      <x v="33"/>
    </i>
    <i>
      <x v="120"/>
    </i>
    <i>
      <x v="181"/>
    </i>
    <i>
      <x v="13"/>
    </i>
    <i>
      <x v="263"/>
    </i>
    <i>
      <x v="173"/>
    </i>
    <i>
      <x v="264"/>
    </i>
    <i>
      <x v="174"/>
    </i>
    <i>
      <x v="206"/>
    </i>
    <i>
      <x v="142"/>
    </i>
    <i>
      <x v="126"/>
    </i>
    <i>
      <x v="242"/>
    </i>
    <i>
      <x v="127"/>
    </i>
    <i>
      <x v="244"/>
    </i>
    <i>
      <x v="268"/>
    </i>
    <i>
      <x v="246"/>
    </i>
    <i>
      <x v="194"/>
    </i>
    <i>
      <x v="248"/>
    </i>
    <i>
      <x v="270"/>
    </i>
    <i>
      <x v="26"/>
    </i>
    <i>
      <x v="271"/>
    </i>
    <i>
      <x v="22"/>
    </i>
    <i>
      <x v="99"/>
    </i>
    <i>
      <x v="156"/>
    </i>
    <i>
      <x v="273"/>
    </i>
    <i>
      <x v="160"/>
    </i>
    <i>
      <x v="274"/>
    </i>
    <i>
      <x v="148"/>
    </i>
    <i>
      <x v="275"/>
    </i>
    <i>
      <x v="168"/>
    </i>
    <i>
      <x v="276"/>
    </i>
    <i>
      <x v="172"/>
    </i>
    <i>
      <x v="277"/>
    </i>
    <i>
      <x v="175"/>
    </i>
    <i>
      <x v="278"/>
    </i>
    <i>
      <x v="243"/>
    </i>
    <i>
      <x v="279"/>
    </i>
    <i>
      <x v="176"/>
    </i>
    <i>
      <x v="280"/>
    </i>
    <i>
      <x v="149"/>
    </i>
    <i>
      <x v="281"/>
    </i>
    <i>
      <x v="1"/>
    </i>
    <i>
      <x v="282"/>
    </i>
    <i>
      <x v="69"/>
    </i>
    <i>
      <x v="208"/>
    </i>
    <i>
      <x v="237"/>
    </i>
    <i>
      <x v="153"/>
    </i>
    <i>
      <x v="245"/>
    </i>
    <i>
      <x v="18"/>
    </i>
    <i>
      <x v="15"/>
    </i>
    <i>
      <x v="286"/>
    </i>
    <i>
      <x v="170"/>
    </i>
    <i>
      <x v="287"/>
    </i>
    <i>
      <x v="86"/>
    </i>
    <i>
      <x v="288"/>
    </i>
    <i>
      <x v="241"/>
    </i>
    <i>
      <x v="289"/>
    </i>
    <i>
      <x v="64"/>
    </i>
    <i>
      <x v="29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7" type="dateBetween" evalOrder="-1" id="215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paises_imp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6" applyNumberFormats="0" applyBorderFormats="0" applyFontFormats="0" applyPatternFormats="0" applyAlignmentFormats="0" applyWidthHeightFormats="1" dataCaption="Valores" tag="83a5a180-4a93-4636-a041-476bfc519d30" updatedVersion="8" minRefreshableVersion="5" useAutoFormatting="1" subtotalHiddenItems="1" itemPrintTitles="1" createdVersion="8" indent="0" outline="1" outlineData="1" multipleFieldFilters="0">
  <location ref="S1:AE293" firstHeaderRow="0" firstDataRow="1" firstDataCol="1"/>
  <pivotFields count="15">
    <pivotField axis="axisRow" allDrilled="1" subtotalTop="0" showAll="0" sortType="ascending" defaultSubtotal="0" defaultAttributeDrillState="1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  <autoSortScope>
        <pivotArea dataOnly="0" outline="0" fieldPosition="0">
          <references count="1">
            <reference field="4294967294" count="1" selected="0">
              <x v="7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</pivotFields>
  <rowFields count="1">
    <field x="0"/>
  </rowFields>
  <rowItems count="292">
    <i>
      <x v="228"/>
    </i>
    <i>
      <x v="3"/>
    </i>
    <i>
      <x v="130"/>
    </i>
    <i>
      <x/>
    </i>
    <i>
      <x v="4"/>
    </i>
    <i>
      <x v="2"/>
    </i>
    <i>
      <x v="5"/>
    </i>
    <i>
      <x v="11"/>
    </i>
    <i>
      <x v="9"/>
    </i>
    <i>
      <x v="25"/>
    </i>
    <i>
      <x v="220"/>
    </i>
    <i>
      <x v="40"/>
    </i>
    <i>
      <x v="20"/>
    </i>
    <i>
      <x v="211"/>
    </i>
    <i>
      <x v="212"/>
    </i>
    <i>
      <x v="51"/>
    </i>
    <i>
      <x v="41"/>
    </i>
    <i>
      <x v="6"/>
    </i>
    <i>
      <x v="44"/>
    </i>
    <i>
      <x v="231"/>
    </i>
    <i>
      <x v="34"/>
    </i>
    <i>
      <x v="94"/>
    </i>
    <i>
      <x v="7"/>
    </i>
    <i>
      <x v="24"/>
    </i>
    <i>
      <x v="43"/>
    </i>
    <i>
      <x v="232"/>
    </i>
    <i>
      <x v="284"/>
    </i>
    <i>
      <x v="230"/>
    </i>
    <i>
      <x v="218"/>
    </i>
    <i>
      <x v="70"/>
    </i>
    <i>
      <x v="134"/>
    </i>
    <i>
      <x v="184"/>
    </i>
    <i>
      <x v="105"/>
    </i>
    <i>
      <x v="223"/>
    </i>
    <i>
      <x v="71"/>
    </i>
    <i>
      <x v="210"/>
    </i>
    <i>
      <x v="45"/>
    </i>
    <i>
      <x v="131"/>
    </i>
    <i>
      <x v="222"/>
    </i>
    <i>
      <x v="196"/>
    </i>
    <i>
      <x v="221"/>
    </i>
    <i>
      <x v="21"/>
    </i>
    <i>
      <x v="100"/>
    </i>
    <i>
      <x v="19"/>
    </i>
    <i>
      <x v="74"/>
    </i>
    <i>
      <x v="8"/>
    </i>
    <i>
      <x v="12"/>
    </i>
    <i>
      <x v="225"/>
    </i>
    <i>
      <x v="226"/>
    </i>
    <i>
      <x v="141"/>
    </i>
    <i>
      <x v="124"/>
    </i>
    <i>
      <x v="233"/>
    </i>
    <i>
      <x v="46"/>
    </i>
    <i>
      <x v="72"/>
    </i>
    <i>
      <x v="61"/>
    </i>
    <i>
      <x v="217"/>
    </i>
    <i>
      <x v="47"/>
    </i>
    <i>
      <x v="183"/>
    </i>
    <i>
      <x v="185"/>
    </i>
    <i>
      <x v="177"/>
    </i>
    <i>
      <x v="48"/>
    </i>
    <i>
      <x v="200"/>
    </i>
    <i>
      <x v="214"/>
    </i>
    <i>
      <x v="37"/>
    </i>
    <i>
      <x v="189"/>
    </i>
    <i>
      <x v="27"/>
    </i>
    <i>
      <x v="62"/>
    </i>
    <i>
      <x v="182"/>
    </i>
    <i>
      <x v="154"/>
    </i>
    <i>
      <x v="68"/>
    </i>
    <i>
      <x v="235"/>
    </i>
    <i>
      <x v="204"/>
    </i>
    <i>
      <x v="195"/>
    </i>
    <i>
      <x v="90"/>
    </i>
    <i>
      <x v="36"/>
    </i>
    <i>
      <x v="16"/>
    </i>
    <i>
      <x v="95"/>
    </i>
    <i>
      <x v="116"/>
    </i>
    <i>
      <x v="111"/>
    </i>
    <i>
      <x v="35"/>
    </i>
    <i>
      <x v="106"/>
    </i>
    <i>
      <x v="140"/>
    </i>
    <i>
      <x v="31"/>
    </i>
    <i>
      <x v="23"/>
    </i>
    <i>
      <x v="202"/>
    </i>
    <i>
      <x v="138"/>
    </i>
    <i>
      <x v="63"/>
    </i>
    <i>
      <x v="239"/>
    </i>
    <i>
      <x v="125"/>
    </i>
    <i>
      <x v="169"/>
    </i>
    <i>
      <x v="205"/>
    </i>
    <i>
      <x v="188"/>
    </i>
    <i>
      <x v="78"/>
    </i>
    <i>
      <x v="136"/>
    </i>
    <i>
      <x v="53"/>
    </i>
    <i>
      <x v="219"/>
    </i>
    <i>
      <x v="77"/>
    </i>
    <i>
      <x v="112"/>
    </i>
    <i>
      <x v="191"/>
    </i>
    <i>
      <x v="50"/>
    </i>
    <i>
      <x v="28"/>
    </i>
    <i>
      <x v="187"/>
    </i>
    <i>
      <x v="229"/>
    </i>
    <i>
      <x v="234"/>
    </i>
    <i>
      <x v="192"/>
    </i>
    <i>
      <x v="84"/>
    </i>
    <i>
      <x v="66"/>
    </i>
    <i>
      <x v="146"/>
    </i>
    <i>
      <x v="178"/>
    </i>
    <i>
      <x v="118"/>
    </i>
    <i>
      <x v="283"/>
    </i>
    <i>
      <x v="199"/>
    </i>
    <i>
      <x v="190"/>
    </i>
    <i>
      <x v="110"/>
    </i>
    <i>
      <x v="139"/>
    </i>
    <i>
      <x v="224"/>
    </i>
    <i>
      <x v="143"/>
    </i>
    <i>
      <x v="91"/>
    </i>
    <i>
      <x v="83"/>
    </i>
    <i>
      <x v="236"/>
    </i>
    <i>
      <x v="122"/>
    </i>
    <i>
      <x v="52"/>
    </i>
    <i>
      <x v="93"/>
    </i>
    <i>
      <x v="67"/>
    </i>
    <i>
      <x v="186"/>
    </i>
    <i>
      <x v="209"/>
    </i>
    <i>
      <x v="147"/>
    </i>
    <i>
      <x v="55"/>
    </i>
    <i>
      <x v="96"/>
    </i>
    <i>
      <x v="88"/>
    </i>
    <i>
      <x v="115"/>
    </i>
    <i>
      <x v="29"/>
    </i>
    <i>
      <x v="215"/>
    </i>
    <i>
      <x v="57"/>
    </i>
    <i>
      <x v="32"/>
    </i>
    <i>
      <x v="262"/>
    </i>
    <i>
      <x v="81"/>
    </i>
    <i>
      <x v="73"/>
    </i>
    <i>
      <x v="65"/>
    </i>
    <i>
      <x v="114"/>
    </i>
    <i>
      <x v="132"/>
    </i>
    <i>
      <x v="85"/>
    </i>
    <i>
      <x v="49"/>
    </i>
    <i>
      <x v="247"/>
    </i>
    <i>
      <x v="113"/>
    </i>
    <i>
      <x v="97"/>
    </i>
    <i>
      <x v="203"/>
    </i>
    <i>
      <x v="238"/>
    </i>
    <i>
      <x v="102"/>
    </i>
    <i>
      <x v="151"/>
    </i>
    <i>
      <x v="128"/>
    </i>
    <i>
      <x v="180"/>
    </i>
    <i>
      <x v="79"/>
    </i>
    <i>
      <x v="269"/>
    </i>
    <i>
      <x v="123"/>
    </i>
    <i>
      <x v="201"/>
    </i>
    <i>
      <x v="267"/>
    </i>
    <i>
      <x v="285"/>
    </i>
    <i>
      <x v="227"/>
    </i>
    <i>
      <x v="58"/>
    </i>
    <i>
      <x v="89"/>
    </i>
    <i>
      <x v="266"/>
    </i>
    <i>
      <x v="82"/>
    </i>
    <i>
      <x v="158"/>
    </i>
    <i>
      <x v="87"/>
    </i>
    <i>
      <x v="129"/>
    </i>
    <i>
      <x v="92"/>
    </i>
    <i>
      <x v="98"/>
    </i>
    <i>
      <x v="250"/>
    </i>
    <i>
      <x v="258"/>
    </i>
    <i>
      <x v="150"/>
    </i>
    <i>
      <x v="109"/>
    </i>
    <i>
      <x v="103"/>
    </i>
    <i>
      <x v="155"/>
    </i>
    <i>
      <x v="119"/>
    </i>
    <i>
      <x v="137"/>
    </i>
    <i>
      <x v="179"/>
    </i>
    <i>
      <x v="107"/>
    </i>
    <i>
      <x v="213"/>
    </i>
    <i>
      <x v="193"/>
    </i>
    <i>
      <x v="108"/>
    </i>
    <i>
      <x v="249"/>
    </i>
    <i>
      <x v="216"/>
    </i>
    <i>
      <x v="272"/>
    </i>
    <i>
      <x v="254"/>
    </i>
    <i>
      <x v="121"/>
    </i>
    <i>
      <x v="80"/>
    </i>
    <i>
      <x v="166"/>
    </i>
    <i>
      <x v="265"/>
    </i>
    <i>
      <x v="145"/>
    </i>
    <i>
      <x v="161"/>
    </i>
    <i>
      <x v="251"/>
    </i>
    <i>
      <x v="207"/>
    </i>
    <i>
      <x v="54"/>
    </i>
    <i>
      <x v="104"/>
    </i>
    <i>
      <x v="164"/>
    </i>
    <i>
      <x v="257"/>
    </i>
    <i>
      <x v="162"/>
    </i>
    <i>
      <x v="167"/>
    </i>
    <i>
      <x v="157"/>
    </i>
    <i>
      <x v="253"/>
    </i>
    <i>
      <x v="30"/>
    </i>
    <i>
      <x v="133"/>
    </i>
    <i>
      <x v="165"/>
    </i>
    <i>
      <x v="75"/>
    </i>
    <i>
      <x v="76"/>
    </i>
    <i>
      <x v="152"/>
    </i>
    <i>
      <x v="171"/>
    </i>
    <i>
      <x v="240"/>
    </i>
    <i>
      <x v="197"/>
    </i>
    <i>
      <x v="56"/>
    </i>
    <i>
      <x v="261"/>
    </i>
    <i>
      <x v="135"/>
    </i>
    <i>
      <x v="101"/>
    </i>
    <i>
      <x v="252"/>
    </i>
    <i>
      <x v="198"/>
    </i>
    <i>
      <x v="17"/>
    </i>
    <i>
      <x v="144"/>
    </i>
    <i>
      <x v="38"/>
    </i>
    <i>
      <x v="117"/>
    </i>
    <i>
      <x v="255"/>
    </i>
    <i>
      <x v="10"/>
    </i>
    <i>
      <x v="256"/>
    </i>
    <i>
      <x v="159"/>
    </i>
    <i>
      <x v="14"/>
    </i>
    <i>
      <x v="42"/>
    </i>
    <i>
      <x v="39"/>
    </i>
    <i>
      <x v="163"/>
    </i>
    <i>
      <x v="259"/>
    </i>
    <i>
      <x v="59"/>
    </i>
    <i>
      <x v="260"/>
    </i>
    <i>
      <x v="60"/>
    </i>
    <i>
      <x v="33"/>
    </i>
    <i>
      <x v="120"/>
    </i>
    <i>
      <x v="181"/>
    </i>
    <i>
      <x v="13"/>
    </i>
    <i>
      <x v="263"/>
    </i>
    <i>
      <x v="173"/>
    </i>
    <i>
      <x v="264"/>
    </i>
    <i>
      <x v="174"/>
    </i>
    <i>
      <x v="206"/>
    </i>
    <i>
      <x v="142"/>
    </i>
    <i>
      <x v="126"/>
    </i>
    <i>
      <x v="242"/>
    </i>
    <i>
      <x v="127"/>
    </i>
    <i>
      <x v="244"/>
    </i>
    <i>
      <x v="268"/>
    </i>
    <i>
      <x v="246"/>
    </i>
    <i>
      <x v="194"/>
    </i>
    <i>
      <x v="248"/>
    </i>
    <i>
      <x v="270"/>
    </i>
    <i>
      <x v="26"/>
    </i>
    <i>
      <x v="271"/>
    </i>
    <i>
      <x v="22"/>
    </i>
    <i>
      <x v="99"/>
    </i>
    <i>
      <x v="156"/>
    </i>
    <i>
      <x v="273"/>
    </i>
    <i>
      <x v="160"/>
    </i>
    <i>
      <x v="274"/>
    </i>
    <i>
      <x v="148"/>
    </i>
    <i>
      <x v="275"/>
    </i>
    <i>
      <x v="168"/>
    </i>
    <i>
      <x v="276"/>
    </i>
    <i>
      <x v="172"/>
    </i>
    <i>
      <x v="277"/>
    </i>
    <i>
      <x v="175"/>
    </i>
    <i>
      <x v="278"/>
    </i>
    <i>
      <x v="243"/>
    </i>
    <i>
      <x v="279"/>
    </i>
    <i>
      <x v="176"/>
    </i>
    <i>
      <x v="280"/>
    </i>
    <i>
      <x v="149"/>
    </i>
    <i>
      <x v="281"/>
    </i>
    <i>
      <x v="1"/>
    </i>
    <i>
      <x v="282"/>
    </i>
    <i>
      <x v="69"/>
    </i>
    <i>
      <x v="208"/>
    </i>
    <i>
      <x v="237"/>
    </i>
    <i>
      <x v="153"/>
    </i>
    <i>
      <x v="245"/>
    </i>
    <i>
      <x v="18"/>
    </i>
    <i>
      <x v="15"/>
    </i>
    <i>
      <x v="286"/>
    </i>
    <i>
      <x v="170"/>
    </i>
    <i>
      <x v="287"/>
    </i>
    <i>
      <x v="86"/>
    </i>
    <i>
      <x v="288"/>
    </i>
    <i>
      <x v="241"/>
    </i>
    <i>
      <x v="289"/>
    </i>
    <i>
      <x v="64"/>
    </i>
    <i>
      <x v="290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1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13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4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2" type="dateBetween" evalOrder="-1" id="1" name="[meses].[Fecha]">
      <autoFilter ref="A1">
        <filterColumn colId="0">
          <customFilters and="1">
            <customFilter operator="greaterThanOrEqual" val="45627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paises_exp]"/>
        <x15:activeTabTopLevelEntity name="[paises_imp]"/>
        <x15:activeTabTopLevelEntity name="[trimestres]"/>
        <x15:activeTabTopLevelEntity name="[ccaa_imp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1" cacheId="22" applyNumberFormats="0" applyBorderFormats="0" applyFontFormats="0" applyPatternFormats="0" applyAlignmentFormats="0" applyWidthHeightFormats="1" dataCaption="Valores" tag="9a7e8ce2-967d-499a-80a2-0f70e122c8b8" updatedVersion="8" minRefreshableVersion="5" useAutoFormatting="1" subtotalHiddenItems="1" itemPrintTitles="1" createdVersion="8" indent="0" outline="1" outlineData="1" multipleFieldFilters="0">
  <location ref="A1:Q293" firstHeaderRow="0" firstDataRow="1" firstDataCol="1"/>
  <pivotFields count="18">
    <pivotField dataField="1" subtotalTop="0" showAll="0" defaultSubtotal="0"/>
    <pivotField axis="axisRow" allDrilled="1" subtotalTop="0" showAll="0" sortType="ascending" defaultSubtotal="0" defaultAttributeDrillState="1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  <autoSortScope>
        <pivotArea dataOnly="0" outline="0" fieldPosition="0">
          <references count="1">
            <reference field="4294967294" count="1" selected="0">
              <x v="9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292">
    <i>
      <x v="228"/>
    </i>
    <i>
      <x v="3"/>
    </i>
    <i>
      <x v="130"/>
    </i>
    <i>
      <x/>
    </i>
    <i>
      <x v="4"/>
    </i>
    <i>
      <x v="2"/>
    </i>
    <i>
      <x v="5"/>
    </i>
    <i>
      <x v="11"/>
    </i>
    <i>
      <x v="9"/>
    </i>
    <i>
      <x v="25"/>
    </i>
    <i>
      <x v="220"/>
    </i>
    <i>
      <x v="40"/>
    </i>
    <i>
      <x v="20"/>
    </i>
    <i>
      <x v="211"/>
    </i>
    <i>
      <x v="212"/>
    </i>
    <i>
      <x v="51"/>
    </i>
    <i>
      <x v="41"/>
    </i>
    <i>
      <x v="6"/>
    </i>
    <i>
      <x v="44"/>
    </i>
    <i>
      <x v="231"/>
    </i>
    <i>
      <x v="34"/>
    </i>
    <i>
      <x v="94"/>
    </i>
    <i>
      <x v="7"/>
    </i>
    <i>
      <x v="24"/>
    </i>
    <i>
      <x v="43"/>
    </i>
    <i>
      <x v="232"/>
    </i>
    <i>
      <x v="284"/>
    </i>
    <i>
      <x v="230"/>
    </i>
    <i>
      <x v="218"/>
    </i>
    <i>
      <x v="70"/>
    </i>
    <i>
      <x v="134"/>
    </i>
    <i>
      <x v="184"/>
    </i>
    <i>
      <x v="105"/>
    </i>
    <i>
      <x v="223"/>
    </i>
    <i>
      <x v="71"/>
    </i>
    <i>
      <x v="210"/>
    </i>
    <i>
      <x v="45"/>
    </i>
    <i>
      <x v="131"/>
    </i>
    <i>
      <x v="222"/>
    </i>
    <i>
      <x v="196"/>
    </i>
    <i>
      <x v="221"/>
    </i>
    <i>
      <x v="21"/>
    </i>
    <i>
      <x v="100"/>
    </i>
    <i>
      <x v="19"/>
    </i>
    <i>
      <x v="74"/>
    </i>
    <i>
      <x v="8"/>
    </i>
    <i>
      <x v="12"/>
    </i>
    <i>
      <x v="225"/>
    </i>
    <i>
      <x v="226"/>
    </i>
    <i>
      <x v="141"/>
    </i>
    <i>
      <x v="124"/>
    </i>
    <i>
      <x v="233"/>
    </i>
    <i>
      <x v="46"/>
    </i>
    <i>
      <x v="72"/>
    </i>
    <i>
      <x v="61"/>
    </i>
    <i>
      <x v="217"/>
    </i>
    <i>
      <x v="47"/>
    </i>
    <i>
      <x v="183"/>
    </i>
    <i>
      <x v="185"/>
    </i>
    <i>
      <x v="177"/>
    </i>
    <i>
      <x v="48"/>
    </i>
    <i>
      <x v="200"/>
    </i>
    <i>
      <x v="214"/>
    </i>
    <i>
      <x v="37"/>
    </i>
    <i>
      <x v="189"/>
    </i>
    <i>
      <x v="27"/>
    </i>
    <i>
      <x v="62"/>
    </i>
    <i>
      <x v="182"/>
    </i>
    <i>
      <x v="154"/>
    </i>
    <i>
      <x v="68"/>
    </i>
    <i>
      <x v="235"/>
    </i>
    <i>
      <x v="204"/>
    </i>
    <i>
      <x v="195"/>
    </i>
    <i>
      <x v="90"/>
    </i>
    <i>
      <x v="36"/>
    </i>
    <i>
      <x v="16"/>
    </i>
    <i>
      <x v="95"/>
    </i>
    <i>
      <x v="116"/>
    </i>
    <i>
      <x v="111"/>
    </i>
    <i>
      <x v="35"/>
    </i>
    <i>
      <x v="106"/>
    </i>
    <i>
      <x v="140"/>
    </i>
    <i>
      <x v="31"/>
    </i>
    <i>
      <x v="23"/>
    </i>
    <i>
      <x v="202"/>
    </i>
    <i>
      <x v="138"/>
    </i>
    <i>
      <x v="63"/>
    </i>
    <i>
      <x v="239"/>
    </i>
    <i>
      <x v="125"/>
    </i>
    <i>
      <x v="169"/>
    </i>
    <i>
      <x v="205"/>
    </i>
    <i>
      <x v="188"/>
    </i>
    <i>
      <x v="78"/>
    </i>
    <i>
      <x v="136"/>
    </i>
    <i>
      <x v="53"/>
    </i>
    <i>
      <x v="219"/>
    </i>
    <i>
      <x v="77"/>
    </i>
    <i>
      <x v="112"/>
    </i>
    <i>
      <x v="191"/>
    </i>
    <i>
      <x v="50"/>
    </i>
    <i>
      <x v="28"/>
    </i>
    <i>
      <x v="187"/>
    </i>
    <i>
      <x v="229"/>
    </i>
    <i>
      <x v="234"/>
    </i>
    <i>
      <x v="192"/>
    </i>
    <i>
      <x v="84"/>
    </i>
    <i>
      <x v="66"/>
    </i>
    <i>
      <x v="146"/>
    </i>
    <i>
      <x v="178"/>
    </i>
    <i>
      <x v="118"/>
    </i>
    <i>
      <x v="283"/>
    </i>
    <i>
      <x v="199"/>
    </i>
    <i>
      <x v="190"/>
    </i>
    <i>
      <x v="110"/>
    </i>
    <i>
      <x v="139"/>
    </i>
    <i>
      <x v="224"/>
    </i>
    <i>
      <x v="143"/>
    </i>
    <i>
      <x v="91"/>
    </i>
    <i>
      <x v="83"/>
    </i>
    <i>
      <x v="236"/>
    </i>
    <i>
      <x v="122"/>
    </i>
    <i>
      <x v="52"/>
    </i>
    <i>
      <x v="93"/>
    </i>
    <i>
      <x v="67"/>
    </i>
    <i>
      <x v="186"/>
    </i>
    <i>
      <x v="209"/>
    </i>
    <i>
      <x v="147"/>
    </i>
    <i>
      <x v="55"/>
    </i>
    <i>
      <x v="96"/>
    </i>
    <i>
      <x v="88"/>
    </i>
    <i>
      <x v="115"/>
    </i>
    <i>
      <x v="29"/>
    </i>
    <i>
      <x v="215"/>
    </i>
    <i>
      <x v="57"/>
    </i>
    <i>
      <x v="32"/>
    </i>
    <i>
      <x v="262"/>
    </i>
    <i>
      <x v="81"/>
    </i>
    <i>
      <x v="73"/>
    </i>
    <i>
      <x v="65"/>
    </i>
    <i>
      <x v="114"/>
    </i>
    <i>
      <x v="132"/>
    </i>
    <i>
      <x v="85"/>
    </i>
    <i>
      <x v="49"/>
    </i>
    <i>
      <x v="247"/>
    </i>
    <i>
      <x v="113"/>
    </i>
    <i>
      <x v="97"/>
    </i>
    <i>
      <x v="203"/>
    </i>
    <i>
      <x v="238"/>
    </i>
    <i>
      <x v="102"/>
    </i>
    <i>
      <x v="151"/>
    </i>
    <i>
      <x v="128"/>
    </i>
    <i>
      <x v="180"/>
    </i>
    <i>
      <x v="79"/>
    </i>
    <i>
      <x v="269"/>
    </i>
    <i>
      <x v="123"/>
    </i>
    <i>
      <x v="201"/>
    </i>
    <i>
      <x v="267"/>
    </i>
    <i>
      <x v="285"/>
    </i>
    <i>
      <x v="227"/>
    </i>
    <i>
      <x v="58"/>
    </i>
    <i>
      <x v="89"/>
    </i>
    <i>
      <x v="266"/>
    </i>
    <i>
      <x v="82"/>
    </i>
    <i>
      <x v="158"/>
    </i>
    <i>
      <x v="87"/>
    </i>
    <i>
      <x v="129"/>
    </i>
    <i>
      <x v="92"/>
    </i>
    <i>
      <x v="98"/>
    </i>
    <i>
      <x v="250"/>
    </i>
    <i>
      <x v="258"/>
    </i>
    <i>
      <x v="150"/>
    </i>
    <i>
      <x v="109"/>
    </i>
    <i>
      <x v="103"/>
    </i>
    <i>
      <x v="155"/>
    </i>
    <i>
      <x v="119"/>
    </i>
    <i>
      <x v="137"/>
    </i>
    <i>
      <x v="179"/>
    </i>
    <i>
      <x v="107"/>
    </i>
    <i>
      <x v="213"/>
    </i>
    <i>
      <x v="193"/>
    </i>
    <i>
      <x v="108"/>
    </i>
    <i>
      <x v="249"/>
    </i>
    <i>
      <x v="216"/>
    </i>
    <i>
      <x v="272"/>
    </i>
    <i>
      <x v="254"/>
    </i>
    <i>
      <x v="121"/>
    </i>
    <i>
      <x v="80"/>
    </i>
    <i>
      <x v="166"/>
    </i>
    <i>
      <x v="265"/>
    </i>
    <i>
      <x v="145"/>
    </i>
    <i>
      <x v="161"/>
    </i>
    <i>
      <x v="251"/>
    </i>
    <i>
      <x v="207"/>
    </i>
    <i>
      <x v="54"/>
    </i>
    <i>
      <x v="104"/>
    </i>
    <i>
      <x v="164"/>
    </i>
    <i>
      <x v="257"/>
    </i>
    <i>
      <x v="162"/>
    </i>
    <i>
      <x v="167"/>
    </i>
    <i>
      <x v="157"/>
    </i>
    <i>
      <x v="253"/>
    </i>
    <i>
      <x v="30"/>
    </i>
    <i>
      <x v="133"/>
    </i>
    <i>
      <x v="165"/>
    </i>
    <i>
      <x v="75"/>
    </i>
    <i>
      <x v="76"/>
    </i>
    <i>
      <x v="152"/>
    </i>
    <i>
      <x v="171"/>
    </i>
    <i>
      <x v="240"/>
    </i>
    <i>
      <x v="197"/>
    </i>
    <i>
      <x v="56"/>
    </i>
    <i>
      <x v="261"/>
    </i>
    <i>
      <x v="135"/>
    </i>
    <i>
      <x v="101"/>
    </i>
    <i>
      <x v="252"/>
    </i>
    <i>
      <x v="198"/>
    </i>
    <i>
      <x v="17"/>
    </i>
    <i>
      <x v="144"/>
    </i>
    <i>
      <x v="38"/>
    </i>
    <i>
      <x v="117"/>
    </i>
    <i>
      <x v="255"/>
    </i>
    <i>
      <x v="10"/>
    </i>
    <i>
      <x v="256"/>
    </i>
    <i>
      <x v="159"/>
    </i>
    <i>
      <x v="14"/>
    </i>
    <i>
      <x v="42"/>
    </i>
    <i>
      <x v="39"/>
    </i>
    <i>
      <x v="163"/>
    </i>
    <i>
      <x v="259"/>
    </i>
    <i>
      <x v="59"/>
    </i>
    <i>
      <x v="260"/>
    </i>
    <i>
      <x v="60"/>
    </i>
    <i>
      <x v="33"/>
    </i>
    <i>
      <x v="120"/>
    </i>
    <i>
      <x v="181"/>
    </i>
    <i>
      <x v="13"/>
    </i>
    <i>
      <x v="263"/>
    </i>
    <i>
      <x v="173"/>
    </i>
    <i>
      <x v="264"/>
    </i>
    <i>
      <x v="174"/>
    </i>
    <i>
      <x v="206"/>
    </i>
    <i>
      <x v="142"/>
    </i>
    <i>
      <x v="126"/>
    </i>
    <i>
      <x v="242"/>
    </i>
    <i>
      <x v="127"/>
    </i>
    <i>
      <x v="244"/>
    </i>
    <i>
      <x v="268"/>
    </i>
    <i>
      <x v="246"/>
    </i>
    <i>
      <x v="194"/>
    </i>
    <i>
      <x v="248"/>
    </i>
    <i>
      <x v="270"/>
    </i>
    <i>
      <x v="26"/>
    </i>
    <i>
      <x v="271"/>
    </i>
    <i>
      <x v="22"/>
    </i>
    <i>
      <x v="99"/>
    </i>
    <i>
      <x v="156"/>
    </i>
    <i>
      <x v="273"/>
    </i>
    <i>
      <x v="160"/>
    </i>
    <i>
      <x v="274"/>
    </i>
    <i>
      <x v="148"/>
    </i>
    <i>
      <x v="275"/>
    </i>
    <i>
      <x v="168"/>
    </i>
    <i>
      <x v="276"/>
    </i>
    <i>
      <x v="172"/>
    </i>
    <i>
      <x v="277"/>
    </i>
    <i>
      <x v="175"/>
    </i>
    <i>
      <x v="278"/>
    </i>
    <i>
      <x v="243"/>
    </i>
    <i>
      <x v="279"/>
    </i>
    <i>
      <x v="176"/>
    </i>
    <i>
      <x v="280"/>
    </i>
    <i>
      <x v="149"/>
    </i>
    <i>
      <x v="281"/>
    </i>
    <i>
      <x v="1"/>
    </i>
    <i>
      <x v="282"/>
    </i>
    <i>
      <x v="69"/>
    </i>
    <i>
      <x v="208"/>
    </i>
    <i>
      <x v="237"/>
    </i>
    <i>
      <x v="153"/>
    </i>
    <i>
      <x v="245"/>
    </i>
    <i>
      <x v="18"/>
    </i>
    <i>
      <x v="15"/>
    </i>
    <i>
      <x v="286"/>
    </i>
    <i>
      <x v="170"/>
    </i>
    <i>
      <x v="287"/>
    </i>
    <i>
      <x v="86"/>
    </i>
    <i>
      <x v="288"/>
    </i>
    <i>
      <x v="241"/>
    </i>
    <i>
      <x v="289"/>
    </i>
    <i>
      <x v="64"/>
    </i>
    <i>
      <x v="290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dataFields count="16">
    <dataField fld="0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14" subtotal="count" baseField="0" baseItem="0"/>
    <dataField fld="15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6" subtotal="count" baseField="0" baseItem="0"/>
    <dataField fld="17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3" type="dateBetween" evalOrder="-1" id="22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_imp]"/>
        <x15:activeTabTopLevelEntity name="[paises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Dinámica12" cacheId="26" applyNumberFormats="0" applyBorderFormats="0" applyFontFormats="0" applyPatternFormats="0" applyAlignmentFormats="0" applyWidthHeightFormats="1" dataCaption="Valores" tag="b59db054-fd26-4e1f-a993-c1656d97fd49" updatedVersion="8" minRefreshableVersion="5" useAutoFormatting="1" subtotalHiddenItems="1" itemPrintTitles="1" createdVersion="6" indent="0" outline="1" outlineData="1" multipleFieldFilters="0">
  <location ref="AP30:BA31" firstHeaderRow="0" firstDataRow="1" firstDataCol="0" rowPageCount="1" colPageCount="1"/>
  <pivotFields count="14">
    <pivotField axis="axisPage" allDrilled="1" showAll="0" defaultAttributeDrillState="1">
      <items count="1">
        <item t="default"/>
      </items>
    </pivotField>
    <pivotField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20" name="[paises].[Región].&amp;[Eurozona]" cap="Eurozona"/>
  </pageFields>
  <dataFields count="12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paises].[Región].&amp;[Eurozona]"/>
        <member name="[paises].[Región].&amp;[Resto UE27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3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ccaa_imp]"/>
        <x15:activeTabTopLevelEntity name="[ccaa_exp]"/>
        <x15:activeTabTopLevelEntity name="[paises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Dinámica10" cacheId="25" applyNumberFormats="0" applyBorderFormats="0" applyFontFormats="0" applyPatternFormats="0" applyAlignmentFormats="0" applyWidthHeightFormats="1" dataCaption="Valores" tag="19b41ad9-0d1a-40b0-be92-eaa7b12f2af5" updatedVersion="8" minRefreshableVersion="5" useAutoFormatting="1" subtotalHiddenItems="1" itemPrintTitles="1" createdVersion="6" indent="0" outline="1" outlineData="1" multipleFieldFilters="0">
  <location ref="AO19:BA26" firstHeaderRow="0" firstDataRow="1" firstDataCol="1"/>
  <pivotFields count="14">
    <pivotField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efaultAttributeDrillState="1">
      <items count="7">
        <item x="3"/>
        <item x="0"/>
        <item x="1"/>
        <item x="2"/>
        <item x="5"/>
        <item x="4"/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3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ccaa_imp]"/>
        <x15:activeTabTopLevelEntity name="[ccaa_exp]"/>
        <x15:activeTabTopLevelEntity name="[paises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TablaDinámica9" cacheId="24" applyNumberFormats="0" applyBorderFormats="0" applyFontFormats="0" applyPatternFormats="0" applyAlignmentFormats="0" applyWidthHeightFormats="1" dataCaption="Valores" tag="47b2a048-b02a-408b-b7a3-274e594c2996" updatedVersion="8" minRefreshableVersion="5" useAutoFormatting="1" subtotalHiddenItems="1" itemPrintTitles="1" createdVersion="6" indent="0" outline="1" outlineData="1" multipleFieldFilters="0">
  <location ref="AO1:BA16" firstHeaderRow="0" firstDataRow="1" firstDataCol="1"/>
  <pivotFields count="14">
    <pivotField axis="axisRow" allDrilled="1" showAll="0" defaultAttributeDrillState="1">
      <items count="15">
        <item x="5"/>
        <item x="13"/>
        <item x="11"/>
        <item x="0"/>
        <item x="4"/>
        <item x="9"/>
        <item x="1"/>
        <item x="8"/>
        <item x="6"/>
        <item x="3"/>
        <item x="10"/>
        <item x="2"/>
        <item x="12"/>
        <item x="7"/>
        <item t="default"/>
      </items>
    </pivotField>
    <pivotField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238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ccaa_imp]"/>
        <x15:activeTabTopLevelEntity name="[ccaa_exp]"/>
        <x15:activeTabTopLevelEntity name="[paises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FB050F-27CA-4A3C-A7F8-BE232065C924}" name="TablaDinámica4" cacheId="1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G1:K8086" firstHeaderRow="0" firstDataRow="1" firstDataCol="1"/>
  <pivotFields count="7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>
      <items count="2">
        <item s="1" x="0"/>
        <item s="1" x="1"/>
      </items>
    </pivotField>
    <pivotField axis="axisRow" allDrilled="1" subtotalTop="0" showAll="0" dataSourceSort="1" defaultSubtotal="0" defaultAttributeDrillState="1">
      <items count="3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2">
    <field x="6"/>
    <field x="3"/>
  </rowFields>
  <rowItems count="808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4" subtotal="count" baseField="0" baseItem="0"/>
    <dataField fld="5" subtotal="count" baseField="0" baseItem="0"/>
    <dataField fld="0" subtotal="count" baseField="0" baseItem="0"/>
    <dataField fld="1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5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nos]"/>
        <x15:activeTabTopLevelEntity name="[ccaa_exp]"/>
        <x15:activeTabTopLevelEntity name="[ccaa_imp]"/>
        <x15:activeTabTopLevelEntity name="[regiones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170FC7-676E-4BC3-8CAE-786ED783CEB4}" name="TablaDinámica3" cacheId="14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>
  <location ref="A1:E705" firstHeaderRow="0" firstDataRow="1" firstDataCol="1"/>
  <pivotFields count="6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2">
    <field x="2"/>
    <field x="5"/>
  </rowFields>
  <rowItems count="70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2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3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3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3" subtotal="count" baseField="0" baseItem="0"/>
    <dataField fld="4" subtotal="count" baseField="0" baseItem="0"/>
    <dataField fld="0" subtotal="count" baseField="0" baseItem="0"/>
    <dataField fld="1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3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nos]"/>
        <x15:activeTabTopLevelEntity name="[ccaa_exp]"/>
        <x15:activeTabTopLevelEntity name="[ccaa_imp]"/>
        <x15:activeTabTopLevelEntity name="[reg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90EF4C-AD80-4BF7-85E1-DE3DCCFF111D}" name="TablaDinámica9" cacheId="2" applyNumberFormats="0" applyBorderFormats="0" applyFontFormats="0" applyPatternFormats="0" applyAlignmentFormats="0" applyWidthHeightFormats="1" dataCaption="Valores" tag="d4797a55-fb2d-4af6-b84e-dec1b1240aa5" updatedVersion="8" minRefreshableVersion="3" useAutoFormatting="1" subtotalHiddenItems="1" rowGrandTotals="0" colGrandTotals="0" itemPrintTitles="1" createdVersion="7" indent="0" outline="1" outlineData="1" multipleFieldFilters="0">
  <location ref="B23:D30" firstHeaderRow="0" firstDataRow="1" firstDataCol="1"/>
  <pivotFields count="6">
    <pivotField axis="axisRow" allDrilled="1" subtotalTop="0" showAll="0" dataSourceSort="1" defaultSubtotal="0" defaultAttributeDrillState="1">
      <items count="7">
        <item s="1" x="0"/>
        <item s="1" x="1"/>
        <item s="1" x="2"/>
        <item s="1" x="3"/>
        <item s="1" x="4"/>
        <item s="1" x="5"/>
        <item s="1" x="6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caa_imp].[ccaa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eses].[Mes].&amp;[Jul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caa_exp]"/>
        <x15:activeTabTopLevelEntity name="[anos]"/>
        <x15:activeTabTopLevelEntity name="[ccaa_imp]"/>
        <x15:activeTabTopLevelEntity name="[regiones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67CCEC-9AF6-46F3-BD77-73D6780B271B}" name="TablaDinámica8" cacheId="4" applyNumberFormats="0" applyBorderFormats="0" applyFontFormats="0" applyPatternFormats="0" applyAlignmentFormats="0" applyWidthHeightFormats="1" dataCaption="Valores" tag="dc2aec2b-51fd-4a79-abac-c54a70e29db7" updatedVersion="8" minRefreshableVersion="3" useAutoFormatting="1" subtotalHiddenItems="1" rowGrandTotals="0" colGrandTotals="0" itemPrintTitles="1" createdVersion="7" indent="0" outline="1" outlineData="1" multipleFieldFilters="0">
  <location ref="B1:D8" firstHeaderRow="0" firstDataRow="1" firstDataCol="1"/>
  <pivotFields count="6">
    <pivotField axis="axisRow" allDrilled="1" subtotalTop="0" showAll="0" dataSourceSort="1" defaultSubtotal="0" defaultAttributeDrillState="1">
      <items count="7">
        <item s="1" x="0"/>
        <item s="1" x="1"/>
        <item s="1" x="2"/>
        <item s="1" x="3"/>
        <item s="1" x="4"/>
        <item s="1" x="5"/>
        <item s="1" x="6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caa_imp].[ccaa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eses].[Mes].&amp;[Jul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Españ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caa_exp]"/>
        <x15:activeTabTopLevelEntity name="[anos]"/>
        <x15:activeTabTopLevelEntity name="[ccaa_imp]"/>
        <x15:activeTabTopLevelEntity name="[regiones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AE01E1-EA8A-4A33-B7C0-64195E9B523B}" name="TablaDinámica4" cacheId="1" applyNumberFormats="0" applyBorderFormats="0" applyFontFormats="0" applyPatternFormats="0" applyAlignmentFormats="0" applyWidthHeightFormats="1" dataCaption="Valores" tag="8916ce2c-d533-4d3c-a530-d7a50a3750c7" updatedVersion="8" minRefreshableVersion="3" useAutoFormatting="1" subtotalHiddenItems="1" rowGrandTotals="0" colGrandTotals="0" itemPrintTitles="1" createdVersion="7" indent="0" outline="1" outlineData="1" multipleFieldFilters="0">
  <location ref="B12:D19" firstHeaderRow="0" firstDataRow="1" firstDataCol="1"/>
  <pivotFields count="6">
    <pivotField axis="axisRow" allDrilled="1" subtotalTop="0" showAll="0" dataSourceSort="1" defaultSubtotal="0" defaultAttributeDrillState="1">
      <items count="7">
        <item s="1" x="0"/>
        <item s="1" x="1"/>
        <item s="1" x="2"/>
        <item s="1" x="3"/>
        <item s="1" x="4"/>
        <item s="1" x="5"/>
        <item s="1" x="6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caa_imp].[ccaa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eses].[Mes].&amp;[Jul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Españ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caa_exp]"/>
        <x15:activeTabTopLevelEntity name="[anos]"/>
        <x15:activeTabTopLevelEntity name="[ccaa_imp]"/>
        <x15:activeTabTopLevelEntity name="[regiones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20FD03-9C3A-46C4-9BB2-D08441881F8D}" name="TablaDinámica10" cacheId="3" applyNumberFormats="0" applyBorderFormats="0" applyFontFormats="0" applyPatternFormats="0" applyAlignmentFormats="0" applyWidthHeightFormats="1" dataCaption="Valores" tag="98a61398-bd76-4211-adc9-9e195cf6c8c6" updatedVersion="8" minRefreshableVersion="3" useAutoFormatting="1" subtotalHiddenItems="1" rowGrandTotals="0" colGrandTotals="0" itemPrintTitles="1" createdVersion="7" indent="0" outline="1" outlineData="1" multipleFieldFilters="0">
  <location ref="B34:D41" firstHeaderRow="0" firstDataRow="1" firstDataCol="1"/>
  <pivotFields count="6">
    <pivotField axis="axisRow" allDrilled="1" subtotalTop="0" showAll="0" dataSourceSort="1" defaultSubtotal="0" defaultAttributeDrillState="1">
      <items count="7">
        <item s="1" x="0"/>
        <item s="1" x="1"/>
        <item s="1" x="2"/>
        <item s="1" x="3"/>
        <item s="1" x="4"/>
        <item s="1" x="5"/>
        <item s="1" x="6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ccaa_imp].[ccaa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eses].[Mes].&amp;[Juli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caa_exp]"/>
        <x15:activeTabTopLevelEntity name="[anos]"/>
        <x15:activeTabTopLevelEntity name="[ccaa_imp]"/>
        <x15:activeTabTopLevelEntity name="[regiones]"/>
        <x15:activeTabTopLevelEntity name="[mes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4" cacheId="51" applyNumberFormats="0" applyBorderFormats="0" applyFontFormats="0" applyPatternFormats="0" applyAlignmentFormats="0" applyWidthHeightFormats="1" dataCaption="Valores" tag="2073c5ad-c737-4fb9-b2f4-bac8b8d3ffdd" updatedVersion="8" minRefreshableVersion="3" useAutoFormatting="1" subtotalHiddenItems="1" rowGrandTotals="0" colGrandTotals="0" itemPrintTitles="1" createdVersion="6" indent="0" outline="1" outlineData="1" multipleFieldFilters="0" rowHeaderCaption="Fecha">
  <location ref="D1:S67" firstHeaderRow="0" firstDataRow="1" firstDataCol="1"/>
  <pivotFields count="18">
    <pivotField axis="axisRow" allDrilled="1" showAll="0" defaultSubtotal="0" defaultAttributeDrillState="1">
      <items count="2">
        <item s="1" x="1"/>
        <item s="1" x="0"/>
      </items>
    </pivotField>
    <pivotField dataField="1" showAll="0"/>
    <pivotField dataField="1" showAll="0"/>
    <pivotField axis="axisRow" allDrilled="1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allDrilled="1" showAll="0" dataSourceSort="1" defaultSubtotal="0" defaultAttributeDrillState="1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6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dataFields count="15"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2" subtotal="count" baseField="0" baseItem="0"/>
    <dataField fld="13" subtotal="count" baseField="0" baseItem="0"/>
    <dataField fld="8" subtotal="count" baseField="0" baseItem="0"/>
    <dataField fld="9" subtotal="count" baseField="0" baseItem="0"/>
    <dataField fld="16" subtotal="count" baseField="0" baseItem="0"/>
    <dataField fld="14" subtotal="count" baseField="0" baseItem="0"/>
    <dataField fld="11" subtotal="count" baseField="0" baseItem="0"/>
    <dataField fld="10" subtotal="count" baseField="0" baseItem="0"/>
    <dataField fld="17" subtotal="count" baseField="0" baseItem="0"/>
    <dataField fld="15" subtotal="count" baseField="0" baseItem="0"/>
    <dataField fld="12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eses].[Fecha (mes)].&amp;[feb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3"/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regiones]"/>
        <x15:activeTabTopLevelEntity name="[meses]"/>
        <x15:activeTabTopLevelEntity name="[ccaa_exp]"/>
        <x15:activeTabTopLevelEntity name="[anos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Dinámica5" cacheId="0" applyNumberFormats="0" applyBorderFormats="0" applyFontFormats="0" applyPatternFormats="0" applyAlignmentFormats="0" applyWidthHeightFormats="1" dataCaption="Valores" tag="0cfb504c-9acc-433b-af7d-ef2c5c948c86" updatedVersion="8" minRefreshableVersion="3" useAutoFormatting="1" subtotalHiddenItems="1" rowGrandTotals="0" colGrandTotals="0" itemPrintTitles="1" createdVersion="6" indent="0" outline="1" outlineData="1" multipleFieldFilters="0">
  <location ref="W3:AM35" firstHeaderRow="0" firstDataRow="1" firstDataCol="1" rowPageCount="1" colPageCount="1"/>
  <pivotFields count="20">
    <pivotField axis="axisPage" allDrilled="1" showAll="0" dataSourceSort="1" defaultSubtotal="0" defaultAttributeDrillState="1"/>
    <pivotField allDrilled="1" showAll="0" dataSourceSort="1" defaultSubtotal="0" defaultAttributeDrillState="1"/>
    <pivotField axis="axisRow" allDrilled="1" showAll="0" dataSourceSort="1" defaultSubtotal="0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llDrilled="1" showAll="0" dataSourceSort="1" defaultAttributeDrillState="1"/>
  </pivotFields>
  <rowFields count="1">
    <field x="2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1">
    <pageField fld="0" hier="33" name="[regiones].[Región].&amp;[España]" cap="España"/>
  </pageFields>
  <dataFields count="16">
    <dataField fld="3" subtotal="count" baseField="0" baseItem="0"/>
    <dataField fld="5" subtotal="count" baseField="0" baseItem="0"/>
    <dataField fld="7" subtotal="count" baseField="0" baseItem="0"/>
    <dataField fld="8" subtotal="count" baseField="0" baseItem="0"/>
    <dataField fld="4" subtotal="count" baseField="0" baseItem="0"/>
    <dataField fld="6" subtotal="count" baseField="0" baseItem="0"/>
    <dataField fld="9" subtotal="count" baseField="0" baseItem="0"/>
    <dataField fld="10" subtotal="count" baseField="0" baseItem="0"/>
    <dataField fld="11" subtotal="count" baseField="0" baseItem="0"/>
    <dataField fld="17" subtotal="count" baseField="0" baseItem="0"/>
    <dataField fld="12" subtotal="count" baseField="0" baseItem="0"/>
    <dataField fld="13" subtotal="count" baseField="0" baseItem="0"/>
    <dataField fld="14" subtotal="count" baseField="0" baseItem="0"/>
    <dataField fld="18" subtotal="count" baseField="0" baseItem="0"/>
    <dataField fld="15" subtotal="count" baseField="0" baseItem="0"/>
    <dataField fld="16" subtotal="count" baseField="0" baseItem="0"/>
  </dataFields>
  <pivotHierarchies count="460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Españ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multipleItemSelectionAllowed="1" dragToData="1">
      <members count="1" level="1">
        <member name="[trimestres].[Tri].&amp;[3]"/>
      </members>
    </pivotHierarchy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imestres]"/>
        <x15:activeTabTopLevelEntity name="[regiones]"/>
        <x15:activeTabTopLevelEntity name="[anos]"/>
        <x15:activeTabTopLevelEntity name="[ccaa_exp]"/>
        <x15:activeTabTopLevelEntity name="[ccaa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5000000}" name="TablaDinámica14" cacheId="44" applyNumberFormats="0" applyBorderFormats="0" applyFontFormats="0" applyPatternFormats="0" applyAlignmentFormats="0" applyWidthHeightFormats="1" dataCaption="Valores" tag="9b81008c-255b-4f49-8591-979e669bfe22" updatedVersion="8" minRefreshableVersion="5" useAutoFormatting="1" subtotalHiddenItems="1" itemPrintTitles="1" createdVersion="8" indent="0" outline="1" outlineData="1" multipleFieldFilters="0">
  <location ref="DN1:DU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85"/>
    </i>
    <i>
      <x v="194"/>
    </i>
    <i>
      <x v="55"/>
    </i>
    <i>
      <x v="216"/>
    </i>
    <i>
      <x v="2"/>
    </i>
    <i>
      <x v="188"/>
    </i>
    <i>
      <x v="39"/>
    </i>
    <i>
      <x v="106"/>
    </i>
    <i>
      <x v="17"/>
    </i>
    <i>
      <x v="29"/>
    </i>
    <i>
      <x v="84"/>
    </i>
    <i>
      <x v="144"/>
    </i>
    <i>
      <x v="203"/>
    </i>
    <i>
      <x v="228"/>
    </i>
    <i>
      <x v="115"/>
    </i>
    <i>
      <x v="67"/>
    </i>
    <i>
      <x v="255"/>
    </i>
    <i>
      <x v="174"/>
    </i>
    <i>
      <x v="243"/>
    </i>
    <i>
      <x v="225"/>
    </i>
    <i>
      <x v="157"/>
    </i>
    <i>
      <x v="18"/>
    </i>
    <i>
      <x v="176"/>
    </i>
    <i>
      <x v="105"/>
    </i>
    <i>
      <x v="66"/>
    </i>
    <i>
      <x v="209"/>
    </i>
    <i>
      <x v="108"/>
    </i>
    <i>
      <x v="140"/>
    </i>
    <i>
      <x v="273"/>
    </i>
    <i>
      <x v="12"/>
    </i>
    <i>
      <x v="91"/>
    </i>
    <i>
      <x v="4"/>
    </i>
    <i>
      <x v="282"/>
    </i>
    <i>
      <x v="93"/>
    </i>
    <i>
      <x v="281"/>
    </i>
    <i>
      <x v="145"/>
    </i>
    <i>
      <x v="229"/>
    </i>
    <i>
      <x v="151"/>
    </i>
    <i>
      <x v="278"/>
    </i>
    <i>
      <x v="208"/>
    </i>
    <i>
      <x v="159"/>
    </i>
    <i>
      <x v="205"/>
    </i>
    <i>
      <x v="242"/>
    </i>
    <i>
      <x v="246"/>
    </i>
    <i>
      <x v="104"/>
    </i>
    <i>
      <x v="154"/>
    </i>
    <i>
      <x v="268"/>
    </i>
    <i>
      <x v="131"/>
    </i>
    <i>
      <x v="162"/>
    </i>
    <i>
      <x v="234"/>
    </i>
    <i>
      <x v="26"/>
    </i>
    <i>
      <x v="155"/>
    </i>
    <i>
      <x v="86"/>
    </i>
    <i>
      <x v="32"/>
    </i>
    <i>
      <x v="103"/>
    </i>
    <i>
      <x v="54"/>
    </i>
    <i>
      <x v="156"/>
    </i>
    <i>
      <x v="72"/>
    </i>
    <i>
      <x v="100"/>
    </i>
    <i>
      <x v="227"/>
    </i>
    <i>
      <x v="184"/>
    </i>
    <i>
      <x v="263"/>
    </i>
    <i>
      <x v="167"/>
    </i>
    <i>
      <x v="47"/>
    </i>
    <i>
      <x v="22"/>
    </i>
    <i>
      <x v="272"/>
    </i>
    <i>
      <x v="214"/>
    </i>
    <i>
      <x v="74"/>
    </i>
    <i>
      <x v="253"/>
    </i>
    <i>
      <x v="88"/>
    </i>
    <i>
      <x v="40"/>
    </i>
    <i>
      <x v="178"/>
    </i>
    <i>
      <x v="249"/>
    </i>
    <i>
      <x v="149"/>
    </i>
    <i>
      <x v="248"/>
    </i>
    <i>
      <x v="231"/>
    </i>
    <i>
      <x v="113"/>
    </i>
    <i>
      <x v="136"/>
    </i>
    <i>
      <x v="241"/>
    </i>
    <i>
      <x v="288"/>
    </i>
    <i>
      <x v="97"/>
    </i>
    <i>
      <x v="57"/>
    </i>
    <i>
      <x v="182"/>
    </i>
    <i>
      <x v="181"/>
    </i>
    <i>
      <x v="235"/>
    </i>
    <i>
      <x v="38"/>
    </i>
    <i>
      <x v="237"/>
    </i>
    <i>
      <x v="36"/>
    </i>
    <i>
      <x v="1"/>
    </i>
    <i>
      <x v="135"/>
    </i>
    <i>
      <x v="121"/>
    </i>
    <i>
      <x v="60"/>
    </i>
    <i>
      <x v="58"/>
    </i>
    <i>
      <x v="212"/>
    </i>
    <i>
      <x v="236"/>
    </i>
    <i>
      <x v="109"/>
    </i>
    <i>
      <x v="172"/>
    </i>
    <i>
      <x v="23"/>
    </i>
    <i>
      <x v="173"/>
    </i>
    <i>
      <x v="219"/>
    </i>
    <i>
      <x v="50"/>
    </i>
    <i>
      <x v="124"/>
    </i>
    <i>
      <x v="175"/>
    </i>
    <i>
      <x v="71"/>
    </i>
    <i>
      <x v="51"/>
    </i>
    <i>
      <x v="79"/>
    </i>
    <i>
      <x v="119"/>
    </i>
    <i>
      <x v="123"/>
    </i>
    <i>
      <x v="179"/>
    </i>
    <i>
      <x v="138"/>
    </i>
    <i>
      <x v="117"/>
    </i>
    <i>
      <x v="21"/>
    </i>
    <i>
      <x v="139"/>
    </i>
    <i>
      <x v="110"/>
    </i>
    <i>
      <x v="183"/>
    </i>
    <i>
      <x v="239"/>
    </i>
    <i>
      <x v="107"/>
    </i>
    <i>
      <x v="244"/>
    </i>
    <i>
      <x v="9"/>
    </i>
    <i>
      <x v="252"/>
    </i>
    <i>
      <x v="191"/>
    </i>
    <i>
      <x v="211"/>
    </i>
    <i>
      <x v="89"/>
    </i>
    <i>
      <x v="213"/>
    </i>
    <i>
      <x v="284"/>
    </i>
    <i>
      <x v="217"/>
    </i>
    <i>
      <x v="259"/>
    </i>
    <i>
      <x v="220"/>
    </i>
    <i>
      <x v="265"/>
    </i>
    <i>
      <x v="226"/>
    </i>
    <i>
      <x v="7"/>
    </i>
    <i>
      <x v="19"/>
    </i>
    <i>
      <x v="120"/>
    </i>
    <i>
      <x v="230"/>
    </i>
    <i>
      <x v="274"/>
    </i>
    <i>
      <x v="232"/>
    </i>
    <i>
      <x v="257"/>
    </i>
    <i>
      <x v="102"/>
    </i>
    <i>
      <x v="118"/>
    </i>
    <i>
      <x v="95"/>
    </i>
    <i>
      <x v="53"/>
    </i>
    <i>
      <x v="24"/>
    </i>
    <i>
      <x v="204"/>
    </i>
    <i>
      <x v="111"/>
    </i>
    <i>
      <x v="3"/>
    </i>
    <i>
      <x v="126"/>
    </i>
    <i>
      <x v="206"/>
    </i>
    <i>
      <x v="134"/>
    </i>
    <i>
      <x v="44"/>
    </i>
    <i>
      <x v="49"/>
    </i>
    <i>
      <x v="137"/>
    </i>
    <i>
      <x v="169"/>
    </i>
    <i>
      <x v="210"/>
    </i>
    <i>
      <x v="116"/>
    </i>
    <i>
      <x v="286"/>
    </i>
    <i>
      <x v="266"/>
    </i>
    <i>
      <x v="92"/>
    </i>
    <i>
      <x v="269"/>
    </i>
    <i>
      <x v="197"/>
    </i>
    <i>
      <x v="30"/>
    </i>
    <i>
      <x v="198"/>
    </i>
    <i>
      <x v="277"/>
    </i>
    <i>
      <x v="199"/>
    </i>
    <i>
      <x v="280"/>
    </i>
    <i>
      <x v="200"/>
    </i>
    <i>
      <x v="202"/>
    </i>
    <i>
      <x v="193"/>
    </i>
    <i>
      <x v="285"/>
    </i>
    <i>
      <x v="10"/>
    </i>
    <i>
      <x v="287"/>
    </i>
    <i>
      <x v="195"/>
    </i>
    <i>
      <x v="196"/>
    </i>
    <i>
      <x v="150"/>
    </i>
    <i>
      <x v="267"/>
    </i>
    <i>
      <x v="129"/>
    </i>
    <i>
      <x v="260"/>
    </i>
    <i>
      <x v="233"/>
    </i>
    <i>
      <x v="133"/>
    </i>
    <i>
      <x v="94"/>
    </i>
    <i>
      <x v="6"/>
    </i>
    <i>
      <x v="254"/>
    </i>
    <i>
      <x v="8"/>
    </i>
    <i>
      <x v="130"/>
    </i>
    <i>
      <x v="153"/>
    </i>
    <i>
      <x v="122"/>
    </i>
    <i>
      <x v="240"/>
    </i>
    <i>
      <x v="148"/>
    </i>
    <i>
      <x v="33"/>
    </i>
    <i>
      <x v="132"/>
    </i>
    <i>
      <x v="43"/>
    </i>
    <i>
      <x v="65"/>
    </i>
    <i>
      <x v="238"/>
    </i>
    <i>
      <x v="245"/>
    </i>
    <i>
      <x v="223"/>
    </i>
    <i>
      <x v="128"/>
    </i>
    <i>
      <x v="87"/>
    </i>
    <i>
      <x v="177"/>
    </i>
    <i>
      <x v="52"/>
    </i>
    <i>
      <x v="99"/>
    </i>
    <i>
      <x v="76"/>
    </i>
    <i>
      <x v="147"/>
    </i>
    <i>
      <x v="207"/>
    </i>
    <i>
      <x v="158"/>
    </i>
    <i>
      <x v="96"/>
    </i>
    <i>
      <x v="35"/>
    </i>
    <i>
      <x v="186"/>
    </i>
    <i>
      <x v="41"/>
    </i>
    <i>
      <x v="68"/>
    </i>
    <i>
      <x v="25"/>
    </i>
    <i>
      <x v="15"/>
    </i>
    <i>
      <x v="37"/>
    </i>
    <i>
      <x v="152"/>
    </i>
    <i>
      <x v="127"/>
    </i>
    <i>
      <x v="61"/>
    </i>
    <i>
      <x v="189"/>
    </i>
    <i>
      <x v="170"/>
    </i>
    <i>
      <x v="165"/>
    </i>
    <i>
      <x v="101"/>
    </i>
    <i>
      <x/>
    </i>
    <i>
      <x v="14"/>
    </i>
    <i>
      <x v="142"/>
    </i>
    <i>
      <x v="166"/>
    </i>
    <i>
      <x v="258"/>
    </i>
    <i>
      <x v="250"/>
    </i>
    <i>
      <x v="62"/>
    </i>
    <i>
      <x v="45"/>
    </i>
    <i>
      <x v="222"/>
    </i>
    <i>
      <x v="161"/>
    </i>
    <i>
      <x v="69"/>
    </i>
    <i>
      <x v="112"/>
    </i>
    <i>
      <x v="283"/>
    </i>
    <i>
      <x v="70"/>
    </i>
    <i>
      <x v="276"/>
    </i>
    <i>
      <x v="270"/>
    </i>
    <i>
      <x v="185"/>
    </i>
    <i>
      <x v="34"/>
    </i>
    <i>
      <x v="180"/>
    </i>
    <i>
      <x v="125"/>
    </i>
    <i>
      <x v="114"/>
    </i>
    <i>
      <x v="90"/>
    </i>
    <i>
      <x v="28"/>
    </i>
    <i>
      <x v="163"/>
    </i>
    <i>
      <x v="42"/>
    </i>
    <i>
      <x v="46"/>
    </i>
    <i>
      <x v="31"/>
    </i>
    <i>
      <x v="82"/>
    </i>
    <i>
      <x v="83"/>
    </i>
    <i>
      <x v="264"/>
    </i>
    <i>
      <x v="64"/>
    </i>
    <i>
      <x v="164"/>
    </i>
    <i>
      <x v="146"/>
    </i>
    <i>
      <x v="271"/>
    </i>
    <i>
      <x v="27"/>
    </i>
    <i>
      <x v="77"/>
    </i>
    <i>
      <x v="5"/>
    </i>
    <i>
      <x v="56"/>
    </i>
    <i>
      <x v="98"/>
    </i>
    <i>
      <x v="171"/>
    </i>
    <i>
      <x v="192"/>
    </i>
    <i>
      <x v="78"/>
    </i>
    <i>
      <x v="81"/>
    </i>
    <i>
      <x v="59"/>
    </i>
    <i>
      <x v="279"/>
    </i>
    <i>
      <x v="262"/>
    </i>
    <i>
      <x v="190"/>
    </i>
    <i>
      <x v="224"/>
    </i>
    <i>
      <x v="261"/>
    </i>
    <i>
      <x v="13"/>
    </i>
    <i>
      <x v="215"/>
    </i>
    <i>
      <x v="160"/>
    </i>
    <i>
      <x v="218"/>
    </i>
    <i>
      <x v="20"/>
    </i>
    <i>
      <x v="187"/>
    </i>
    <i>
      <x v="289"/>
    </i>
    <i>
      <x v="63"/>
    </i>
    <i>
      <x v="256"/>
    </i>
    <i>
      <x v="11"/>
    </i>
    <i>
      <x v="48"/>
    </i>
    <i>
      <x v="73"/>
    </i>
    <i>
      <x v="201"/>
    </i>
    <i>
      <x v="247"/>
    </i>
    <i>
      <x v="275"/>
    </i>
    <i>
      <x v="251"/>
    </i>
    <i>
      <x v="143"/>
    </i>
    <i>
      <x v="141"/>
    </i>
    <i>
      <x v="75"/>
    </i>
    <i>
      <x v="16"/>
    </i>
    <i>
      <x v="80"/>
    </i>
    <i>
      <x v="168"/>
    </i>
    <i>
      <x v="22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aDinámica1" cacheId="39" applyNumberFormats="0" applyBorderFormats="0" applyFontFormats="0" applyPatternFormats="0" applyAlignmentFormats="0" applyWidthHeightFormats="1" dataCaption="Valores" tag="bdb58b42-8fce-4746-9e5e-aef06a6e4ec1" updatedVersion="8" minRefreshableVersion="5" showDrill="0" useAutoFormatting="1" subtotalHiddenItems="1" itemPrintTitles="1" createdVersion="8" indent="0" compact="0" compactData="0" multipleFieldFilters="0">
  <location ref="CD1:CK101" firstHeaderRow="0" firstDataRow="1" firstDataCol="1"/>
  <pivotFields count="9">
    <pivotField compact="0" allDrilled="1" outline="0" subtotalTop="0" showAll="0" dataSourceSort="1" defaultSubtotal="0" defaultAttributeDrillState="1"/>
    <pivotField axis="axisRow" compact="0" allDrilled="1" outline="0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1"/>
  </rowFields>
  <rowItems count="100">
    <i>
      <x v="82"/>
    </i>
    <i>
      <x v="23"/>
    </i>
    <i>
      <x v="2"/>
    </i>
    <i>
      <x v="96"/>
    </i>
    <i>
      <x v="84"/>
    </i>
    <i>
      <x v="85"/>
    </i>
    <i>
      <x v="80"/>
    </i>
    <i>
      <x v="48"/>
    </i>
    <i>
      <x v="58"/>
    </i>
    <i>
      <x v="14"/>
    </i>
    <i>
      <x v="19"/>
    </i>
    <i>
      <x v="5"/>
    </i>
    <i>
      <x v="78"/>
    </i>
    <i>
      <x/>
    </i>
    <i>
      <x v="87"/>
    </i>
    <i>
      <x v="50"/>
    </i>
    <i>
      <x v="46"/>
    </i>
    <i>
      <x v="6"/>
    </i>
    <i>
      <x v="65"/>
    </i>
    <i>
      <x v="12"/>
    </i>
    <i>
      <x v="47"/>
    </i>
    <i>
      <x v="88"/>
    </i>
    <i>
      <x v="28"/>
    </i>
    <i>
      <x v="90"/>
    </i>
    <i>
      <x v="34"/>
    </i>
    <i>
      <x v="45"/>
    </i>
    <i>
      <x v="93"/>
    </i>
    <i>
      <x v="60"/>
    </i>
    <i>
      <x v="79"/>
    </i>
    <i>
      <x v="98"/>
    </i>
    <i>
      <x v="86"/>
    </i>
    <i>
      <x v="68"/>
    </i>
    <i>
      <x v="22"/>
    </i>
    <i>
      <x v="13"/>
    </i>
    <i>
      <x v="81"/>
    </i>
    <i>
      <x v="49"/>
    </i>
    <i>
      <x v="4"/>
    </i>
    <i>
      <x v="94"/>
    </i>
    <i>
      <x v="42"/>
    </i>
    <i>
      <x v="33"/>
    </i>
    <i>
      <x v="95"/>
    </i>
    <i>
      <x v="20"/>
    </i>
    <i>
      <x v="67"/>
    </i>
    <i>
      <x v="74"/>
    </i>
    <i>
      <x v="29"/>
    </i>
    <i>
      <x v="57"/>
    </i>
    <i>
      <x v="73"/>
    </i>
    <i>
      <x v="38"/>
    </i>
    <i>
      <x v="89"/>
    </i>
    <i>
      <x v="21"/>
    </i>
    <i>
      <x v="3"/>
    </i>
    <i>
      <x v="66"/>
    </i>
    <i>
      <x v="32"/>
    </i>
    <i>
      <x v="26"/>
    </i>
    <i>
      <x v="24"/>
    </i>
    <i>
      <x v="31"/>
    </i>
    <i>
      <x v="83"/>
    </i>
    <i>
      <x v="61"/>
    </i>
    <i>
      <x v="56"/>
    </i>
    <i>
      <x v="63"/>
    </i>
    <i>
      <x v="71"/>
    </i>
    <i>
      <x v="59"/>
    </i>
    <i>
      <x v="62"/>
    </i>
    <i>
      <x v="75"/>
    </i>
    <i>
      <x v="55"/>
    </i>
    <i>
      <x v="15"/>
    </i>
    <i>
      <x v="51"/>
    </i>
    <i>
      <x v="43"/>
    </i>
    <i>
      <x v="10"/>
    </i>
    <i>
      <x v="11"/>
    </i>
    <i>
      <x v="69"/>
    </i>
    <i>
      <x v="91"/>
    </i>
    <i>
      <x v="30"/>
    </i>
    <i>
      <x v="40"/>
    </i>
    <i>
      <x v="52"/>
    </i>
    <i>
      <x v="37"/>
    </i>
    <i>
      <x v="16"/>
    </i>
    <i>
      <x v="77"/>
    </i>
    <i>
      <x v="27"/>
    </i>
    <i>
      <x v="7"/>
    </i>
    <i>
      <x v="54"/>
    </i>
    <i>
      <x v="44"/>
    </i>
    <i>
      <x v="18"/>
    </i>
    <i>
      <x v="36"/>
    </i>
    <i>
      <x v="17"/>
    </i>
    <i>
      <x v="72"/>
    </i>
    <i>
      <x v="39"/>
    </i>
    <i>
      <x v="64"/>
    </i>
    <i>
      <x v="76"/>
    </i>
    <i>
      <x v="92"/>
    </i>
    <i>
      <x v="41"/>
    </i>
    <i>
      <x v="8"/>
    </i>
    <i>
      <x v="1"/>
    </i>
    <i>
      <x v="35"/>
    </i>
    <i>
      <x v="97"/>
    </i>
    <i>
      <x v="25"/>
    </i>
    <i>
      <x v="9"/>
    </i>
    <i>
      <x v="53"/>
    </i>
    <i>
      <x v="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0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F000000}" name="TablaDinámica9" cacheId="35" applyNumberFormats="0" applyBorderFormats="0" applyFontFormats="0" applyPatternFormats="0" applyAlignmentFormats="0" applyWidthHeightFormats="1" dataCaption="Valores" tag="4d1b1f6c-c8dd-41e1-8eed-e3223ff4e78a" updatedVersion="8" minRefreshableVersion="5" useAutoFormatting="1" subtotalHiddenItems="1" itemPrintTitles="1" createdVersion="8" indent="0" outline="1" outlineData="1" multipleFieldFilters="0">
  <location ref="AK1:AR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221"/>
    </i>
    <i>
      <x v="141"/>
    </i>
    <i>
      <x v="168"/>
    </i>
    <i>
      <x v="29"/>
    </i>
    <i>
      <x v="247"/>
    </i>
    <i>
      <x v="275"/>
    </i>
    <i>
      <x v="73"/>
    </i>
    <i>
      <x v="16"/>
    </i>
    <i>
      <x v="215"/>
    </i>
    <i>
      <x v="115"/>
    </i>
    <i>
      <x v="201"/>
    </i>
    <i>
      <x v="75"/>
    </i>
    <i>
      <x v="63"/>
    </i>
    <i>
      <x v="69"/>
    </i>
    <i>
      <x v="11"/>
    </i>
    <i>
      <x v="251"/>
    </i>
    <i>
      <x v="262"/>
    </i>
    <i>
      <x v="289"/>
    </i>
    <i>
      <x v="187"/>
    </i>
    <i>
      <x v="218"/>
    </i>
    <i>
      <x v="59"/>
    </i>
    <i>
      <x v="13"/>
    </i>
    <i>
      <x v="108"/>
    </i>
    <i>
      <x v="261"/>
    </i>
    <i>
      <x v="54"/>
    </i>
    <i>
      <x v="93"/>
    </i>
    <i>
      <x v="279"/>
    </i>
    <i>
      <x v="160"/>
    </i>
    <i>
      <x v="78"/>
    </i>
    <i>
      <x v="83"/>
    </i>
    <i>
      <x v="98"/>
    </i>
    <i>
      <x v="192"/>
    </i>
    <i>
      <x v="171"/>
    </i>
    <i>
      <x v="255"/>
    </i>
    <i>
      <x v="242"/>
    </i>
    <i>
      <x v="164"/>
    </i>
    <i>
      <x v="256"/>
    </i>
    <i>
      <x v="190"/>
    </i>
    <i>
      <x v="146"/>
    </i>
    <i>
      <x v="64"/>
    </i>
    <i>
      <x v="112"/>
    </i>
    <i>
      <x v="28"/>
    </i>
    <i>
      <x v="42"/>
    </i>
    <i>
      <x v="5"/>
    </i>
    <i>
      <x v="65"/>
    </i>
    <i>
      <x v="101"/>
    </i>
    <i>
      <x v="283"/>
    </i>
    <i>
      <x v="276"/>
    </i>
    <i>
      <x v="45"/>
    </i>
    <i>
      <x v="163"/>
    </i>
    <i>
      <x v="47"/>
    </i>
    <i>
      <x v="264"/>
    </i>
    <i>
      <x v="282"/>
    </i>
    <i>
      <x v="82"/>
    </i>
    <i>
      <x v="46"/>
    </i>
    <i>
      <x v="37"/>
    </i>
    <i>
      <x v="27"/>
    </i>
    <i>
      <x v="142"/>
    </i>
    <i>
      <x v="34"/>
    </i>
    <i>
      <x v="166"/>
    </i>
    <i>
      <x v="74"/>
    </i>
    <i>
      <x v="77"/>
    </i>
    <i>
      <x v="35"/>
    </i>
    <i>
      <x/>
    </i>
    <i>
      <x v="271"/>
    </i>
    <i>
      <x v="96"/>
    </i>
    <i>
      <x v="250"/>
    </i>
    <i>
      <x v="170"/>
    </i>
    <i>
      <x v="14"/>
    </i>
    <i>
      <x v="90"/>
    </i>
    <i>
      <x v="127"/>
    </i>
    <i>
      <x v="31"/>
    </i>
    <i>
      <x v="180"/>
    </i>
    <i>
      <x v="152"/>
    </i>
    <i>
      <x v="165"/>
    </i>
    <i>
      <x v="185"/>
    </i>
    <i>
      <x v="176"/>
    </i>
    <i>
      <x v="177"/>
    </i>
    <i>
      <x v="38"/>
    </i>
    <i>
      <x v="99"/>
    </i>
    <i>
      <x v="245"/>
    </i>
    <i>
      <x v="128"/>
    </i>
    <i>
      <x v="68"/>
    </i>
    <i>
      <x v="125"/>
    </i>
    <i>
      <x v="181"/>
    </i>
    <i>
      <x v="182"/>
    </i>
    <i>
      <x v="223"/>
    </i>
    <i>
      <x v="207"/>
    </i>
    <i>
      <x v="147"/>
    </i>
    <i>
      <x v="238"/>
    </i>
    <i>
      <x v="189"/>
    </i>
    <i>
      <x v="25"/>
    </i>
    <i>
      <x v="158"/>
    </i>
    <i>
      <x v="33"/>
    </i>
    <i>
      <x v="122"/>
    </i>
    <i>
      <x v="132"/>
    </i>
    <i>
      <x v="240"/>
    </i>
    <i>
      <x v="153"/>
    </i>
    <i>
      <x v="130"/>
    </i>
    <i>
      <x v="8"/>
    </i>
    <i>
      <x v="136"/>
    </i>
    <i>
      <x v="43"/>
    </i>
    <i>
      <x v="15"/>
    </i>
    <i>
      <x v="94"/>
    </i>
    <i>
      <x v="133"/>
    </i>
    <i>
      <x v="148"/>
    </i>
    <i>
      <x v="129"/>
    </i>
    <i>
      <x v="161"/>
    </i>
    <i>
      <x v="267"/>
    </i>
    <i>
      <x v="58"/>
    </i>
    <i>
      <x v="212"/>
    </i>
    <i>
      <x v="199"/>
    </i>
    <i>
      <x v="134"/>
    </i>
    <i>
      <x v="230"/>
    </i>
    <i>
      <x v="79"/>
    </i>
    <i>
      <x v="287"/>
    </i>
    <i>
      <x v="137"/>
    </i>
    <i>
      <x v="206"/>
    </i>
    <i>
      <x v="138"/>
    </i>
    <i>
      <x v="219"/>
    </i>
    <i>
      <x v="139"/>
    </i>
    <i>
      <x v="236"/>
    </i>
    <i>
      <x v="30"/>
    </i>
    <i>
      <x v="252"/>
    </i>
    <i>
      <x v="150"/>
    </i>
    <i>
      <x v="197"/>
    </i>
    <i>
      <x v="119"/>
    </i>
    <i>
      <x v="202"/>
    </i>
    <i>
      <x v="120"/>
    </i>
    <i>
      <x v="210"/>
    </i>
    <i>
      <x v="9"/>
    </i>
    <i>
      <x v="19"/>
    </i>
    <i>
      <x v="117"/>
    </i>
    <i>
      <x v="107"/>
    </i>
    <i>
      <x v="44"/>
    </i>
    <i>
      <x v="232"/>
    </i>
    <i>
      <x v="89"/>
    </i>
    <i>
      <x v="239"/>
    </i>
    <i>
      <x v="7"/>
    </i>
    <i>
      <x v="109"/>
    </i>
    <i>
      <x v="131"/>
    </i>
    <i>
      <x v="126"/>
    </i>
    <i>
      <x v="6"/>
    </i>
    <i>
      <x v="196"/>
    </i>
    <i>
      <x v="169"/>
    </i>
    <i>
      <x v="198"/>
    </i>
    <i>
      <x v="92"/>
    </i>
    <i>
      <x v="53"/>
    </i>
    <i>
      <x v="49"/>
    </i>
    <i>
      <x v="204"/>
    </i>
    <i>
      <x v="172"/>
    </i>
    <i>
      <x v="102"/>
    </i>
    <i>
      <x v="173"/>
    </i>
    <i>
      <x v="211"/>
    </i>
    <i>
      <x v="175"/>
    </i>
    <i>
      <x v="213"/>
    </i>
    <i>
      <x v="118"/>
    </i>
    <i>
      <x v="217"/>
    </i>
    <i>
      <x v="179"/>
    </i>
    <i>
      <x v="220"/>
    </i>
    <i>
      <x v="95"/>
    </i>
    <i>
      <x v="226"/>
    </i>
    <i>
      <x v="76"/>
    </i>
    <i>
      <x v="231"/>
    </i>
    <i>
      <x v="116"/>
    </i>
    <i>
      <x v="233"/>
    </i>
    <i>
      <x v="183"/>
    </i>
    <i>
      <x v="3"/>
    </i>
    <i>
      <x v="62"/>
    </i>
    <i>
      <x v="123"/>
    </i>
    <i>
      <x v="257"/>
    </i>
    <i>
      <x v="244"/>
    </i>
    <i>
      <x v="260"/>
    </i>
    <i>
      <x v="110"/>
    </i>
    <i>
      <x v="23"/>
    </i>
    <i>
      <x v="254"/>
    </i>
    <i>
      <x v="266"/>
    </i>
    <i>
      <x v="285"/>
    </i>
    <i>
      <x v="259"/>
    </i>
    <i>
      <x v="269"/>
    </i>
    <i>
      <x v="21"/>
    </i>
    <i>
      <x v="274"/>
    </i>
    <i>
      <x v="265"/>
    </i>
    <i>
      <x v="277"/>
    </i>
    <i>
      <x v="124"/>
    </i>
    <i>
      <x v="71"/>
    </i>
    <i>
      <x v="111"/>
    </i>
    <i>
      <x v="50"/>
    </i>
    <i>
      <x v="24"/>
    </i>
    <i>
      <x v="10"/>
    </i>
    <i>
      <x v="280"/>
    </i>
    <i>
      <x v="51"/>
    </i>
    <i>
      <x v="284"/>
    </i>
    <i>
      <x v="191"/>
    </i>
    <i>
      <x v="286"/>
    </i>
    <i>
      <x v="193"/>
    </i>
    <i>
      <x v="195"/>
    </i>
    <i>
      <x v="200"/>
    </i>
    <i>
      <x v="60"/>
    </i>
    <i>
      <x v="186"/>
    </i>
    <i>
      <x v="114"/>
    </i>
    <i>
      <x v="149"/>
    </i>
    <i>
      <x v="135"/>
    </i>
    <i>
      <x v="237"/>
    </i>
    <i>
      <x v="36"/>
    </i>
    <i>
      <x v="26"/>
    </i>
    <i>
      <x v="87"/>
    </i>
    <i>
      <x v="235"/>
    </i>
    <i>
      <x v="178"/>
    </i>
    <i>
      <x v="227"/>
    </i>
    <i>
      <x v="57"/>
    </i>
    <i>
      <x v="272"/>
    </i>
    <i>
      <x v="258"/>
    </i>
    <i>
      <x v="249"/>
    </i>
    <i>
      <x v="121"/>
    </i>
    <i>
      <x v="246"/>
    </i>
    <i>
      <x v="241"/>
    </i>
    <i>
      <x v="222"/>
    </i>
    <i>
      <x v="224"/>
    </i>
    <i>
      <x v="248"/>
    </i>
    <i>
      <x v="52"/>
    </i>
    <i>
      <x v="288"/>
    </i>
    <i>
      <x v="40"/>
    </i>
    <i>
      <x v="70"/>
    </i>
    <i>
      <x v="1"/>
    </i>
    <i>
      <x v="270"/>
    </i>
    <i>
      <x v="61"/>
    </i>
    <i>
      <x v="32"/>
    </i>
    <i>
      <x v="88"/>
    </i>
    <i>
      <x v="253"/>
    </i>
    <i>
      <x v="22"/>
    </i>
    <i>
      <x v="214"/>
    </i>
    <i>
      <x v="156"/>
    </i>
    <i>
      <x v="268"/>
    </i>
    <i>
      <x v="41"/>
    </i>
    <i>
      <x v="20"/>
    </i>
    <i>
      <x v="56"/>
    </i>
    <i>
      <x v="184"/>
    </i>
    <i>
      <x v="154"/>
    </i>
    <i>
      <x v="12"/>
    </i>
    <i>
      <x v="234"/>
    </i>
    <i>
      <x v="263"/>
    </i>
    <i>
      <x v="72"/>
    </i>
    <i>
      <x v="86"/>
    </i>
    <i>
      <x v="144"/>
    </i>
    <i>
      <x v="100"/>
    </i>
    <i>
      <x v="205"/>
    </i>
    <i>
      <x v="81"/>
    </i>
    <i>
      <x v="103"/>
    </i>
    <i>
      <x v="155"/>
    </i>
    <i>
      <x v="278"/>
    </i>
    <i>
      <x v="104"/>
    </i>
    <i>
      <x v="4"/>
    </i>
    <i>
      <x v="273"/>
    </i>
    <i>
      <x v="281"/>
    </i>
    <i>
      <x v="48"/>
    </i>
    <i>
      <x v="66"/>
    </i>
    <i>
      <x v="162"/>
    </i>
    <i>
      <x v="159"/>
    </i>
    <i>
      <x v="151"/>
    </i>
    <i>
      <x v="229"/>
    </i>
    <i>
      <x v="167"/>
    </i>
    <i>
      <x v="97"/>
    </i>
    <i>
      <x v="113"/>
    </i>
    <i>
      <x v="208"/>
    </i>
    <i>
      <x v="145"/>
    </i>
    <i>
      <x v="91"/>
    </i>
    <i>
      <x v="84"/>
    </i>
    <i>
      <x v="157"/>
    </i>
    <i>
      <x v="209"/>
    </i>
    <i>
      <x v="143"/>
    </i>
    <i>
      <x v="140"/>
    </i>
    <i>
      <x v="67"/>
    </i>
    <i>
      <x v="228"/>
    </i>
    <i>
      <x v="225"/>
    </i>
    <i>
      <x v="17"/>
    </i>
    <i>
      <x v="243"/>
    </i>
    <i>
      <x v="105"/>
    </i>
    <i>
      <x v="203"/>
    </i>
    <i>
      <x v="80"/>
    </i>
    <i>
      <x v="106"/>
    </i>
    <i>
      <x v="18"/>
    </i>
    <i>
      <x v="188"/>
    </i>
    <i>
      <x v="174"/>
    </i>
    <i>
      <x v="2"/>
    </i>
    <i>
      <x v="39"/>
    </i>
    <i>
      <x v="216"/>
    </i>
    <i>
      <x v="55"/>
    </i>
    <i>
      <x v="85"/>
    </i>
    <i>
      <x v="19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8000000}" name="TablaDinámica2" cacheId="31" applyNumberFormats="0" applyBorderFormats="0" applyFontFormats="0" applyPatternFormats="0" applyAlignmentFormats="0" applyWidthHeightFormats="1" dataCaption="Valores" tag="15660a5b-baf3-417b-92ea-f064c68e7631" updatedVersion="8" minRefreshableVersion="5" showDrill="0" useAutoFormatting="1" subtotalHiddenItems="1" itemPrintTitles="1" createdVersion="8" indent="0" compact="0" compactData="0" multipleFieldFilters="0">
  <location ref="A1:H101" firstHeaderRow="0" firstDataRow="1" firstDataCol="1"/>
  <pivotFields count="9">
    <pivotField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2"/>
  </rowFields>
  <rowItems count="100">
    <i>
      <x v="70"/>
    </i>
    <i>
      <x v="53"/>
    </i>
    <i>
      <x v="9"/>
    </i>
    <i>
      <x v="97"/>
    </i>
    <i>
      <x v="8"/>
    </i>
    <i>
      <x v="35"/>
    </i>
    <i>
      <x v="25"/>
    </i>
    <i>
      <x v="1"/>
    </i>
    <i>
      <x v="72"/>
    </i>
    <i>
      <x v="17"/>
    </i>
    <i>
      <x v="77"/>
    </i>
    <i>
      <x v="48"/>
    </i>
    <i>
      <x v="39"/>
    </i>
    <i>
      <x v="92"/>
    </i>
    <i>
      <x v="41"/>
    </i>
    <i>
      <x v="76"/>
    </i>
    <i>
      <x v="36"/>
    </i>
    <i>
      <x v="44"/>
    </i>
    <i>
      <x v="49"/>
    </i>
    <i>
      <x v="16"/>
    </i>
    <i>
      <x v="27"/>
    </i>
    <i>
      <x v="30"/>
    </i>
    <i>
      <x v="18"/>
    </i>
    <i>
      <x v="37"/>
    </i>
    <i>
      <x v="69"/>
    </i>
    <i>
      <x v="85"/>
    </i>
    <i>
      <x v="11"/>
    </i>
    <i>
      <x v="91"/>
    </i>
    <i>
      <x v="73"/>
    </i>
    <i>
      <x v="22"/>
    </i>
    <i>
      <x v="55"/>
    </i>
    <i>
      <x v="51"/>
    </i>
    <i>
      <x v="60"/>
    </i>
    <i>
      <x v="10"/>
    </i>
    <i>
      <x v="3"/>
    </i>
    <i>
      <x v="52"/>
    </i>
    <i>
      <x v="40"/>
    </i>
    <i>
      <x v="43"/>
    </i>
    <i>
      <x v="67"/>
    </i>
    <i>
      <x v="62"/>
    </i>
    <i>
      <x v="34"/>
    </i>
    <i>
      <x v="33"/>
    </i>
    <i>
      <x v="63"/>
    </i>
    <i>
      <x v="59"/>
    </i>
    <i>
      <x v="71"/>
    </i>
    <i>
      <x v="98"/>
    </i>
    <i>
      <x v="6"/>
    </i>
    <i>
      <x v="54"/>
    </i>
    <i>
      <x v="7"/>
    </i>
    <i>
      <x v="61"/>
    </i>
    <i>
      <x v="45"/>
    </i>
    <i>
      <x v="57"/>
    </i>
    <i>
      <x v="4"/>
    </i>
    <i>
      <x v="68"/>
    </i>
    <i>
      <x v="31"/>
    </i>
    <i>
      <x v="56"/>
    </i>
    <i>
      <x v="81"/>
    </i>
    <i>
      <x v="83"/>
    </i>
    <i>
      <x v="64"/>
    </i>
    <i>
      <x v="42"/>
    </i>
    <i>
      <x v="32"/>
    </i>
    <i>
      <x v="15"/>
    </i>
    <i>
      <x v="24"/>
    </i>
    <i>
      <x v="26"/>
    </i>
    <i>
      <x/>
    </i>
    <i>
      <x v="89"/>
    </i>
    <i>
      <x v="66"/>
    </i>
    <i>
      <x v="74"/>
    </i>
    <i>
      <x v="29"/>
    </i>
    <i>
      <x v="21"/>
    </i>
    <i>
      <x v="38"/>
    </i>
    <i>
      <x v="95"/>
    </i>
    <i>
      <x v="20"/>
    </i>
    <i>
      <x v="75"/>
    </i>
    <i>
      <x v="94"/>
    </i>
    <i>
      <x v="50"/>
    </i>
    <i>
      <x v="78"/>
    </i>
    <i>
      <x v="86"/>
    </i>
    <i>
      <x v="79"/>
    </i>
    <i>
      <x v="13"/>
    </i>
    <i>
      <x v="28"/>
    </i>
    <i>
      <x v="47"/>
    </i>
    <i>
      <x v="80"/>
    </i>
    <i>
      <x v="93"/>
    </i>
    <i>
      <x v="12"/>
    </i>
    <i>
      <x v="5"/>
    </i>
    <i>
      <x v="90"/>
    </i>
    <i>
      <x v="87"/>
    </i>
    <i>
      <x v="46"/>
    </i>
    <i>
      <x v="58"/>
    </i>
    <i>
      <x v="88"/>
    </i>
    <i>
      <x v="65"/>
    </i>
    <i>
      <x v="14"/>
    </i>
    <i>
      <x v="19"/>
    </i>
    <i>
      <x v="84"/>
    </i>
    <i>
      <x v="96"/>
    </i>
    <i>
      <x v="82"/>
    </i>
    <i>
      <x v="2"/>
    </i>
    <i>
      <x v="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3" subtotal="count" baseField="0" baseItem="0"/>
    <dataField fld="1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0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TablaDinámica11" cacheId="37" applyNumberFormats="0" applyBorderFormats="0" applyFontFormats="0" applyPatternFormats="0" applyAlignmentFormats="0" applyWidthHeightFormats="1" dataCaption="Valores" tag="ad3db4dd-f427-4ad8-96cb-e6c4ebcc68e8" updatedVersion="8" minRefreshableVersion="5" useAutoFormatting="1" subtotalHiddenItems="1" itemPrintTitles="1" createdVersion="8" indent="0" outline="1" outlineData="1" multipleFieldFilters="0">
  <location ref="BC1:BJ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85"/>
    </i>
    <i>
      <x v="221"/>
    </i>
    <i>
      <x v="55"/>
    </i>
    <i>
      <x v="29"/>
    </i>
    <i>
      <x v="194"/>
    </i>
    <i>
      <x v="187"/>
    </i>
    <i>
      <x v="143"/>
    </i>
    <i>
      <x v="106"/>
    </i>
    <i>
      <x v="282"/>
    </i>
    <i>
      <x v="63"/>
    </i>
    <i>
      <x v="12"/>
    </i>
    <i>
      <x v="5"/>
    </i>
    <i>
      <x v="229"/>
    </i>
    <i>
      <x v="202"/>
    </i>
    <i>
      <x v="17"/>
    </i>
    <i>
      <x v="27"/>
    </i>
    <i>
      <x v="115"/>
    </i>
    <i>
      <x v="262"/>
    </i>
    <i>
      <x v="108"/>
    </i>
    <i>
      <x v="61"/>
    </i>
    <i>
      <x v="73"/>
    </i>
    <i>
      <x v="112"/>
    </i>
    <i>
      <x v="11"/>
    </i>
    <i>
      <x v="215"/>
    </i>
    <i>
      <x v="65"/>
    </i>
    <i>
      <x v="84"/>
    </i>
    <i>
      <x v="271"/>
    </i>
    <i>
      <x v="64"/>
    </i>
    <i>
      <x v="261"/>
    </i>
    <i>
      <x v="160"/>
    </i>
    <i>
      <x v="250"/>
    </i>
    <i>
      <x v="46"/>
    </i>
    <i>
      <x v="228"/>
    </i>
    <i>
      <x v="47"/>
    </i>
    <i>
      <x v="192"/>
    </i>
    <i>
      <x v="114"/>
    </i>
    <i>
      <x v="154"/>
    </i>
    <i>
      <x v="230"/>
    </i>
    <i>
      <x v="185"/>
    </i>
    <i>
      <x v="37"/>
    </i>
    <i>
      <x v="225"/>
    </i>
    <i>
      <x v="270"/>
    </i>
    <i>
      <x v="54"/>
    </i>
    <i>
      <x v="93"/>
    </i>
    <i>
      <x v="81"/>
    </i>
    <i>
      <x v="158"/>
    </i>
    <i>
      <x v="62"/>
    </i>
    <i>
      <x v="125"/>
    </i>
    <i>
      <x v="121"/>
    </i>
    <i>
      <x v="82"/>
    </i>
    <i>
      <x v="13"/>
    </i>
    <i>
      <x v="16"/>
    </i>
    <i>
      <x v="129"/>
    </i>
    <i>
      <x v="40"/>
    </i>
    <i>
      <x v="104"/>
    </i>
    <i>
      <x v="56"/>
    </i>
    <i>
      <x v="207"/>
    </i>
    <i>
      <x v="152"/>
    </i>
    <i>
      <x v="170"/>
    </i>
    <i>
      <x v="32"/>
    </i>
    <i>
      <x v="90"/>
    </i>
    <i>
      <x v="289"/>
    </i>
    <i>
      <x v="144"/>
    </i>
    <i>
      <x v="100"/>
    </i>
    <i>
      <x v="74"/>
    </i>
    <i>
      <x v="162"/>
    </i>
    <i>
      <x v="258"/>
    </i>
    <i>
      <x v="183"/>
    </i>
    <i>
      <x v="178"/>
    </i>
    <i>
      <x v="134"/>
    </i>
    <i>
      <x v="166"/>
    </i>
    <i>
      <x v="87"/>
    </i>
    <i>
      <x v="34"/>
    </i>
    <i>
      <x v="145"/>
    </i>
    <i>
      <x v="268"/>
    </i>
    <i>
      <x v="118"/>
    </i>
    <i>
      <x v="25"/>
    </i>
    <i>
      <x v="241"/>
    </i>
    <i>
      <x v="249"/>
    </i>
    <i>
      <x v="280"/>
    </i>
    <i>
      <x v="52"/>
    </i>
    <i>
      <x v="156"/>
    </i>
    <i>
      <x v="157"/>
    </i>
    <i>
      <x v="153"/>
    </i>
    <i>
      <x v="45"/>
    </i>
    <i>
      <x v="246"/>
    </i>
    <i>
      <x v="70"/>
    </i>
    <i>
      <x v="7"/>
    </i>
    <i>
      <x v="266"/>
    </i>
    <i>
      <x v="43"/>
    </i>
    <i>
      <x v="248"/>
    </i>
    <i>
      <x v="137"/>
    </i>
    <i>
      <x v="236"/>
    </i>
    <i>
      <x v="8"/>
    </i>
    <i>
      <x v="122"/>
    </i>
    <i>
      <x v="135"/>
    </i>
    <i>
      <x v="136"/>
    </i>
    <i>
      <x v="133"/>
    </i>
    <i>
      <x v="283"/>
    </i>
    <i>
      <x v="254"/>
    </i>
    <i>
      <x v="57"/>
    </i>
    <i>
      <x v="101"/>
    </i>
    <i>
      <x v="33"/>
    </i>
    <i>
      <x v="252"/>
    </i>
    <i>
      <x v="220"/>
    </i>
    <i>
      <x v="49"/>
    </i>
    <i>
      <x v="120"/>
    </i>
    <i>
      <x v="233"/>
    </i>
    <i>
      <x v="102"/>
    </i>
    <i>
      <x v="198"/>
    </i>
    <i>
      <x v="123"/>
    </i>
    <i>
      <x v="213"/>
    </i>
    <i>
      <x v="36"/>
    </i>
    <i>
      <x v="92"/>
    </i>
    <i>
      <x v="126"/>
    </i>
    <i>
      <x v="28"/>
    </i>
    <i>
      <x v="10"/>
    </i>
    <i>
      <x v="117"/>
    </i>
    <i>
      <x v="131"/>
    </i>
    <i>
      <x v="204"/>
    </i>
    <i>
      <x v="21"/>
    </i>
    <i>
      <x v="211"/>
    </i>
    <i>
      <x v="79"/>
    </i>
    <i>
      <x v="217"/>
    </i>
    <i>
      <x v="30"/>
    </i>
    <i>
      <x v="222"/>
    </i>
    <i>
      <x v="107"/>
    </i>
    <i>
      <x v="53"/>
    </i>
    <i>
      <x v="109"/>
    </i>
    <i>
      <x v="111"/>
    </i>
    <i>
      <x v="138"/>
    </i>
    <i>
      <x v="9"/>
    </i>
    <i>
      <x v="139"/>
    </i>
    <i>
      <x v="113"/>
    </i>
    <i>
      <x v="38"/>
    </i>
    <i>
      <x v="197"/>
    </i>
    <i>
      <x v="23"/>
    </i>
    <i>
      <x v="199"/>
    </i>
    <i>
      <x v="148"/>
    </i>
    <i>
      <x v="206"/>
    </i>
    <i>
      <x v="150"/>
    </i>
    <i>
      <x v="210"/>
    </i>
    <i>
      <x v="24"/>
    </i>
    <i>
      <x v="212"/>
    </i>
    <i>
      <x v="68"/>
    </i>
    <i>
      <x v="50"/>
    </i>
    <i>
      <x v="86"/>
    </i>
    <i>
      <x v="219"/>
    </i>
    <i>
      <x v="20"/>
    </i>
    <i>
      <x v="51"/>
    </i>
    <i>
      <x v="169"/>
    </i>
    <i>
      <x v="223"/>
    </i>
    <i>
      <x v="18"/>
    </i>
    <i>
      <x v="226"/>
    </i>
    <i>
      <x v="172"/>
    </i>
    <i>
      <x v="232"/>
    </i>
    <i>
      <x v="173"/>
    </i>
    <i>
      <x v="235"/>
    </i>
    <i>
      <x v="259"/>
    </i>
    <i>
      <x v="240"/>
    </i>
    <i>
      <x v="265"/>
    </i>
    <i>
      <x v="244"/>
    </i>
    <i>
      <x v="274"/>
    </i>
    <i>
      <x v="95"/>
    </i>
    <i>
      <x v="110"/>
    </i>
    <i>
      <x v="253"/>
    </i>
    <i>
      <x v="285"/>
    </i>
    <i>
      <x v="257"/>
    </i>
    <i>
      <x v="96"/>
    </i>
    <i>
      <x v="196"/>
    </i>
    <i>
      <x v="287"/>
    </i>
    <i>
      <x v="19"/>
    </i>
    <i>
      <x v="267"/>
    </i>
    <i>
      <x v="89"/>
    </i>
    <i>
      <x v="277"/>
    </i>
    <i>
      <x v="191"/>
    </i>
    <i>
      <x v="284"/>
    </i>
    <i>
      <x v="3"/>
    </i>
    <i>
      <x v="286"/>
    </i>
    <i>
      <x v="193"/>
    </i>
    <i>
      <x v="195"/>
    </i>
    <i>
      <x v="189"/>
    </i>
    <i>
      <x v="116"/>
    </i>
    <i>
      <x v="99"/>
    </i>
    <i>
      <x v="22"/>
    </i>
    <i>
      <x v="272"/>
    </i>
    <i>
      <x v="58"/>
    </i>
    <i>
      <x v="124"/>
    </i>
    <i>
      <x v="288"/>
    </i>
    <i>
      <x v="238"/>
    </i>
    <i>
      <x v="94"/>
    </i>
    <i>
      <x v="231"/>
    </i>
    <i>
      <x v="130"/>
    </i>
    <i>
      <x v="76"/>
    </i>
    <i>
      <x v="179"/>
    </i>
    <i>
      <x v="119"/>
    </i>
    <i>
      <x v="214"/>
    </i>
    <i>
      <x v="184"/>
    </i>
    <i>
      <x v="71"/>
    </i>
    <i>
      <x v="128"/>
    </i>
    <i>
      <x v="149"/>
    </i>
    <i>
      <x v="98"/>
    </i>
    <i>
      <x v="186"/>
    </i>
    <i>
      <x v="103"/>
    </i>
    <i>
      <x v="127"/>
    </i>
    <i>
      <x v="142"/>
    </i>
    <i>
      <x v="175"/>
    </i>
    <i>
      <x v="237"/>
    </i>
    <i>
      <x v="6"/>
    </i>
    <i>
      <x v="91"/>
    </i>
    <i>
      <x v="163"/>
    </i>
    <i>
      <x v="239"/>
    </i>
    <i>
      <x v="44"/>
    </i>
    <i>
      <x v="269"/>
    </i>
    <i>
      <x v="15"/>
    </i>
    <i>
      <x v="263"/>
    </i>
    <i>
      <x v="31"/>
    </i>
    <i>
      <x v="147"/>
    </i>
    <i>
      <x v="165"/>
    </i>
    <i>
      <x v="260"/>
    </i>
    <i>
      <x v="177"/>
    </i>
    <i>
      <x v="242"/>
    </i>
    <i>
      <x v="132"/>
    </i>
    <i>
      <x v="35"/>
    </i>
    <i>
      <x v="151"/>
    </i>
    <i>
      <x v="167"/>
    </i>
    <i>
      <x v="42"/>
    </i>
    <i>
      <x v="208"/>
    </i>
    <i>
      <x v="60"/>
    </i>
    <i>
      <x v="97"/>
    </i>
    <i>
      <x v="245"/>
    </i>
    <i>
      <x v="88"/>
    </i>
    <i>
      <x v="234"/>
    </i>
    <i>
      <x v="146"/>
    </i>
    <i>
      <x v="161"/>
    </i>
    <i>
      <x v="205"/>
    </i>
    <i>
      <x v="176"/>
    </i>
    <i>
      <x v="227"/>
    </i>
    <i>
      <x v="278"/>
    </i>
    <i>
      <x v="14"/>
    </i>
    <i>
      <x/>
    </i>
    <i>
      <x v="67"/>
    </i>
    <i>
      <x v="190"/>
    </i>
    <i>
      <x v="264"/>
    </i>
    <i>
      <x v="201"/>
    </i>
    <i>
      <x v="171"/>
    </i>
    <i>
      <x v="281"/>
    </i>
    <i>
      <x v="243"/>
    </i>
    <i>
      <x v="181"/>
    </i>
    <i>
      <x v="4"/>
    </i>
    <i>
      <x v="41"/>
    </i>
    <i>
      <x v="180"/>
    </i>
    <i>
      <x v="247"/>
    </i>
    <i>
      <x v="182"/>
    </i>
    <i>
      <x v="26"/>
    </i>
    <i>
      <x v="164"/>
    </i>
    <i>
      <x v="200"/>
    </i>
    <i>
      <x v="224"/>
    </i>
    <i>
      <x v="66"/>
    </i>
    <i>
      <x v="279"/>
    </i>
    <i>
      <x v="209"/>
    </i>
    <i>
      <x v="276"/>
    </i>
    <i>
      <x v="159"/>
    </i>
    <i>
      <x v="72"/>
    </i>
    <i>
      <x v="78"/>
    </i>
    <i>
      <x v="59"/>
    </i>
    <i>
      <x v="273"/>
    </i>
    <i>
      <x v="75"/>
    </i>
    <i>
      <x v="105"/>
    </i>
    <i>
      <x v="255"/>
    </i>
    <i>
      <x v="83"/>
    </i>
    <i>
      <x v="2"/>
    </i>
    <i>
      <x v="155"/>
    </i>
    <i>
      <x v="256"/>
    </i>
    <i>
      <x v="251"/>
    </i>
    <i>
      <x v="203"/>
    </i>
    <i>
      <x v="168"/>
    </i>
    <i>
      <x v="188"/>
    </i>
    <i>
      <x v="140"/>
    </i>
    <i>
      <x v="48"/>
    </i>
    <i>
      <x v="275"/>
    </i>
    <i>
      <x v="174"/>
    </i>
    <i>
      <x v="1"/>
    </i>
    <i>
      <x v="77"/>
    </i>
    <i>
      <x v="39"/>
    </i>
    <i>
      <x v="218"/>
    </i>
    <i>
      <x v="69"/>
    </i>
    <i>
      <x v="216"/>
    </i>
    <i>
      <x v="141"/>
    </i>
    <i>
      <x v="8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paises_im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B000000}" name="TablaDinámica5" cacheId="41" applyNumberFormats="0" applyBorderFormats="0" applyFontFormats="0" applyPatternFormats="0" applyAlignmentFormats="0" applyWidthHeightFormats="1" dataCaption="Valores" tag="9f28f184-66fc-4c9d-912c-36e3a07df378" updatedVersion="8" minRefreshableVersion="5" showDrill="0" useAutoFormatting="1" subtotalHiddenItems="1" itemPrintTitles="1" createdVersion="8" indent="0" compact="0" compactData="0" multipleFieldFilters="0">
  <location ref="CM1:CT101" firstHeaderRow="0" firstDataRow="1" firstDataCol="1"/>
  <pivotFields count="9">
    <pivotField compact="0" allDrilled="1" outline="0" subtotalTop="0" showAll="0" dataSourceSort="1" defaultSubtotal="0" defaultAttributeDrillState="1"/>
    <pivotField axis="axisRow" compact="0" allDrilled="1" outline="0" subtotalTop="0" showAll="0" sortType="a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1"/>
  </rowFields>
  <rowItems count="100">
    <i>
      <x v="82"/>
    </i>
    <i>
      <x v="23"/>
    </i>
    <i>
      <x v="54"/>
    </i>
    <i>
      <x v="20"/>
    </i>
    <i>
      <x v="58"/>
    </i>
    <i>
      <x v="78"/>
    </i>
    <i>
      <x v="12"/>
    </i>
    <i>
      <x v="73"/>
    </i>
    <i>
      <x v="9"/>
    </i>
    <i>
      <x v="44"/>
    </i>
    <i>
      <x/>
    </i>
    <i>
      <x v="92"/>
    </i>
    <i>
      <x v="14"/>
    </i>
    <i>
      <x v="51"/>
    </i>
    <i>
      <x v="37"/>
    </i>
    <i>
      <x v="97"/>
    </i>
    <i>
      <x v="45"/>
    </i>
    <i>
      <x v="79"/>
    </i>
    <i>
      <x v="72"/>
    </i>
    <i>
      <x v="43"/>
    </i>
    <i>
      <x v="15"/>
    </i>
    <i>
      <x v="55"/>
    </i>
    <i>
      <x v="50"/>
    </i>
    <i>
      <x v="48"/>
    </i>
    <i>
      <x v="4"/>
    </i>
    <i>
      <x v="67"/>
    </i>
    <i>
      <x v="65"/>
    </i>
    <i>
      <x v="46"/>
    </i>
    <i>
      <x v="71"/>
    </i>
    <i>
      <x v="81"/>
    </i>
    <i>
      <x v="93"/>
    </i>
    <i>
      <x v="59"/>
    </i>
    <i>
      <x v="94"/>
    </i>
    <i>
      <x v="83"/>
    </i>
    <i>
      <x v="28"/>
    </i>
    <i>
      <x v="33"/>
    </i>
    <i>
      <x v="74"/>
    </i>
    <i>
      <x v="38"/>
    </i>
    <i>
      <x v="49"/>
    </i>
    <i>
      <x v="47"/>
    </i>
    <i>
      <x v="3"/>
    </i>
    <i>
      <x v="11"/>
    </i>
    <i>
      <x v="42"/>
    </i>
    <i>
      <x v="75"/>
    </i>
    <i>
      <x v="89"/>
    </i>
    <i>
      <x v="24"/>
    </i>
    <i>
      <x v="26"/>
    </i>
    <i>
      <x v="56"/>
    </i>
    <i>
      <x v="21"/>
    </i>
    <i>
      <x v="29"/>
    </i>
    <i>
      <x v="32"/>
    </i>
    <i>
      <x v="66"/>
    </i>
    <i>
      <x v="95"/>
    </i>
    <i>
      <x v="63"/>
    </i>
    <i>
      <x v="68"/>
    </i>
    <i>
      <x v="61"/>
    </i>
    <i>
      <x v="31"/>
    </i>
    <i>
      <x v="88"/>
    </i>
    <i>
      <x v="6"/>
    </i>
    <i>
      <x v="57"/>
    </i>
    <i>
      <x v="87"/>
    </i>
    <i>
      <x v="52"/>
    </i>
    <i>
      <x v="62"/>
    </i>
    <i>
      <x v="13"/>
    </i>
    <i>
      <x v="25"/>
    </i>
    <i>
      <x v="69"/>
    </i>
    <i>
      <x v="30"/>
    </i>
    <i>
      <x v="90"/>
    </i>
    <i>
      <x v="40"/>
    </i>
    <i>
      <x v="98"/>
    </i>
    <i>
      <x v="16"/>
    </i>
    <i>
      <x v="27"/>
    </i>
    <i>
      <x v="77"/>
    </i>
    <i>
      <x v="60"/>
    </i>
    <i>
      <x v="19"/>
    </i>
    <i>
      <x v="80"/>
    </i>
    <i>
      <x v="10"/>
    </i>
    <i>
      <x v="84"/>
    </i>
    <i>
      <x v="34"/>
    </i>
    <i>
      <x v="91"/>
    </i>
    <i>
      <x v="39"/>
    </i>
    <i>
      <x v="18"/>
    </i>
    <i>
      <x v="22"/>
    </i>
    <i>
      <x v="64"/>
    </i>
    <i>
      <x v="86"/>
    </i>
    <i>
      <x v="41"/>
    </i>
    <i>
      <x v="36"/>
    </i>
    <i>
      <x v="17"/>
    </i>
    <i>
      <x v="7"/>
    </i>
    <i>
      <x v="35"/>
    </i>
    <i>
      <x v="5"/>
    </i>
    <i>
      <x v="76"/>
    </i>
    <i>
      <x v="1"/>
    </i>
    <i>
      <x v="85"/>
    </i>
    <i>
      <x v="53"/>
    </i>
    <i>
      <x v="2"/>
    </i>
    <i>
      <x v="96"/>
    </i>
    <i>
      <x v="8"/>
    </i>
    <i>
      <x v="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8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</dataFields>
  <formats count="1">
    <format dxfId="0">
      <pivotArea outline="0" fieldPosition="0">
        <references count="2">
          <reference field="4294967294" count="1" selected="0">
            <x v="1"/>
          </reference>
          <reference field="1" count="1" selected="0">
            <x v="96"/>
          </reference>
        </references>
      </pivotArea>
    </format>
  </format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1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A000000}" name="TablaDinámica4" cacheId="32" applyNumberFormats="0" applyBorderFormats="0" applyFontFormats="0" applyPatternFormats="0" applyAlignmentFormats="0" applyWidthHeightFormats="1" dataCaption="Valores" tag="bdb58b42-8fce-4746-9e5e-aef06a6e4ec1" updatedVersion="8" minRefreshableVersion="5" showDrill="0" useAutoFormatting="1" subtotalHiddenItems="1" itemPrintTitles="1" createdVersion="8" indent="0" compact="0" compactData="0" multipleFieldFilters="0">
  <location ref="J1:Q101" firstHeaderRow="0" firstDataRow="1" firstDataCol="1"/>
  <pivotFields count="9">
    <pivotField compact="0" allDrilled="1" outline="0" subtotalTop="0" showAll="0" dataSourceSort="1" defaultSubtotal="0" defaultAttributeDrillState="1"/>
    <pivotField axis="axisRow" compact="0" allDrilled="1" outline="0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1"/>
  </rowFields>
  <rowItems count="100">
    <i>
      <x v="70"/>
    </i>
    <i>
      <x v="53"/>
    </i>
    <i>
      <x v="9"/>
    </i>
    <i>
      <x v="25"/>
    </i>
    <i>
      <x v="97"/>
    </i>
    <i>
      <x v="35"/>
    </i>
    <i>
      <x v="1"/>
    </i>
    <i>
      <x v="8"/>
    </i>
    <i>
      <x v="41"/>
    </i>
    <i>
      <x v="92"/>
    </i>
    <i>
      <x v="76"/>
    </i>
    <i>
      <x v="64"/>
    </i>
    <i>
      <x v="39"/>
    </i>
    <i>
      <x v="72"/>
    </i>
    <i>
      <x v="17"/>
    </i>
    <i>
      <x v="36"/>
    </i>
    <i>
      <x v="18"/>
    </i>
    <i>
      <x v="44"/>
    </i>
    <i>
      <x v="54"/>
    </i>
    <i>
      <x v="7"/>
    </i>
    <i>
      <x v="27"/>
    </i>
    <i>
      <x v="77"/>
    </i>
    <i>
      <x v="16"/>
    </i>
    <i>
      <x v="37"/>
    </i>
    <i>
      <x v="52"/>
    </i>
    <i>
      <x v="40"/>
    </i>
    <i>
      <x v="30"/>
    </i>
    <i>
      <x v="91"/>
    </i>
    <i>
      <x v="69"/>
    </i>
    <i>
      <x v="11"/>
    </i>
    <i>
      <x v="10"/>
    </i>
    <i>
      <x v="43"/>
    </i>
    <i>
      <x v="51"/>
    </i>
    <i>
      <x v="15"/>
    </i>
    <i>
      <x v="55"/>
    </i>
    <i>
      <x v="75"/>
    </i>
    <i>
      <x v="62"/>
    </i>
    <i>
      <x v="59"/>
    </i>
    <i>
      <x v="71"/>
    </i>
    <i>
      <x v="63"/>
    </i>
    <i>
      <x v="56"/>
    </i>
    <i>
      <x v="61"/>
    </i>
    <i>
      <x v="83"/>
    </i>
    <i>
      <x v="31"/>
    </i>
    <i>
      <x v="24"/>
    </i>
    <i>
      <x v="26"/>
    </i>
    <i>
      <x v="32"/>
    </i>
    <i>
      <x v="66"/>
    </i>
    <i>
      <x v="3"/>
    </i>
    <i>
      <x v="21"/>
    </i>
    <i>
      <x v="89"/>
    </i>
    <i>
      <x v="38"/>
    </i>
    <i>
      <x v="73"/>
    </i>
    <i>
      <x v="57"/>
    </i>
    <i>
      <x v="29"/>
    </i>
    <i>
      <x v="74"/>
    </i>
    <i>
      <x v="67"/>
    </i>
    <i>
      <x v="20"/>
    </i>
    <i>
      <x v="95"/>
    </i>
    <i>
      <x v="33"/>
    </i>
    <i>
      <x v="42"/>
    </i>
    <i>
      <x v="94"/>
    </i>
    <i>
      <x v="4"/>
    </i>
    <i>
      <x v="49"/>
    </i>
    <i>
      <x v="81"/>
    </i>
    <i>
      <x v="13"/>
    </i>
    <i>
      <x v="22"/>
    </i>
    <i>
      <x v="68"/>
    </i>
    <i>
      <x v="86"/>
    </i>
    <i>
      <x v="98"/>
    </i>
    <i>
      <x v="79"/>
    </i>
    <i>
      <x v="60"/>
    </i>
    <i>
      <x v="93"/>
    </i>
    <i>
      <x v="45"/>
    </i>
    <i>
      <x v="34"/>
    </i>
    <i>
      <x v="90"/>
    </i>
    <i>
      <x v="28"/>
    </i>
    <i>
      <x v="88"/>
    </i>
    <i>
      <x v="47"/>
    </i>
    <i>
      <x v="12"/>
    </i>
    <i>
      <x v="65"/>
    </i>
    <i>
      <x v="6"/>
    </i>
    <i>
      <x v="46"/>
    </i>
    <i>
      <x v="50"/>
    </i>
    <i>
      <x v="87"/>
    </i>
    <i>
      <x/>
    </i>
    <i>
      <x v="78"/>
    </i>
    <i>
      <x v="5"/>
    </i>
    <i>
      <x v="19"/>
    </i>
    <i>
      <x v="14"/>
    </i>
    <i>
      <x v="58"/>
    </i>
    <i>
      <x v="48"/>
    </i>
    <i>
      <x v="80"/>
    </i>
    <i>
      <x v="85"/>
    </i>
    <i>
      <x v="84"/>
    </i>
    <i>
      <x v="96"/>
    </i>
    <i>
      <x v="2"/>
    </i>
    <i>
      <x v="23"/>
    </i>
    <i>
      <x v="8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0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TablaDinámica13" cacheId="43" applyNumberFormats="0" applyBorderFormats="0" applyFontFormats="0" applyPatternFormats="0" applyAlignmentFormats="0" applyWidthHeightFormats="1" dataCaption="Valores" tag="a21067e6-3742-4b8e-97d9-5ae6b46d25f2" updatedVersion="8" minRefreshableVersion="5" useAutoFormatting="1" subtotalHiddenItems="1" itemPrintTitles="1" createdVersion="8" indent="0" outline="1" outlineData="1" multipleFieldFilters="0">
  <location ref="EF1:EM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80"/>
    </i>
    <i>
      <x v="216"/>
    </i>
    <i>
      <x v="100"/>
    </i>
    <i>
      <x v="157"/>
    </i>
    <i>
      <x v="5"/>
    </i>
    <i>
      <x v="218"/>
    </i>
    <i>
      <x v="2"/>
    </i>
    <i>
      <x v="69"/>
    </i>
    <i>
      <x v="187"/>
    </i>
    <i>
      <x v="168"/>
    </i>
    <i>
      <x v="77"/>
    </i>
    <i>
      <x v="273"/>
    </i>
    <i>
      <x v="39"/>
    </i>
    <i>
      <x v="275"/>
    </i>
    <i>
      <x v="174"/>
    </i>
    <i>
      <x v="1"/>
    </i>
    <i>
      <x v="151"/>
    </i>
    <i>
      <x v="270"/>
    </i>
    <i>
      <x v="229"/>
    </i>
    <i>
      <x v="255"/>
    </i>
    <i>
      <x v="48"/>
    </i>
    <i>
      <x v="75"/>
    </i>
    <i>
      <x v="251"/>
    </i>
    <i>
      <x v="188"/>
    </i>
    <i>
      <x v="215"/>
    </i>
    <i>
      <x v="73"/>
    </i>
    <i>
      <x v="203"/>
    </i>
    <i>
      <x v="155"/>
    </i>
    <i>
      <x v="41"/>
    </i>
    <i>
      <x v="209"/>
    </i>
    <i>
      <x v="247"/>
    </i>
    <i>
      <x v="261"/>
    </i>
    <i>
      <x v="202"/>
    </i>
    <i>
      <x v="140"/>
    </i>
    <i>
      <x v="27"/>
    </i>
    <i>
      <x v="256"/>
    </i>
    <i>
      <x v="59"/>
    </i>
    <i>
      <x v="72"/>
    </i>
    <i>
      <x v="108"/>
    </i>
    <i>
      <x v="159"/>
    </i>
    <i>
      <x v="78"/>
    </i>
    <i>
      <x v="46"/>
    </i>
    <i>
      <x v="56"/>
    </i>
    <i>
      <x v="276"/>
    </i>
    <i>
      <x v="54"/>
    </i>
    <i>
      <x v="181"/>
    </i>
    <i>
      <x v="171"/>
    </i>
    <i>
      <x v="279"/>
    </i>
    <i>
      <x v="200"/>
    </i>
    <i>
      <x v="180"/>
    </i>
    <i>
      <x v="26"/>
    </i>
    <i>
      <x v="83"/>
    </i>
    <i>
      <x v="112"/>
    </i>
    <i>
      <x v="182"/>
    </i>
    <i>
      <x v="242"/>
    </i>
    <i>
      <x v="66"/>
    </i>
    <i>
      <x v="227"/>
    </i>
    <i>
      <x v="264"/>
    </i>
    <i>
      <x v="201"/>
    </i>
    <i>
      <x v="67"/>
    </i>
    <i>
      <x v="81"/>
    </i>
    <i>
      <x v="90"/>
    </i>
    <i>
      <x/>
    </i>
    <i>
      <x v="97"/>
    </i>
    <i>
      <x v="205"/>
    </i>
    <i>
      <x v="281"/>
    </i>
    <i>
      <x v="4"/>
    </i>
    <i>
      <x v="22"/>
    </i>
    <i>
      <x v="16"/>
    </i>
    <i>
      <x v="190"/>
    </i>
    <i>
      <x v="35"/>
    </i>
    <i>
      <x v="162"/>
    </i>
    <i>
      <x v="184"/>
    </i>
    <i>
      <x v="87"/>
    </i>
    <i>
      <x v="146"/>
    </i>
    <i>
      <x v="234"/>
    </i>
    <i>
      <x v="245"/>
    </i>
    <i>
      <x v="94"/>
    </i>
    <i>
      <x v="144"/>
    </i>
    <i>
      <x v="177"/>
    </i>
    <i>
      <x v="60"/>
    </i>
    <i>
      <x v="246"/>
    </i>
    <i>
      <x v="42"/>
    </i>
    <i>
      <x v="249"/>
    </i>
    <i>
      <x v="132"/>
    </i>
    <i>
      <x v="260"/>
    </i>
    <i>
      <x v="166"/>
    </i>
    <i>
      <x v="147"/>
    </i>
    <i>
      <x v="165"/>
    </i>
    <i>
      <x v="122"/>
    </i>
    <i>
      <x v="269"/>
    </i>
    <i>
      <x v="222"/>
    </i>
    <i>
      <x v="15"/>
    </i>
    <i>
      <x v="31"/>
    </i>
    <i>
      <x v="263"/>
    </i>
    <i>
      <x v="131"/>
    </i>
    <i>
      <x v="239"/>
    </i>
    <i>
      <x v="103"/>
    </i>
    <i>
      <x v="58"/>
    </i>
    <i>
      <x v="127"/>
    </i>
    <i>
      <x v="237"/>
    </i>
    <i>
      <x v="134"/>
    </i>
    <i>
      <x v="231"/>
    </i>
    <i>
      <x v="88"/>
    </i>
    <i>
      <x v="7"/>
    </i>
    <i>
      <x v="6"/>
    </i>
    <i>
      <x v="175"/>
    </i>
    <i>
      <x v="142"/>
    </i>
    <i>
      <x v="44"/>
    </i>
    <i>
      <x v="52"/>
    </i>
    <i>
      <x v="133"/>
    </i>
    <i>
      <x v="98"/>
    </i>
    <i>
      <x v="28"/>
    </i>
    <i>
      <x v="89"/>
    </i>
    <i>
      <x v="266"/>
    </i>
    <i>
      <x v="76"/>
    </i>
    <i>
      <x v="214"/>
    </i>
    <i>
      <x v="179"/>
    </i>
    <i>
      <x v="238"/>
    </i>
    <i>
      <x v="283"/>
    </i>
    <i>
      <x v="189"/>
    </i>
    <i>
      <x v="128"/>
    </i>
    <i>
      <x v="272"/>
    </i>
    <i>
      <x v="116"/>
    </i>
    <i>
      <x v="130"/>
    </i>
    <i>
      <x v="288"/>
    </i>
    <i>
      <x v="274"/>
    </i>
    <i>
      <x v="71"/>
    </i>
    <i>
      <x v="99"/>
    </i>
    <i>
      <x v="21"/>
    </i>
    <i>
      <x v="235"/>
    </i>
    <i>
      <x v="110"/>
    </i>
    <i>
      <x v="86"/>
    </i>
    <i>
      <x v="150"/>
    </i>
    <i>
      <x v="240"/>
    </i>
    <i>
      <x v="79"/>
    </i>
    <i>
      <x v="257"/>
    </i>
    <i>
      <x v="50"/>
    </i>
    <i>
      <x v="139"/>
    </i>
    <i>
      <x v="51"/>
    </i>
    <i>
      <x v="226"/>
    </i>
    <i>
      <x v="38"/>
    </i>
    <i>
      <x v="10"/>
    </i>
    <i>
      <x v="107"/>
    </i>
    <i>
      <x v="92"/>
    </i>
    <i>
      <x v="191"/>
    </i>
    <i>
      <x v="252"/>
    </i>
    <i>
      <x v="193"/>
    </i>
    <i>
      <x v="109"/>
    </i>
    <i>
      <x v="195"/>
    </i>
    <i>
      <x v="173"/>
    </i>
    <i>
      <x v="196"/>
    </i>
    <i>
      <x v="23"/>
    </i>
    <i>
      <x v="197"/>
    </i>
    <i>
      <x v="169"/>
    </i>
    <i>
      <x v="198"/>
    </i>
    <i>
      <x v="120"/>
    </i>
    <i>
      <x v="199"/>
    </i>
    <i>
      <x v="9"/>
    </i>
    <i>
      <x v="53"/>
    </i>
    <i>
      <x v="126"/>
    </i>
    <i>
      <x v="111"/>
    </i>
    <i>
      <x v="244"/>
    </i>
    <i>
      <x v="206"/>
    </i>
    <i>
      <x v="18"/>
    </i>
    <i>
      <x v="113"/>
    </i>
    <i>
      <x v="68"/>
    </i>
    <i>
      <x v="210"/>
    </i>
    <i>
      <x v="19"/>
    </i>
    <i>
      <x v="172"/>
    </i>
    <i>
      <x v="259"/>
    </i>
    <i>
      <x v="30"/>
    </i>
    <i>
      <x v="138"/>
    </i>
    <i>
      <x v="211"/>
    </i>
    <i>
      <x v="20"/>
    </i>
    <i>
      <x v="212"/>
    </i>
    <i>
      <x v="95"/>
    </i>
    <i>
      <x v="96"/>
    </i>
    <i>
      <x v="102"/>
    </i>
    <i>
      <x v="3"/>
    </i>
    <i>
      <x v="36"/>
    </i>
    <i>
      <x v="285"/>
    </i>
    <i>
      <x v="277"/>
    </i>
    <i>
      <x v="286"/>
    </i>
    <i>
      <x v="24"/>
    </i>
    <i>
      <x v="148"/>
    </i>
    <i>
      <x v="284"/>
    </i>
    <i>
      <x v="220"/>
    </i>
    <i>
      <x v="117"/>
    </i>
    <i>
      <x v="287"/>
    </i>
    <i>
      <x v="217"/>
    </i>
    <i>
      <x v="219"/>
    </i>
    <i>
      <x v="49"/>
    </i>
    <i>
      <x v="33"/>
    </i>
    <i>
      <x v="267"/>
    </i>
    <i>
      <x v="232"/>
    </i>
    <i>
      <x v="123"/>
    </i>
    <i>
      <x v="57"/>
    </i>
    <i>
      <x v="248"/>
    </i>
    <i>
      <x v="135"/>
    </i>
    <i>
      <x v="8"/>
    </i>
    <i>
      <x v="254"/>
    </i>
    <i>
      <x v="253"/>
    </i>
    <i>
      <x v="236"/>
    </i>
    <i>
      <x v="204"/>
    </i>
    <i>
      <x v="137"/>
    </i>
    <i>
      <x v="124"/>
    </i>
    <i>
      <x v="156"/>
    </i>
    <i>
      <x v="119"/>
    </i>
    <i>
      <x v="70"/>
    </i>
    <i>
      <x v="136"/>
    </i>
    <i>
      <x v="101"/>
    </i>
    <i>
      <x v="43"/>
    </i>
    <i>
      <x v="280"/>
    </i>
    <i>
      <x v="241"/>
    </i>
    <i>
      <x v="268"/>
    </i>
    <i>
      <x v="25"/>
    </i>
    <i>
      <x v="153"/>
    </i>
    <i>
      <x v="34"/>
    </i>
    <i>
      <x v="91"/>
    </i>
    <i>
      <x v="183"/>
    </i>
    <i>
      <x v="258"/>
    </i>
    <i>
      <x v="186"/>
    </i>
    <i>
      <x v="74"/>
    </i>
    <i>
      <x v="213"/>
    </i>
    <i>
      <x v="118"/>
    </i>
    <i>
      <x v="161"/>
    </i>
    <i>
      <x v="149"/>
    </i>
    <i>
      <x v="265"/>
    </i>
    <i>
      <x v="233"/>
    </i>
    <i>
      <x v="208"/>
    </i>
    <i>
      <x v="250"/>
    </i>
    <i>
      <x v="145"/>
    </i>
    <i>
      <x v="223"/>
    </i>
    <i>
      <x v="178"/>
    </i>
    <i>
      <x v="32"/>
    </i>
    <i>
      <x v="289"/>
    </i>
    <i>
      <x v="176"/>
    </i>
    <i>
      <x v="207"/>
    </i>
    <i>
      <x v="45"/>
    </i>
    <i>
      <x v="170"/>
    </i>
    <i>
      <x v="243"/>
    </i>
    <i>
      <x v="167"/>
    </i>
    <i>
      <x v="40"/>
    </i>
    <i>
      <x v="129"/>
    </i>
    <i>
      <x v="152"/>
    </i>
    <i>
      <x v="13"/>
    </i>
    <i>
      <x v="62"/>
    </i>
    <i>
      <x v="82"/>
    </i>
    <i>
      <x v="104"/>
    </i>
    <i>
      <x v="163"/>
    </i>
    <i>
      <x v="278"/>
    </i>
    <i>
      <x v="121"/>
    </i>
    <i>
      <x v="158"/>
    </i>
    <i>
      <x v="47"/>
    </i>
    <i>
      <x v="14"/>
    </i>
    <i>
      <x v="93"/>
    </i>
    <i>
      <x v="37"/>
    </i>
    <i>
      <x v="154"/>
    </i>
    <i>
      <x v="230"/>
    </i>
    <i>
      <x v="125"/>
    </i>
    <i>
      <x v="192"/>
    </i>
    <i>
      <x v="185"/>
    </i>
    <i>
      <x v="12"/>
    </i>
    <i>
      <x v="114"/>
    </i>
    <i>
      <x v="225"/>
    </i>
    <i>
      <x v="84"/>
    </i>
    <i>
      <x v="141"/>
    </i>
    <i>
      <x v="64"/>
    </i>
    <i>
      <x v="65"/>
    </i>
    <i>
      <x v="11"/>
    </i>
    <i>
      <x v="105"/>
    </i>
    <i>
      <x v="228"/>
    </i>
    <i>
      <x v="271"/>
    </i>
    <i>
      <x v="160"/>
    </i>
    <i>
      <x v="164"/>
    </i>
    <i>
      <x v="115"/>
    </i>
    <i>
      <x v="17"/>
    </i>
    <i>
      <x v="282"/>
    </i>
    <i>
      <x v="143"/>
    </i>
    <i>
      <x v="63"/>
    </i>
    <i>
      <x v="61"/>
    </i>
    <i>
      <x v="224"/>
    </i>
    <i>
      <x v="262"/>
    </i>
    <i>
      <x v="221"/>
    </i>
    <i>
      <x v="29"/>
    </i>
    <i>
      <x v="106"/>
    </i>
    <i>
      <x v="194"/>
    </i>
    <i>
      <x v="85"/>
    </i>
    <i>
      <x v="5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paises_imp]"/>
        <x15:activeTabTopLevelEntity name="[taric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TablaDinámica10" cacheId="36" applyNumberFormats="0" applyBorderFormats="0" applyFontFormats="0" applyPatternFormats="0" applyAlignmentFormats="0" applyWidthHeightFormats="1" dataCaption="Valores" tag="022c9d53-f944-4868-8700-1ac8cc163e6d" updatedVersion="8" minRefreshableVersion="5" useAutoFormatting="1" subtotalHiddenItems="1" itemPrintTitles="1" createdVersion="8" indent="0" outline="1" outlineData="1" multipleFieldFilters="0">
  <location ref="AT1:BA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221"/>
    </i>
    <i>
      <x v="168"/>
    </i>
    <i>
      <x v="80"/>
    </i>
    <i>
      <x v="16"/>
    </i>
    <i>
      <x v="75"/>
    </i>
    <i>
      <x v="141"/>
    </i>
    <i>
      <x v="143"/>
    </i>
    <i>
      <x v="251"/>
    </i>
    <i>
      <x v="275"/>
    </i>
    <i>
      <x v="247"/>
    </i>
    <i>
      <x v="201"/>
    </i>
    <i>
      <x v="73"/>
    </i>
    <i>
      <x v="48"/>
    </i>
    <i>
      <x v="11"/>
    </i>
    <i>
      <x v="256"/>
    </i>
    <i>
      <x v="63"/>
    </i>
    <i>
      <x v="289"/>
    </i>
    <i>
      <x v="187"/>
    </i>
    <i>
      <x v="20"/>
    </i>
    <i>
      <x v="218"/>
    </i>
    <i>
      <x v="160"/>
    </i>
    <i>
      <x v="215"/>
    </i>
    <i>
      <x v="13"/>
    </i>
    <i>
      <x v="261"/>
    </i>
    <i>
      <x v="224"/>
    </i>
    <i>
      <x v="190"/>
    </i>
    <i>
      <x v="262"/>
    </i>
    <i>
      <x v="279"/>
    </i>
    <i>
      <x v="59"/>
    </i>
    <i>
      <x v="81"/>
    </i>
    <i>
      <x v="78"/>
    </i>
    <i>
      <x v="192"/>
    </i>
    <i>
      <x v="171"/>
    </i>
    <i>
      <x v="98"/>
    </i>
    <i>
      <x v="56"/>
    </i>
    <i>
      <x v="5"/>
    </i>
    <i>
      <x v="77"/>
    </i>
    <i>
      <x v="27"/>
    </i>
    <i>
      <x v="271"/>
    </i>
    <i>
      <x v="146"/>
    </i>
    <i>
      <x v="164"/>
    </i>
    <i>
      <x v="64"/>
    </i>
    <i>
      <x v="264"/>
    </i>
    <i>
      <x v="83"/>
    </i>
    <i>
      <x v="82"/>
    </i>
    <i>
      <x v="31"/>
    </i>
    <i>
      <x v="46"/>
    </i>
    <i>
      <x v="42"/>
    </i>
    <i>
      <x v="163"/>
    </i>
    <i>
      <x v="28"/>
    </i>
    <i>
      <x v="90"/>
    </i>
    <i>
      <x v="114"/>
    </i>
    <i>
      <x v="125"/>
    </i>
    <i>
      <x v="180"/>
    </i>
    <i>
      <x v="34"/>
    </i>
    <i>
      <x v="185"/>
    </i>
    <i>
      <x v="270"/>
    </i>
    <i>
      <x v="276"/>
    </i>
    <i>
      <x v="70"/>
    </i>
    <i>
      <x v="283"/>
    </i>
    <i>
      <x v="112"/>
    </i>
    <i>
      <x v="69"/>
    </i>
    <i>
      <x v="161"/>
    </i>
    <i>
      <x v="222"/>
    </i>
    <i>
      <x v="45"/>
    </i>
    <i>
      <x v="62"/>
    </i>
    <i>
      <x v="250"/>
    </i>
    <i>
      <x v="258"/>
    </i>
    <i>
      <x v="166"/>
    </i>
    <i>
      <x v="142"/>
    </i>
    <i>
      <x v="14"/>
    </i>
    <i>
      <x/>
    </i>
    <i>
      <x v="101"/>
    </i>
    <i>
      <x v="165"/>
    </i>
    <i>
      <x v="170"/>
    </i>
    <i>
      <x v="189"/>
    </i>
    <i>
      <x v="61"/>
    </i>
    <i>
      <x v="127"/>
    </i>
    <i>
      <x v="152"/>
    </i>
    <i>
      <x v="37"/>
    </i>
    <i>
      <x v="15"/>
    </i>
    <i>
      <x v="25"/>
    </i>
    <i>
      <x v="68"/>
    </i>
    <i>
      <x v="41"/>
    </i>
    <i>
      <x v="186"/>
    </i>
    <i>
      <x v="35"/>
    </i>
    <i>
      <x v="96"/>
    </i>
    <i>
      <x v="158"/>
    </i>
    <i>
      <x v="207"/>
    </i>
    <i>
      <x v="147"/>
    </i>
    <i>
      <x v="76"/>
    </i>
    <i>
      <x v="99"/>
    </i>
    <i>
      <x v="52"/>
    </i>
    <i>
      <x v="177"/>
    </i>
    <i>
      <x v="87"/>
    </i>
    <i>
      <x v="128"/>
    </i>
    <i>
      <x v="223"/>
    </i>
    <i>
      <x v="245"/>
    </i>
    <i>
      <x v="238"/>
    </i>
    <i>
      <x v="65"/>
    </i>
    <i>
      <x v="43"/>
    </i>
    <i>
      <x v="132"/>
    </i>
    <i>
      <x v="33"/>
    </i>
    <i>
      <x v="148"/>
    </i>
    <i>
      <x v="240"/>
    </i>
    <i>
      <x v="122"/>
    </i>
    <i>
      <x v="153"/>
    </i>
    <i>
      <x v="130"/>
    </i>
    <i>
      <x v="8"/>
    </i>
    <i>
      <x v="254"/>
    </i>
    <i>
      <x v="6"/>
    </i>
    <i>
      <x v="94"/>
    </i>
    <i>
      <x v="133"/>
    </i>
    <i>
      <x v="233"/>
    </i>
    <i>
      <x v="260"/>
    </i>
    <i>
      <x v="129"/>
    </i>
    <i>
      <x v="267"/>
    </i>
    <i>
      <x v="259"/>
    </i>
    <i>
      <x v="226"/>
    </i>
    <i>
      <x v="213"/>
    </i>
    <i>
      <x v="150"/>
    </i>
    <i>
      <x v="244"/>
    </i>
    <i>
      <x v="134"/>
    </i>
    <i>
      <x v="109"/>
    </i>
    <i>
      <x v="137"/>
    </i>
    <i>
      <x v="220"/>
    </i>
    <i>
      <x v="95"/>
    </i>
    <i>
      <x v="236"/>
    </i>
    <i>
      <x v="23"/>
    </i>
    <i>
      <x v="53"/>
    </i>
    <i>
      <x v="10"/>
    </i>
    <i>
      <x v="119"/>
    </i>
    <i>
      <x v="44"/>
    </i>
    <i>
      <x v="211"/>
    </i>
    <i>
      <x v="24"/>
    </i>
    <i>
      <x v="217"/>
    </i>
    <i>
      <x v="169"/>
    </i>
    <i>
      <x v="120"/>
    </i>
    <i>
      <x v="19"/>
    </i>
    <i>
      <x v="232"/>
    </i>
    <i>
      <x v="51"/>
    </i>
    <i>
      <x v="239"/>
    </i>
    <i>
      <x v="172"/>
    </i>
    <i>
      <x v="110"/>
    </i>
    <i>
      <x v="173"/>
    </i>
    <i>
      <x v="257"/>
    </i>
    <i>
      <x v="175"/>
    </i>
    <i>
      <x v="49"/>
    </i>
    <i>
      <x v="287"/>
    </i>
    <i>
      <x v="206"/>
    </i>
    <i>
      <x v="179"/>
    </i>
    <i>
      <x v="210"/>
    </i>
    <i>
      <x v="79"/>
    </i>
    <i>
      <x v="212"/>
    </i>
    <i>
      <x v="183"/>
    </i>
    <i>
      <x v="138"/>
    </i>
    <i>
      <x v="102"/>
    </i>
    <i>
      <x v="219"/>
    </i>
    <i>
      <x v="107"/>
    </i>
    <i>
      <x v="139"/>
    </i>
    <i>
      <x v="7"/>
    </i>
    <i>
      <x v="118"/>
    </i>
    <i>
      <x v="191"/>
    </i>
    <i>
      <x v="230"/>
    </i>
    <i>
      <x v="3"/>
    </i>
    <i>
      <x v="89"/>
    </i>
    <i>
      <x v="193"/>
    </i>
    <i>
      <x v="123"/>
    </i>
    <i>
      <x v="266"/>
    </i>
    <i>
      <x v="21"/>
    </i>
    <i>
      <x v="269"/>
    </i>
    <i>
      <x v="124"/>
    </i>
    <i>
      <x v="116"/>
    </i>
    <i>
      <x v="252"/>
    </i>
    <i>
      <x v="71"/>
    </i>
    <i>
      <x v="111"/>
    </i>
    <i>
      <x v="199"/>
    </i>
    <i>
      <x v="9"/>
    </i>
    <i>
      <x v="200"/>
    </i>
    <i>
      <x v="92"/>
    </i>
    <i>
      <x v="30"/>
    </i>
    <i>
      <x v="265"/>
    </i>
    <i>
      <x v="202"/>
    </i>
    <i>
      <x v="204"/>
    </i>
    <i>
      <x v="277"/>
    </i>
    <i>
      <x v="50"/>
    </i>
    <i>
      <x v="280"/>
    </i>
    <i>
      <x v="274"/>
    </i>
    <i>
      <x v="285"/>
    </i>
    <i>
      <x v="126"/>
    </i>
    <i>
      <x v="198"/>
    </i>
    <i>
      <x v="195"/>
    </i>
    <i>
      <x v="284"/>
    </i>
    <i>
      <x v="196"/>
    </i>
    <i>
      <x v="286"/>
    </i>
    <i>
      <x v="117"/>
    </i>
    <i>
      <x v="197"/>
    </i>
    <i>
      <x v="58"/>
    </i>
    <i>
      <x v="60"/>
    </i>
    <i>
      <x v="121"/>
    </i>
    <i>
      <x v="135"/>
    </i>
    <i>
      <x v="1"/>
    </i>
    <i>
      <x v="36"/>
    </i>
    <i>
      <x v="237"/>
    </i>
    <i>
      <x v="38"/>
    </i>
    <i>
      <x v="235"/>
    </i>
    <i>
      <x v="181"/>
    </i>
    <i>
      <x v="182"/>
    </i>
    <i>
      <x v="57"/>
    </i>
    <i>
      <x v="97"/>
    </i>
    <i>
      <x v="288"/>
    </i>
    <i>
      <x v="241"/>
    </i>
    <i>
      <x v="136"/>
    </i>
    <i>
      <x v="113"/>
    </i>
    <i>
      <x v="231"/>
    </i>
    <i>
      <x v="248"/>
    </i>
    <i>
      <x v="149"/>
    </i>
    <i>
      <x v="249"/>
    </i>
    <i>
      <x v="178"/>
    </i>
    <i>
      <x v="40"/>
    </i>
    <i>
      <x v="88"/>
    </i>
    <i>
      <x v="253"/>
    </i>
    <i>
      <x v="74"/>
    </i>
    <i>
      <x v="214"/>
    </i>
    <i>
      <x v="272"/>
    </i>
    <i>
      <x v="22"/>
    </i>
    <i>
      <x v="47"/>
    </i>
    <i>
      <x v="167"/>
    </i>
    <i>
      <x v="263"/>
    </i>
    <i>
      <x v="184"/>
    </i>
    <i>
      <x v="227"/>
    </i>
    <i>
      <x v="100"/>
    </i>
    <i>
      <x v="72"/>
    </i>
    <i>
      <x v="156"/>
    </i>
    <i>
      <x v="54"/>
    </i>
    <i>
      <x v="103"/>
    </i>
    <i>
      <x v="32"/>
    </i>
    <i>
      <x v="86"/>
    </i>
    <i>
      <x v="155"/>
    </i>
    <i>
      <x v="26"/>
    </i>
    <i>
      <x v="234"/>
    </i>
    <i>
      <x v="162"/>
    </i>
    <i>
      <x v="131"/>
    </i>
    <i>
      <x v="268"/>
    </i>
    <i>
      <x v="154"/>
    </i>
    <i>
      <x v="104"/>
    </i>
    <i>
      <x v="246"/>
    </i>
    <i>
      <x v="242"/>
    </i>
    <i>
      <x v="205"/>
    </i>
    <i>
      <x v="159"/>
    </i>
    <i>
      <x v="208"/>
    </i>
    <i>
      <x v="278"/>
    </i>
    <i>
      <x v="151"/>
    </i>
    <i>
      <x v="229"/>
    </i>
    <i>
      <x v="145"/>
    </i>
    <i>
      <x v="281"/>
    </i>
    <i>
      <x v="93"/>
    </i>
    <i>
      <x v="282"/>
    </i>
    <i>
      <x v="4"/>
    </i>
    <i>
      <x v="91"/>
    </i>
    <i>
      <x v="12"/>
    </i>
    <i>
      <x v="273"/>
    </i>
    <i>
      <x v="140"/>
    </i>
    <i>
      <x v="108"/>
    </i>
    <i>
      <x v="209"/>
    </i>
    <i>
      <x v="66"/>
    </i>
    <i>
      <x v="105"/>
    </i>
    <i>
      <x v="176"/>
    </i>
    <i>
      <x v="18"/>
    </i>
    <i>
      <x v="157"/>
    </i>
    <i>
      <x v="225"/>
    </i>
    <i>
      <x v="243"/>
    </i>
    <i>
      <x v="174"/>
    </i>
    <i>
      <x v="255"/>
    </i>
    <i>
      <x v="67"/>
    </i>
    <i>
      <x v="115"/>
    </i>
    <i>
      <x v="228"/>
    </i>
    <i>
      <x v="203"/>
    </i>
    <i>
      <x v="144"/>
    </i>
    <i>
      <x v="84"/>
    </i>
    <i>
      <x v="29"/>
    </i>
    <i>
      <x v="17"/>
    </i>
    <i>
      <x v="106"/>
    </i>
    <i>
      <x v="39"/>
    </i>
    <i>
      <x v="188"/>
    </i>
    <i>
      <x v="2"/>
    </i>
    <i>
      <x v="216"/>
    </i>
    <i>
      <x v="55"/>
    </i>
    <i>
      <x v="194"/>
    </i>
    <i>
      <x v="8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D000000}" name="TablaDinámica7" cacheId="42" applyNumberFormats="0" applyBorderFormats="0" applyFontFormats="0" applyPatternFormats="0" applyAlignmentFormats="0" applyWidthHeightFormats="1" dataCaption="Valores" tag="8fed4e99-f56a-46c8-ab8c-2151ea4149a4" updatedVersion="8" minRefreshableVersion="5" showDrill="0" useAutoFormatting="1" subtotalHiddenItems="1" itemPrintTitles="1" createdVersion="8" indent="0" compact="0" compactData="0" multipleFieldFilters="0">
  <location ref="CV1:DC101" firstHeaderRow="0" firstDataRow="1" firstDataCol="1"/>
  <pivotFields count="9">
    <pivotField compact="0" allDrilled="1" outline="0" subtotalTop="0" showAll="0" dataSourceSort="1" defaultSubtotal="0" defaultAttributeDrillState="1"/>
    <pivotField axis="axisRow" compact="0" allDrilled="1" outline="0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1"/>
  </rowFields>
  <rowItems count="100">
    <i>
      <x v="23"/>
    </i>
    <i>
      <x v="82"/>
    </i>
    <i>
      <x v="54"/>
    </i>
    <i>
      <x v="20"/>
    </i>
    <i>
      <x v="77"/>
    </i>
    <i>
      <x v="35"/>
    </i>
    <i>
      <x v="58"/>
    </i>
    <i>
      <x v="91"/>
    </i>
    <i>
      <x v="9"/>
    </i>
    <i>
      <x v="49"/>
    </i>
    <i>
      <x v="78"/>
    </i>
    <i>
      <x v="12"/>
    </i>
    <i>
      <x v="92"/>
    </i>
    <i>
      <x v="19"/>
    </i>
    <i>
      <x v="73"/>
    </i>
    <i>
      <x v="44"/>
    </i>
    <i>
      <x/>
    </i>
    <i>
      <x v="84"/>
    </i>
    <i>
      <x v="65"/>
    </i>
    <i>
      <x v="48"/>
    </i>
    <i>
      <x v="50"/>
    </i>
    <i>
      <x v="37"/>
    </i>
    <i>
      <x v="34"/>
    </i>
    <i>
      <x v="72"/>
    </i>
    <i>
      <x v="55"/>
    </i>
    <i>
      <x v="45"/>
    </i>
    <i>
      <x v="79"/>
    </i>
    <i>
      <x v="67"/>
    </i>
    <i>
      <x v="97"/>
    </i>
    <i>
      <x v="14"/>
    </i>
    <i>
      <x v="15"/>
    </i>
    <i>
      <x v="46"/>
    </i>
    <i>
      <x v="38"/>
    </i>
    <i>
      <x v="43"/>
    </i>
    <i>
      <x v="71"/>
    </i>
    <i>
      <x v="4"/>
    </i>
    <i>
      <x v="93"/>
    </i>
    <i>
      <x v="83"/>
    </i>
    <i>
      <x v="3"/>
    </i>
    <i>
      <x v="59"/>
    </i>
    <i>
      <x v="76"/>
    </i>
    <i>
      <x v="33"/>
    </i>
    <i>
      <x v="51"/>
    </i>
    <i>
      <x v="74"/>
    </i>
    <i>
      <x v="42"/>
    </i>
    <i>
      <x v="94"/>
    </i>
    <i>
      <x v="95"/>
    </i>
    <i>
      <x v="75"/>
    </i>
    <i>
      <x v="63"/>
    </i>
    <i>
      <x v="24"/>
    </i>
    <i>
      <x v="26"/>
    </i>
    <i>
      <x v="56"/>
    </i>
    <i>
      <x v="89"/>
    </i>
    <i>
      <x v="29"/>
    </i>
    <i>
      <x v="47"/>
    </i>
    <i>
      <x v="87"/>
    </i>
    <i>
      <x v="68"/>
    </i>
    <i>
      <x v="81"/>
    </i>
    <i>
      <x v="66"/>
    </i>
    <i>
      <x v="57"/>
    </i>
    <i>
      <x v="52"/>
    </i>
    <i>
      <x v="61"/>
    </i>
    <i>
      <x v="21"/>
    </i>
    <i>
      <x v="88"/>
    </i>
    <i>
      <x v="31"/>
    </i>
    <i>
      <x v="32"/>
    </i>
    <i>
      <x v="6"/>
    </i>
    <i>
      <x v="28"/>
    </i>
    <i>
      <x v="40"/>
    </i>
    <i>
      <x v="27"/>
    </i>
    <i>
      <x v="13"/>
    </i>
    <i>
      <x v="30"/>
    </i>
    <i>
      <x v="62"/>
    </i>
    <i>
      <x v="25"/>
    </i>
    <i>
      <x v="7"/>
    </i>
    <i>
      <x v="11"/>
    </i>
    <i>
      <x v="98"/>
    </i>
    <i>
      <x v="90"/>
    </i>
    <i>
      <x v="60"/>
    </i>
    <i>
      <x v="16"/>
    </i>
    <i>
      <x v="39"/>
    </i>
    <i>
      <x v="69"/>
    </i>
    <i>
      <x v="86"/>
    </i>
    <i>
      <x v="10"/>
    </i>
    <i>
      <x v="80"/>
    </i>
    <i>
      <x v="22"/>
    </i>
    <i>
      <x v="36"/>
    </i>
    <i>
      <x v="18"/>
    </i>
    <i>
      <x v="17"/>
    </i>
    <i>
      <x v="41"/>
    </i>
    <i>
      <x v="5"/>
    </i>
    <i>
      <x v="64"/>
    </i>
    <i>
      <x v="85"/>
    </i>
    <i>
      <x v="1"/>
    </i>
    <i>
      <x v="2"/>
    </i>
    <i>
      <x v="53"/>
    </i>
    <i>
      <x v="96"/>
    </i>
    <i>
      <x v="8"/>
    </i>
    <i>
      <x v="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1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6000000}" name="TablaDinámica15" cacheId="45" applyNumberFormats="0" applyBorderFormats="0" applyFontFormats="0" applyPatternFormats="0" applyAlignmentFormats="0" applyWidthHeightFormats="1" dataCaption="Valores" tag="4d1b1f6c-c8dd-41e1-8eed-e3223ff4e78a" updatedVersion="8" minRefreshableVersion="5" useAutoFormatting="1" subtotalHiddenItems="1" itemPrintTitles="1" createdVersion="8" indent="0" outline="1" outlineData="1" multipleFieldFilters="0">
  <location ref="DE1:DL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194"/>
    </i>
    <i>
      <x v="85"/>
    </i>
    <i>
      <x v="55"/>
    </i>
    <i>
      <x v="216"/>
    </i>
    <i>
      <x v="39"/>
    </i>
    <i>
      <x v="2"/>
    </i>
    <i>
      <x v="174"/>
    </i>
    <i>
      <x v="188"/>
    </i>
    <i>
      <x v="18"/>
    </i>
    <i>
      <x v="106"/>
    </i>
    <i>
      <x v="80"/>
    </i>
    <i>
      <x v="203"/>
    </i>
    <i>
      <x v="105"/>
    </i>
    <i>
      <x v="243"/>
    </i>
    <i>
      <x v="17"/>
    </i>
    <i>
      <x v="225"/>
    </i>
    <i>
      <x v="228"/>
    </i>
    <i>
      <x v="67"/>
    </i>
    <i>
      <x v="140"/>
    </i>
    <i>
      <x v="143"/>
    </i>
    <i>
      <x v="209"/>
    </i>
    <i>
      <x v="157"/>
    </i>
    <i>
      <x v="84"/>
    </i>
    <i>
      <x v="91"/>
    </i>
    <i>
      <x v="145"/>
    </i>
    <i>
      <x v="208"/>
    </i>
    <i>
      <x v="113"/>
    </i>
    <i>
      <x v="97"/>
    </i>
    <i>
      <x v="167"/>
    </i>
    <i>
      <x v="229"/>
    </i>
    <i>
      <x v="151"/>
    </i>
    <i>
      <x v="159"/>
    </i>
    <i>
      <x v="162"/>
    </i>
    <i>
      <x v="66"/>
    </i>
    <i>
      <x v="48"/>
    </i>
    <i>
      <x v="281"/>
    </i>
    <i>
      <x v="273"/>
    </i>
    <i>
      <x v="4"/>
    </i>
    <i>
      <x v="104"/>
    </i>
    <i>
      <x v="278"/>
    </i>
    <i>
      <x v="155"/>
    </i>
    <i>
      <x v="103"/>
    </i>
    <i>
      <x v="81"/>
    </i>
    <i>
      <x v="205"/>
    </i>
    <i>
      <x v="100"/>
    </i>
    <i>
      <x v="144"/>
    </i>
    <i>
      <x v="86"/>
    </i>
    <i>
      <x v="72"/>
    </i>
    <i>
      <x v="263"/>
    </i>
    <i>
      <x v="234"/>
    </i>
    <i>
      <x v="12"/>
    </i>
    <i>
      <x v="154"/>
    </i>
    <i>
      <x v="184"/>
    </i>
    <i>
      <x v="56"/>
    </i>
    <i>
      <x v="20"/>
    </i>
    <i>
      <x v="41"/>
    </i>
    <i>
      <x v="268"/>
    </i>
    <i>
      <x v="156"/>
    </i>
    <i>
      <x v="214"/>
    </i>
    <i>
      <x v="22"/>
    </i>
    <i>
      <x v="253"/>
    </i>
    <i>
      <x v="88"/>
    </i>
    <i>
      <x v="32"/>
    </i>
    <i>
      <x v="61"/>
    </i>
    <i>
      <x v="270"/>
    </i>
    <i>
      <x v="1"/>
    </i>
    <i>
      <x v="70"/>
    </i>
    <i>
      <x v="40"/>
    </i>
    <i>
      <x v="288"/>
    </i>
    <i>
      <x v="52"/>
    </i>
    <i>
      <x v="248"/>
    </i>
    <i>
      <x v="224"/>
    </i>
    <i>
      <x v="222"/>
    </i>
    <i>
      <x v="241"/>
    </i>
    <i>
      <x v="246"/>
    </i>
    <i>
      <x v="121"/>
    </i>
    <i>
      <x v="249"/>
    </i>
    <i>
      <x v="258"/>
    </i>
    <i>
      <x v="272"/>
    </i>
    <i>
      <x v="57"/>
    </i>
    <i>
      <x v="227"/>
    </i>
    <i>
      <x v="178"/>
    </i>
    <i>
      <x v="235"/>
    </i>
    <i>
      <x v="87"/>
    </i>
    <i>
      <x v="26"/>
    </i>
    <i>
      <x v="36"/>
    </i>
    <i>
      <x v="237"/>
    </i>
    <i>
      <x v="135"/>
    </i>
    <i>
      <x v="149"/>
    </i>
    <i>
      <x v="114"/>
    </i>
    <i>
      <x v="186"/>
    </i>
    <i>
      <x v="60"/>
    </i>
    <i>
      <x v="257"/>
    </i>
    <i>
      <x v="226"/>
    </i>
    <i>
      <x v="212"/>
    </i>
    <i>
      <x v="126"/>
    </i>
    <i>
      <x v="123"/>
    </i>
    <i>
      <x v="131"/>
    </i>
    <i>
      <x v="110"/>
    </i>
    <i>
      <x v="134"/>
    </i>
    <i>
      <x v="219"/>
    </i>
    <i>
      <x v="118"/>
    </i>
    <i>
      <x v="230"/>
    </i>
    <i>
      <x v="137"/>
    </i>
    <i>
      <x v="3"/>
    </i>
    <i>
      <x v="138"/>
    </i>
    <i>
      <x v="266"/>
    </i>
    <i>
      <x v="139"/>
    </i>
    <i>
      <x v="280"/>
    </i>
    <i>
      <x v="62"/>
    </i>
    <i>
      <x v="79"/>
    </i>
    <i>
      <x v="23"/>
    </i>
    <i>
      <x v="10"/>
    </i>
    <i>
      <x v="24"/>
    </i>
    <i>
      <x v="51"/>
    </i>
    <i>
      <x v="119"/>
    </i>
    <i>
      <x v="232"/>
    </i>
    <i>
      <x v="150"/>
    </i>
    <i>
      <x v="95"/>
    </i>
    <i>
      <x v="9"/>
    </i>
    <i>
      <x v="58"/>
    </i>
    <i>
      <x v="21"/>
    </i>
    <i>
      <x v="124"/>
    </i>
    <i>
      <x v="259"/>
    </i>
    <i>
      <x v="6"/>
    </i>
    <i>
      <x v="269"/>
    </i>
    <i>
      <x v="169"/>
    </i>
    <i>
      <x v="277"/>
    </i>
    <i>
      <x v="172"/>
    </i>
    <i>
      <x v="285"/>
    </i>
    <i>
      <x v="173"/>
    </i>
    <i>
      <x v="213"/>
    </i>
    <i>
      <x v="175"/>
    </i>
    <i>
      <x v="217"/>
    </i>
    <i>
      <x v="71"/>
    </i>
    <i>
      <x v="220"/>
    </i>
    <i>
      <x v="179"/>
    </i>
    <i>
      <x v="7"/>
    </i>
    <i>
      <x v="183"/>
    </i>
    <i>
      <x v="49"/>
    </i>
    <i>
      <x v="53"/>
    </i>
    <i>
      <x v="50"/>
    </i>
    <i>
      <x v="89"/>
    </i>
    <i>
      <x v="231"/>
    </i>
    <i>
      <x v="116"/>
    </i>
    <i>
      <x v="233"/>
    </i>
    <i>
      <x v="120"/>
    </i>
    <i>
      <x v="92"/>
    </i>
    <i>
      <x v="236"/>
    </i>
    <i>
      <x v="76"/>
    </i>
    <i>
      <x v="239"/>
    </i>
    <i>
      <x v="191"/>
    </i>
    <i>
      <x v="244"/>
    </i>
    <i>
      <x v="193"/>
    </i>
    <i>
      <x v="102"/>
    </i>
    <i>
      <x v="195"/>
    </i>
    <i>
      <x v="252"/>
    </i>
    <i>
      <x v="196"/>
    </i>
    <i>
      <x v="254"/>
    </i>
    <i>
      <x v="197"/>
    </i>
    <i>
      <x v="19"/>
    </i>
    <i>
      <x v="198"/>
    </i>
    <i>
      <x v="260"/>
    </i>
    <i>
      <x v="199"/>
    </i>
    <i>
      <x v="265"/>
    </i>
    <i>
      <x v="200"/>
    </i>
    <i>
      <x v="107"/>
    </i>
    <i>
      <x v="202"/>
    </i>
    <i>
      <x v="109"/>
    </i>
    <i>
      <x v="204"/>
    </i>
    <i>
      <x v="274"/>
    </i>
    <i>
      <x v="206"/>
    </i>
    <i>
      <x v="44"/>
    </i>
    <i>
      <x v="286"/>
    </i>
    <i>
      <x v="284"/>
    </i>
    <i>
      <x v="287"/>
    </i>
    <i>
      <x v="117"/>
    </i>
    <i>
      <x v="211"/>
    </i>
    <i>
      <x v="111"/>
    </i>
    <i>
      <x v="210"/>
    </i>
    <i>
      <x v="30"/>
    </i>
    <i>
      <x v="267"/>
    </i>
    <i>
      <x v="161"/>
    </i>
    <i>
      <x v="129"/>
    </i>
    <i>
      <x v="148"/>
    </i>
    <i>
      <x v="133"/>
    </i>
    <i>
      <x v="94"/>
    </i>
    <i>
      <x v="15"/>
    </i>
    <i>
      <x v="43"/>
    </i>
    <i>
      <x v="136"/>
    </i>
    <i>
      <x v="8"/>
    </i>
    <i>
      <x v="130"/>
    </i>
    <i>
      <x v="153"/>
    </i>
    <i>
      <x v="240"/>
    </i>
    <i>
      <x v="132"/>
    </i>
    <i>
      <x v="122"/>
    </i>
    <i>
      <x v="33"/>
    </i>
    <i>
      <x v="158"/>
    </i>
    <i>
      <x v="25"/>
    </i>
    <i>
      <x v="189"/>
    </i>
    <i>
      <x v="238"/>
    </i>
    <i>
      <x v="147"/>
    </i>
    <i>
      <x v="207"/>
    </i>
    <i>
      <x v="223"/>
    </i>
    <i>
      <x v="182"/>
    </i>
    <i>
      <x v="181"/>
    </i>
    <i>
      <x v="125"/>
    </i>
    <i>
      <x v="68"/>
    </i>
    <i>
      <x v="128"/>
    </i>
    <i>
      <x v="245"/>
    </i>
    <i>
      <x v="99"/>
    </i>
    <i>
      <x v="38"/>
    </i>
    <i>
      <x v="177"/>
    </i>
    <i>
      <x v="176"/>
    </i>
    <i>
      <x v="185"/>
    </i>
    <i>
      <x v="165"/>
    </i>
    <i>
      <x v="152"/>
    </i>
    <i>
      <x v="180"/>
    </i>
    <i>
      <x v="31"/>
    </i>
    <i>
      <x v="127"/>
    </i>
    <i>
      <x v="90"/>
    </i>
    <i>
      <x v="14"/>
    </i>
    <i>
      <x v="170"/>
    </i>
    <i>
      <x v="250"/>
    </i>
    <i>
      <x v="96"/>
    </i>
    <i>
      <x v="271"/>
    </i>
    <i>
      <x/>
    </i>
    <i>
      <x v="35"/>
    </i>
    <i>
      <x v="77"/>
    </i>
    <i>
      <x v="74"/>
    </i>
    <i>
      <x v="166"/>
    </i>
    <i>
      <x v="34"/>
    </i>
    <i>
      <x v="142"/>
    </i>
    <i>
      <x v="27"/>
    </i>
    <i>
      <x v="37"/>
    </i>
    <i>
      <x v="46"/>
    </i>
    <i>
      <x v="82"/>
    </i>
    <i>
      <x v="282"/>
    </i>
    <i>
      <x v="264"/>
    </i>
    <i>
      <x v="47"/>
    </i>
    <i>
      <x v="163"/>
    </i>
    <i>
      <x v="45"/>
    </i>
    <i>
      <x v="276"/>
    </i>
    <i>
      <x v="283"/>
    </i>
    <i>
      <x v="101"/>
    </i>
    <i>
      <x v="65"/>
    </i>
    <i>
      <x v="5"/>
    </i>
    <i>
      <x v="42"/>
    </i>
    <i>
      <x v="28"/>
    </i>
    <i>
      <x v="112"/>
    </i>
    <i>
      <x v="64"/>
    </i>
    <i>
      <x v="146"/>
    </i>
    <i>
      <x v="190"/>
    </i>
    <i>
      <x v="256"/>
    </i>
    <i>
      <x v="164"/>
    </i>
    <i>
      <x v="242"/>
    </i>
    <i>
      <x v="255"/>
    </i>
    <i>
      <x v="171"/>
    </i>
    <i>
      <x v="192"/>
    </i>
    <i>
      <x v="98"/>
    </i>
    <i>
      <x v="83"/>
    </i>
    <i>
      <x v="78"/>
    </i>
    <i>
      <x v="160"/>
    </i>
    <i>
      <x v="279"/>
    </i>
    <i>
      <x v="93"/>
    </i>
    <i>
      <x v="54"/>
    </i>
    <i>
      <x v="261"/>
    </i>
    <i>
      <x v="108"/>
    </i>
    <i>
      <x v="13"/>
    </i>
    <i>
      <x v="59"/>
    </i>
    <i>
      <x v="218"/>
    </i>
    <i>
      <x v="187"/>
    </i>
    <i>
      <x v="289"/>
    </i>
    <i>
      <x v="262"/>
    </i>
    <i>
      <x v="251"/>
    </i>
    <i>
      <x v="11"/>
    </i>
    <i>
      <x v="69"/>
    </i>
    <i>
      <x v="63"/>
    </i>
    <i>
      <x v="75"/>
    </i>
    <i>
      <x v="201"/>
    </i>
    <i>
      <x v="115"/>
    </i>
    <i>
      <x v="215"/>
    </i>
    <i>
      <x v="16"/>
    </i>
    <i>
      <x v="73"/>
    </i>
    <i>
      <x v="275"/>
    </i>
    <i>
      <x v="247"/>
    </i>
    <i>
      <x v="29"/>
    </i>
    <i>
      <x v="168"/>
    </i>
    <i>
      <x v="141"/>
    </i>
    <i>
      <x v="22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9000000}" name="TablaDinámica3" cacheId="40" applyNumberFormats="0" applyBorderFormats="0" applyFontFormats="0" applyPatternFormats="0" applyAlignmentFormats="0" applyWidthHeightFormats="1" dataCaption="Valores" tag="15660a5b-baf3-417b-92ea-f064c68e7631" updatedVersion="8" minRefreshableVersion="5" showDrill="0" useAutoFormatting="1" subtotalHiddenItems="1" itemPrintTitles="1" createdVersion="8" indent="0" compact="0" compactData="0" multipleFieldFilters="0">
  <location ref="BU1:CB101" firstHeaderRow="0" firstDataRow="1" firstDataCol="1"/>
  <pivotFields count="9">
    <pivotField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2"/>
  </rowFields>
  <rowItems count="100">
    <i>
      <x v="23"/>
    </i>
    <i>
      <x v="2"/>
    </i>
    <i>
      <x v="82"/>
    </i>
    <i>
      <x v="96"/>
    </i>
    <i>
      <x v="84"/>
    </i>
    <i>
      <x v="19"/>
    </i>
    <i>
      <x v="14"/>
    </i>
    <i>
      <x v="65"/>
    </i>
    <i>
      <x v="88"/>
    </i>
    <i>
      <x v="58"/>
    </i>
    <i>
      <x v="46"/>
    </i>
    <i>
      <x v="87"/>
    </i>
    <i>
      <x v="90"/>
    </i>
    <i>
      <x v="5"/>
    </i>
    <i>
      <x v="12"/>
    </i>
    <i>
      <x v="93"/>
    </i>
    <i>
      <x v="80"/>
    </i>
    <i>
      <x v="47"/>
    </i>
    <i>
      <x v="28"/>
    </i>
    <i>
      <x v="13"/>
    </i>
    <i>
      <x v="79"/>
    </i>
    <i>
      <x v="86"/>
    </i>
    <i>
      <x v="78"/>
    </i>
    <i>
      <x v="50"/>
    </i>
    <i>
      <x v="94"/>
    </i>
    <i>
      <x v="75"/>
    </i>
    <i>
      <x v="20"/>
    </i>
    <i>
      <x v="95"/>
    </i>
    <i>
      <x v="38"/>
    </i>
    <i>
      <x v="21"/>
    </i>
    <i>
      <x v="29"/>
    </i>
    <i>
      <x v="74"/>
    </i>
    <i>
      <x v="66"/>
    </i>
    <i>
      <x v="89"/>
    </i>
    <i>
      <x/>
    </i>
    <i>
      <x v="26"/>
    </i>
    <i>
      <x v="24"/>
    </i>
    <i>
      <x v="15"/>
    </i>
    <i>
      <x v="32"/>
    </i>
    <i>
      <x v="42"/>
    </i>
    <i>
      <x v="64"/>
    </i>
    <i>
      <x v="83"/>
    </i>
    <i>
      <x v="81"/>
    </i>
    <i>
      <x v="56"/>
    </i>
    <i>
      <x v="31"/>
    </i>
    <i>
      <x v="68"/>
    </i>
    <i>
      <x v="4"/>
    </i>
    <i>
      <x v="57"/>
    </i>
    <i>
      <x v="45"/>
    </i>
    <i>
      <x v="61"/>
    </i>
    <i>
      <x v="7"/>
    </i>
    <i>
      <x v="54"/>
    </i>
    <i>
      <x v="6"/>
    </i>
    <i>
      <x v="98"/>
    </i>
    <i>
      <x v="71"/>
    </i>
    <i>
      <x v="59"/>
    </i>
    <i>
      <x v="63"/>
    </i>
    <i>
      <x v="33"/>
    </i>
    <i>
      <x v="34"/>
    </i>
    <i>
      <x v="62"/>
    </i>
    <i>
      <x v="67"/>
    </i>
    <i>
      <x v="43"/>
    </i>
    <i>
      <x v="40"/>
    </i>
    <i>
      <x v="52"/>
    </i>
    <i>
      <x v="3"/>
    </i>
    <i>
      <x v="10"/>
    </i>
    <i>
      <x v="60"/>
    </i>
    <i>
      <x v="51"/>
    </i>
    <i>
      <x v="55"/>
    </i>
    <i>
      <x v="22"/>
    </i>
    <i>
      <x v="73"/>
    </i>
    <i>
      <x v="91"/>
    </i>
    <i>
      <x v="11"/>
    </i>
    <i>
      <x v="85"/>
    </i>
    <i>
      <x v="69"/>
    </i>
    <i>
      <x v="37"/>
    </i>
    <i>
      <x v="18"/>
    </i>
    <i>
      <x v="30"/>
    </i>
    <i>
      <x v="27"/>
    </i>
    <i>
      <x v="16"/>
    </i>
    <i>
      <x v="49"/>
    </i>
    <i>
      <x v="44"/>
    </i>
    <i>
      <x v="36"/>
    </i>
    <i>
      <x v="76"/>
    </i>
    <i>
      <x v="41"/>
    </i>
    <i>
      <x v="92"/>
    </i>
    <i>
      <x v="39"/>
    </i>
    <i>
      <x v="48"/>
    </i>
    <i>
      <x v="77"/>
    </i>
    <i>
      <x v="17"/>
    </i>
    <i>
      <x v="72"/>
    </i>
    <i>
      <x v="1"/>
    </i>
    <i>
      <x v="25"/>
    </i>
    <i>
      <x v="35"/>
    </i>
    <i>
      <x v="8"/>
    </i>
    <i>
      <x v="97"/>
    </i>
    <i>
      <x v="9"/>
    </i>
    <i>
      <x v="53"/>
    </i>
    <i>
      <x v="7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3" subtotal="count" baseField="0" baseItem="0"/>
    <dataField fld="1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0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C000000}" name="TablaDinámica6" cacheId="33" applyNumberFormats="0" applyBorderFormats="0" applyFontFormats="0" applyPatternFormats="0" applyAlignmentFormats="0" applyWidthHeightFormats="1" dataCaption="Valores" tag="9f28f184-66fc-4c9d-912c-36e3a07df378" updatedVersion="8" minRefreshableVersion="5" showDrill="0" useAutoFormatting="1" subtotalHiddenItems="1" itemPrintTitles="1" createdVersion="8" indent="0" compact="0" compactData="0" multipleFieldFilters="0">
  <location ref="S1:Z101" firstHeaderRow="0" firstDataRow="1" firstDataCol="1"/>
  <pivotFields count="9">
    <pivotField compact="0" allDrilled="1" outline="0" subtotalTop="0" showAll="0" dataSourceSort="1" defaultSubtotal="0" defaultAttributeDrillState="1"/>
    <pivotField axis="axisRow" compact="0" allDrilled="1" outline="0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1"/>
  </rowFields>
  <rowItems count="100">
    <i>
      <x v="70"/>
    </i>
    <i>
      <x v="8"/>
    </i>
    <i>
      <x v="96"/>
    </i>
    <i>
      <x v="2"/>
    </i>
    <i>
      <x v="53"/>
    </i>
    <i>
      <x v="85"/>
    </i>
    <i>
      <x v="1"/>
    </i>
    <i>
      <x v="76"/>
    </i>
    <i>
      <x v="5"/>
    </i>
    <i>
      <x v="35"/>
    </i>
    <i>
      <x v="7"/>
    </i>
    <i>
      <x v="17"/>
    </i>
    <i>
      <x v="36"/>
    </i>
    <i>
      <x v="41"/>
    </i>
    <i>
      <x v="86"/>
    </i>
    <i>
      <x v="64"/>
    </i>
    <i>
      <x v="22"/>
    </i>
    <i>
      <x v="18"/>
    </i>
    <i>
      <x v="39"/>
    </i>
    <i>
      <x v="91"/>
    </i>
    <i>
      <x v="34"/>
    </i>
    <i>
      <x v="84"/>
    </i>
    <i>
      <x v="10"/>
    </i>
    <i>
      <x v="80"/>
    </i>
    <i>
      <x v="19"/>
    </i>
    <i>
      <x v="60"/>
    </i>
    <i>
      <x v="77"/>
    </i>
    <i>
      <x v="27"/>
    </i>
    <i>
      <x v="16"/>
    </i>
    <i>
      <x v="98"/>
    </i>
    <i>
      <x v="40"/>
    </i>
    <i>
      <x v="90"/>
    </i>
    <i>
      <x v="30"/>
    </i>
    <i>
      <x v="69"/>
    </i>
    <i>
      <x v="25"/>
    </i>
    <i>
      <x v="13"/>
    </i>
    <i>
      <x v="62"/>
    </i>
    <i>
      <x v="52"/>
    </i>
    <i>
      <x v="87"/>
    </i>
    <i>
      <x v="57"/>
    </i>
    <i>
      <x v="6"/>
    </i>
    <i>
      <x v="88"/>
    </i>
    <i>
      <x v="31"/>
    </i>
    <i>
      <x v="61"/>
    </i>
    <i>
      <x v="68"/>
    </i>
    <i>
      <x v="63"/>
    </i>
    <i>
      <x v="95"/>
    </i>
    <i>
      <x v="66"/>
    </i>
    <i>
      <x v="32"/>
    </i>
    <i>
      <x v="29"/>
    </i>
    <i>
      <x v="21"/>
    </i>
    <i>
      <x v="56"/>
    </i>
    <i>
      <x v="24"/>
    </i>
    <i>
      <x v="26"/>
    </i>
    <i>
      <x v="89"/>
    </i>
    <i>
      <x v="75"/>
    </i>
    <i>
      <x v="42"/>
    </i>
    <i>
      <x v="11"/>
    </i>
    <i>
      <x v="3"/>
    </i>
    <i>
      <x v="47"/>
    </i>
    <i>
      <x v="49"/>
    </i>
    <i>
      <x v="38"/>
    </i>
    <i>
      <x v="74"/>
    </i>
    <i>
      <x v="33"/>
    </i>
    <i>
      <x v="28"/>
    </i>
    <i>
      <x v="83"/>
    </i>
    <i>
      <x v="94"/>
    </i>
    <i>
      <x v="59"/>
    </i>
    <i>
      <x v="93"/>
    </i>
    <i>
      <x v="81"/>
    </i>
    <i>
      <x v="71"/>
    </i>
    <i>
      <x v="46"/>
    </i>
    <i>
      <x v="65"/>
    </i>
    <i>
      <x v="67"/>
    </i>
    <i>
      <x v="4"/>
    </i>
    <i>
      <x v="48"/>
    </i>
    <i>
      <x v="50"/>
    </i>
    <i>
      <x v="55"/>
    </i>
    <i>
      <x v="15"/>
    </i>
    <i>
      <x v="43"/>
    </i>
    <i>
      <x v="72"/>
    </i>
    <i>
      <x v="79"/>
    </i>
    <i>
      <x v="45"/>
    </i>
    <i>
      <x v="97"/>
    </i>
    <i>
      <x v="37"/>
    </i>
    <i>
      <x v="51"/>
    </i>
    <i>
      <x v="14"/>
    </i>
    <i>
      <x v="92"/>
    </i>
    <i>
      <x/>
    </i>
    <i>
      <x v="44"/>
    </i>
    <i>
      <x v="9"/>
    </i>
    <i>
      <x v="73"/>
    </i>
    <i>
      <x v="12"/>
    </i>
    <i>
      <x v="78"/>
    </i>
    <i>
      <x v="58"/>
    </i>
    <i>
      <x v="20"/>
    </i>
    <i>
      <x v="54"/>
    </i>
    <i>
      <x v="23"/>
    </i>
    <i>
      <x v="8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1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E000000}" name="TablaDinámica8" cacheId="34" applyNumberFormats="0" applyBorderFormats="0" applyFontFormats="0" applyPatternFormats="0" applyAlignmentFormats="0" applyWidthHeightFormats="1" dataCaption="Valores" tag="0d6b5810-b056-419b-b07c-7fd38b030984" updatedVersion="8" minRefreshableVersion="5" showDrill="0" useAutoFormatting="1" subtotalHiddenItems="1" itemPrintTitles="1" createdVersion="8" indent="0" compact="0" compactData="0" multipleFieldFilters="0">
  <location ref="AB1:AI101" firstHeaderRow="0" firstDataRow="1" firstDataCol="1"/>
  <pivotFields count="9">
    <pivotField compact="0" allDrilled="1" outline="0" subtotalTop="0" showAll="0" dataSourceSort="1" defaultSubtotal="0" defaultAttributeDrillState="1"/>
    <pivotField axis="axisRow" compact="0" allDrilled="1" outline="0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1"/>
  </rowFields>
  <rowItems count="100">
    <i>
      <x v="70"/>
    </i>
    <i>
      <x v="8"/>
    </i>
    <i>
      <x v="96"/>
    </i>
    <i>
      <x v="53"/>
    </i>
    <i>
      <x v="2"/>
    </i>
    <i>
      <x v="1"/>
    </i>
    <i>
      <x v="85"/>
    </i>
    <i>
      <x v="64"/>
    </i>
    <i>
      <x v="5"/>
    </i>
    <i>
      <x v="41"/>
    </i>
    <i>
      <x v="17"/>
    </i>
    <i>
      <x v="18"/>
    </i>
    <i>
      <x v="36"/>
    </i>
    <i>
      <x v="22"/>
    </i>
    <i>
      <x v="80"/>
    </i>
    <i>
      <x v="10"/>
    </i>
    <i>
      <x v="86"/>
    </i>
    <i>
      <x v="69"/>
    </i>
    <i>
      <x v="39"/>
    </i>
    <i>
      <x v="16"/>
    </i>
    <i>
      <x v="60"/>
    </i>
    <i>
      <x v="90"/>
    </i>
    <i>
      <x v="98"/>
    </i>
    <i>
      <x v="11"/>
    </i>
    <i>
      <x v="7"/>
    </i>
    <i>
      <x v="25"/>
    </i>
    <i>
      <x v="62"/>
    </i>
    <i>
      <x v="30"/>
    </i>
    <i>
      <x v="13"/>
    </i>
    <i>
      <x v="27"/>
    </i>
    <i>
      <x v="40"/>
    </i>
    <i>
      <x v="28"/>
    </i>
    <i>
      <x v="6"/>
    </i>
    <i>
      <x v="32"/>
    </i>
    <i>
      <x v="31"/>
    </i>
    <i>
      <x v="88"/>
    </i>
    <i>
      <x v="21"/>
    </i>
    <i>
      <x v="61"/>
    </i>
    <i>
      <x v="52"/>
    </i>
    <i>
      <x v="57"/>
    </i>
    <i>
      <x v="66"/>
    </i>
    <i>
      <x v="81"/>
    </i>
    <i>
      <x v="68"/>
    </i>
    <i>
      <x v="87"/>
    </i>
    <i>
      <x v="47"/>
    </i>
    <i>
      <x v="29"/>
    </i>
    <i>
      <x v="89"/>
    </i>
    <i>
      <x v="56"/>
    </i>
    <i>
      <x v="26"/>
    </i>
    <i>
      <x v="24"/>
    </i>
    <i>
      <x v="63"/>
    </i>
    <i>
      <x v="75"/>
    </i>
    <i>
      <x v="95"/>
    </i>
    <i>
      <x v="94"/>
    </i>
    <i>
      <x v="42"/>
    </i>
    <i>
      <x v="74"/>
    </i>
    <i>
      <x v="51"/>
    </i>
    <i>
      <x v="33"/>
    </i>
    <i>
      <x v="76"/>
    </i>
    <i>
      <x v="59"/>
    </i>
    <i>
      <x v="3"/>
    </i>
    <i>
      <x v="83"/>
    </i>
    <i>
      <x v="93"/>
    </i>
    <i>
      <x v="4"/>
    </i>
    <i>
      <x v="71"/>
    </i>
    <i>
      <x v="43"/>
    </i>
    <i>
      <x v="38"/>
    </i>
    <i>
      <x v="46"/>
    </i>
    <i>
      <x v="15"/>
    </i>
    <i>
      <x v="14"/>
    </i>
    <i>
      <x v="97"/>
    </i>
    <i>
      <x v="67"/>
    </i>
    <i>
      <x v="79"/>
    </i>
    <i>
      <x v="45"/>
    </i>
    <i>
      <x v="55"/>
    </i>
    <i>
      <x v="72"/>
    </i>
    <i>
      <x v="34"/>
    </i>
    <i>
      <x v="37"/>
    </i>
    <i>
      <x v="50"/>
    </i>
    <i>
      <x v="48"/>
    </i>
    <i>
      <x v="65"/>
    </i>
    <i>
      <x v="84"/>
    </i>
    <i>
      <x/>
    </i>
    <i>
      <x v="44"/>
    </i>
    <i>
      <x v="73"/>
    </i>
    <i>
      <x v="19"/>
    </i>
    <i>
      <x v="92"/>
    </i>
    <i>
      <x v="12"/>
    </i>
    <i>
      <x v="78"/>
    </i>
    <i>
      <x v="49"/>
    </i>
    <i>
      <x v="9"/>
    </i>
    <i>
      <x v="91"/>
    </i>
    <i>
      <x v="58"/>
    </i>
    <i>
      <x v="35"/>
    </i>
    <i>
      <x v="77"/>
    </i>
    <i>
      <x v="20"/>
    </i>
    <i>
      <x v="54"/>
    </i>
    <i>
      <x v="82"/>
    </i>
    <i>
      <x v="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dateBetween" evalOrder="-1" id="201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ric]"/>
        <x15:activeTabTopLevelEntity name="[meses]"/>
        <x15:activeTabTopLevelEntity name="[paises_imp]"/>
        <x15:activeTabTopLevelEntity name="[taric_imp]"/>
        <x15:activeTabTopLevelEntity name="[taric_ex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7000000}" name="TablaDinámica16" cacheId="46" applyNumberFormats="0" applyBorderFormats="0" applyFontFormats="0" applyPatternFormats="0" applyAlignmentFormats="0" applyWidthHeightFormats="1" dataCaption="Valores" tag="ad3db4dd-f427-4ad8-96cb-e6c4ebcc68e8" updatedVersion="8" minRefreshableVersion="5" useAutoFormatting="1" subtotalHiddenItems="1" itemPrintTitles="1" createdVersion="8" indent="0" outline="1" outlineData="1" multipleFieldFilters="0">
  <location ref="DW1:ED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80"/>
    </i>
    <i>
      <x v="141"/>
    </i>
    <i>
      <x v="216"/>
    </i>
    <i>
      <x v="69"/>
    </i>
    <i>
      <x v="218"/>
    </i>
    <i>
      <x v="39"/>
    </i>
    <i>
      <x v="77"/>
    </i>
    <i>
      <x v="1"/>
    </i>
    <i>
      <x v="174"/>
    </i>
    <i>
      <x v="275"/>
    </i>
    <i>
      <x v="48"/>
    </i>
    <i>
      <x v="140"/>
    </i>
    <i>
      <x v="188"/>
    </i>
    <i>
      <x v="168"/>
    </i>
    <i>
      <x v="203"/>
    </i>
    <i>
      <x v="251"/>
    </i>
    <i>
      <x v="256"/>
    </i>
    <i>
      <x v="155"/>
    </i>
    <i>
      <x v="2"/>
    </i>
    <i>
      <x v="83"/>
    </i>
    <i>
      <x v="255"/>
    </i>
    <i>
      <x v="105"/>
    </i>
    <i>
      <x v="75"/>
    </i>
    <i>
      <x v="273"/>
    </i>
    <i>
      <x v="59"/>
    </i>
    <i>
      <x v="78"/>
    </i>
    <i>
      <x v="72"/>
    </i>
    <i>
      <x v="159"/>
    </i>
    <i>
      <x v="276"/>
    </i>
    <i>
      <x v="209"/>
    </i>
    <i>
      <x v="279"/>
    </i>
    <i>
      <x v="66"/>
    </i>
    <i>
      <x v="224"/>
    </i>
    <i>
      <x v="200"/>
    </i>
    <i>
      <x v="164"/>
    </i>
    <i>
      <x v="26"/>
    </i>
    <i>
      <x v="182"/>
    </i>
    <i>
      <x v="247"/>
    </i>
    <i>
      <x v="180"/>
    </i>
    <i>
      <x v="41"/>
    </i>
    <i>
      <x v="4"/>
    </i>
    <i>
      <x v="181"/>
    </i>
    <i>
      <x v="243"/>
    </i>
    <i>
      <x v="281"/>
    </i>
    <i>
      <x v="171"/>
    </i>
    <i>
      <x v="201"/>
    </i>
    <i>
      <x v="264"/>
    </i>
    <i>
      <x v="190"/>
    </i>
    <i>
      <x v="67"/>
    </i>
    <i>
      <x/>
    </i>
    <i>
      <x v="14"/>
    </i>
    <i>
      <x v="278"/>
    </i>
    <i>
      <x v="227"/>
    </i>
    <i>
      <x v="176"/>
    </i>
    <i>
      <x v="205"/>
    </i>
    <i>
      <x v="161"/>
    </i>
    <i>
      <x v="146"/>
    </i>
    <i>
      <x v="234"/>
    </i>
    <i>
      <x v="88"/>
    </i>
    <i>
      <x v="245"/>
    </i>
    <i>
      <x v="97"/>
    </i>
    <i>
      <x v="60"/>
    </i>
    <i>
      <x v="208"/>
    </i>
    <i>
      <x v="42"/>
    </i>
    <i>
      <x v="167"/>
    </i>
    <i>
      <x v="151"/>
    </i>
    <i>
      <x v="35"/>
    </i>
    <i>
      <x v="132"/>
    </i>
    <i>
      <x v="242"/>
    </i>
    <i>
      <x v="177"/>
    </i>
    <i>
      <x v="260"/>
    </i>
    <i>
      <x v="165"/>
    </i>
    <i>
      <x v="147"/>
    </i>
    <i>
      <x v="31"/>
    </i>
    <i>
      <x v="263"/>
    </i>
    <i>
      <x v="15"/>
    </i>
    <i>
      <x v="269"/>
    </i>
    <i>
      <x v="44"/>
    </i>
    <i>
      <x v="239"/>
    </i>
    <i>
      <x v="163"/>
    </i>
    <i>
      <x v="91"/>
    </i>
    <i>
      <x v="6"/>
    </i>
    <i>
      <x v="237"/>
    </i>
    <i>
      <x v="175"/>
    </i>
    <i>
      <x v="142"/>
    </i>
    <i>
      <x v="127"/>
    </i>
    <i>
      <x v="103"/>
    </i>
    <i>
      <x v="186"/>
    </i>
    <i>
      <x v="98"/>
    </i>
    <i>
      <x v="149"/>
    </i>
    <i>
      <x v="128"/>
    </i>
    <i>
      <x v="71"/>
    </i>
    <i>
      <x v="184"/>
    </i>
    <i>
      <x v="214"/>
    </i>
    <i>
      <x v="119"/>
    </i>
    <i>
      <x v="179"/>
    </i>
    <i>
      <x v="76"/>
    </i>
    <i>
      <x v="130"/>
    </i>
    <i>
      <x v="231"/>
    </i>
    <i>
      <x v="94"/>
    </i>
    <i>
      <x v="238"/>
    </i>
    <i>
      <x v="288"/>
    </i>
    <i>
      <x v="124"/>
    </i>
    <i>
      <x v="58"/>
    </i>
    <i>
      <x v="272"/>
    </i>
    <i>
      <x v="22"/>
    </i>
    <i>
      <x v="99"/>
    </i>
    <i>
      <x v="116"/>
    </i>
    <i>
      <x v="96"/>
    </i>
    <i>
      <x v="24"/>
    </i>
    <i>
      <x v="21"/>
    </i>
    <i>
      <x v="173"/>
    </i>
    <i>
      <x v="148"/>
    </i>
    <i>
      <x v="10"/>
    </i>
    <i>
      <x v="222"/>
    </i>
    <i>
      <x v="95"/>
    </i>
    <i>
      <x v="235"/>
    </i>
    <i>
      <x v="49"/>
    </i>
    <i>
      <x v="257"/>
    </i>
    <i>
      <x v="120"/>
    </i>
    <i>
      <x v="274"/>
    </i>
    <i>
      <x v="123"/>
    </i>
    <i>
      <x v="169"/>
    </i>
    <i>
      <x v="50"/>
    </i>
    <i>
      <x v="131"/>
    </i>
    <i>
      <x v="51"/>
    </i>
    <i>
      <x v="232"/>
    </i>
    <i>
      <x v="38"/>
    </i>
    <i>
      <x v="113"/>
    </i>
    <i>
      <x v="126"/>
    </i>
    <i>
      <x v="253"/>
    </i>
    <i>
      <x v="53"/>
    </i>
    <i>
      <x v="36"/>
    </i>
    <i>
      <x v="189"/>
    </i>
    <i>
      <x v="172"/>
    </i>
    <i>
      <x v="267"/>
    </i>
    <i>
      <x v="28"/>
    </i>
    <i>
      <x v="213"/>
    </i>
    <i>
      <x v="277"/>
    </i>
    <i>
      <x v="20"/>
    </i>
    <i>
      <x v="217"/>
    </i>
    <i>
      <x v="219"/>
    </i>
    <i>
      <x v="220"/>
    </i>
    <i>
      <x v="284"/>
    </i>
    <i>
      <x v="223"/>
    </i>
    <i>
      <x v="286"/>
    </i>
    <i>
      <x v="226"/>
    </i>
    <i>
      <x v="198"/>
    </i>
    <i>
      <x v="30"/>
    </i>
    <i>
      <x v="199"/>
    </i>
    <i>
      <x v="233"/>
    </i>
    <i>
      <x v="107"/>
    </i>
    <i>
      <x v="138"/>
    </i>
    <i>
      <x v="139"/>
    </i>
    <i>
      <x v="117"/>
    </i>
    <i>
      <x v="240"/>
    </i>
    <i>
      <x v="9"/>
    </i>
    <i>
      <x v="109"/>
    </i>
    <i>
      <x v="244"/>
    </i>
    <i>
      <x v="3"/>
    </i>
    <i>
      <x v="23"/>
    </i>
    <i>
      <x v="102"/>
    </i>
    <i>
      <x v="252"/>
    </i>
    <i>
      <x v="204"/>
    </i>
    <i>
      <x v="79"/>
    </i>
    <i>
      <x v="18"/>
    </i>
    <i>
      <x v="259"/>
    </i>
    <i>
      <x v="206"/>
    </i>
    <i>
      <x v="110"/>
    </i>
    <i>
      <x v="19"/>
    </i>
    <i>
      <x v="265"/>
    </i>
    <i>
      <x v="68"/>
    </i>
    <i>
      <x v="111"/>
    </i>
    <i>
      <x v="210"/>
    </i>
    <i>
      <x v="86"/>
    </i>
    <i>
      <x v="211"/>
    </i>
    <i>
      <x v="150"/>
    </i>
    <i>
      <x v="212"/>
    </i>
    <i>
      <x v="89"/>
    </i>
    <i>
      <x v="193"/>
    </i>
    <i>
      <x v="92"/>
    </i>
    <i>
      <x v="195"/>
    </i>
    <i>
      <x v="285"/>
    </i>
    <i>
      <x v="196"/>
    </i>
    <i>
      <x v="287"/>
    </i>
    <i>
      <x v="197"/>
    </i>
    <i>
      <x v="191"/>
    </i>
    <i>
      <x v="33"/>
    </i>
    <i>
      <x v="101"/>
    </i>
    <i>
      <x v="57"/>
    </i>
    <i>
      <x v="254"/>
    </i>
    <i>
      <x v="283"/>
    </i>
    <i>
      <x v="133"/>
    </i>
    <i>
      <x v="136"/>
    </i>
    <i>
      <x v="135"/>
    </i>
    <i>
      <x v="122"/>
    </i>
    <i>
      <x v="8"/>
    </i>
    <i>
      <x v="236"/>
    </i>
    <i>
      <x v="137"/>
    </i>
    <i>
      <x v="248"/>
    </i>
    <i>
      <x v="43"/>
    </i>
    <i>
      <x v="266"/>
    </i>
    <i>
      <x v="7"/>
    </i>
    <i>
      <x v="70"/>
    </i>
    <i>
      <x v="246"/>
    </i>
    <i>
      <x v="45"/>
    </i>
    <i>
      <x v="153"/>
    </i>
    <i>
      <x v="157"/>
    </i>
    <i>
      <x v="156"/>
    </i>
    <i>
      <x v="52"/>
    </i>
    <i>
      <x v="280"/>
    </i>
    <i>
      <x v="249"/>
    </i>
    <i>
      <x v="241"/>
    </i>
    <i>
      <x v="25"/>
    </i>
    <i>
      <x v="118"/>
    </i>
    <i>
      <x v="268"/>
    </i>
    <i>
      <x v="145"/>
    </i>
    <i>
      <x v="34"/>
    </i>
    <i>
      <x v="87"/>
    </i>
    <i>
      <x v="166"/>
    </i>
    <i>
      <x v="134"/>
    </i>
    <i>
      <x v="178"/>
    </i>
    <i>
      <x v="183"/>
    </i>
    <i>
      <x v="258"/>
    </i>
    <i>
      <x v="162"/>
    </i>
    <i>
      <x v="74"/>
    </i>
    <i>
      <x v="100"/>
    </i>
    <i>
      <x v="144"/>
    </i>
    <i>
      <x v="289"/>
    </i>
    <i>
      <x v="90"/>
    </i>
    <i>
      <x v="32"/>
    </i>
    <i>
      <x v="170"/>
    </i>
    <i>
      <x v="152"/>
    </i>
    <i>
      <x v="207"/>
    </i>
    <i>
      <x v="56"/>
    </i>
    <i>
      <x v="104"/>
    </i>
    <i>
      <x v="40"/>
    </i>
    <i>
      <x v="129"/>
    </i>
    <i>
      <x v="16"/>
    </i>
    <i>
      <x v="13"/>
    </i>
    <i>
      <x v="82"/>
    </i>
    <i>
      <x v="121"/>
    </i>
    <i>
      <x v="125"/>
    </i>
    <i>
      <x v="62"/>
    </i>
    <i>
      <x v="158"/>
    </i>
    <i>
      <x v="81"/>
    </i>
    <i>
      <x v="93"/>
    </i>
    <i>
      <x v="54"/>
    </i>
    <i>
      <x v="270"/>
    </i>
    <i>
      <x v="225"/>
    </i>
    <i>
      <x v="37"/>
    </i>
    <i>
      <x v="185"/>
    </i>
    <i>
      <x v="230"/>
    </i>
    <i>
      <x v="154"/>
    </i>
    <i>
      <x v="114"/>
    </i>
    <i>
      <x v="192"/>
    </i>
    <i>
      <x v="47"/>
    </i>
    <i>
      <x v="228"/>
    </i>
    <i>
      <x v="46"/>
    </i>
    <i>
      <x v="250"/>
    </i>
    <i>
      <x v="160"/>
    </i>
    <i>
      <x v="261"/>
    </i>
    <i>
      <x v="64"/>
    </i>
    <i>
      <x v="271"/>
    </i>
    <i>
      <x v="84"/>
    </i>
    <i>
      <x v="65"/>
    </i>
    <i>
      <x v="215"/>
    </i>
    <i>
      <x v="11"/>
    </i>
    <i>
      <x v="112"/>
    </i>
    <i>
      <x v="73"/>
    </i>
    <i>
      <x v="61"/>
    </i>
    <i>
      <x v="108"/>
    </i>
    <i>
      <x v="262"/>
    </i>
    <i>
      <x v="115"/>
    </i>
    <i>
      <x v="27"/>
    </i>
    <i>
      <x v="17"/>
    </i>
    <i>
      <x v="202"/>
    </i>
    <i>
      <x v="229"/>
    </i>
    <i>
      <x v="5"/>
    </i>
    <i>
      <x v="12"/>
    </i>
    <i>
      <x v="63"/>
    </i>
    <i>
      <x v="282"/>
    </i>
    <i>
      <x v="106"/>
    </i>
    <i>
      <x v="143"/>
    </i>
    <i>
      <x v="187"/>
    </i>
    <i>
      <x v="194"/>
    </i>
    <i>
      <x v="29"/>
    </i>
    <i>
      <x v="55"/>
    </i>
    <i>
      <x v="221"/>
    </i>
    <i>
      <x v="8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paises_im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TablaDinámica12" cacheId="38" applyNumberFormats="0" applyBorderFormats="0" applyFontFormats="0" applyPatternFormats="0" applyAlignmentFormats="0" applyWidthHeightFormats="1" dataCaption="Valores" tag="a21067e6-3742-4b8e-97d9-5ae6b46d25f2" updatedVersion="8" minRefreshableVersion="5" useAutoFormatting="1" subtotalHiddenItems="1" itemPrintTitles="1" createdVersion="8" indent="0" outline="1" outlineData="1" multipleFieldFilters="0">
  <location ref="BL1:BS292" firstHeaderRow="0" firstDataRow="1" firstDataCol="1"/>
  <pivotFields count="9">
    <pivotField axis="axisRow" allDrilled="1" subtotalTop="0" showAll="0" sortType="descending" defaultSubtotal="0" defaultAttributeDrillState="1">
      <items count="2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1">
    <i>
      <x v="55"/>
    </i>
    <i>
      <x v="85"/>
    </i>
    <i>
      <x v="194"/>
    </i>
    <i>
      <x v="106"/>
    </i>
    <i>
      <x v="29"/>
    </i>
    <i>
      <x v="221"/>
    </i>
    <i>
      <x v="262"/>
    </i>
    <i>
      <x v="224"/>
    </i>
    <i>
      <x v="61"/>
    </i>
    <i>
      <x v="63"/>
    </i>
    <i>
      <x v="143"/>
    </i>
    <i>
      <x v="282"/>
    </i>
    <i>
      <x v="17"/>
    </i>
    <i>
      <x v="115"/>
    </i>
    <i>
      <x v="164"/>
    </i>
    <i>
      <x v="160"/>
    </i>
    <i>
      <x v="271"/>
    </i>
    <i>
      <x v="228"/>
    </i>
    <i>
      <x v="105"/>
    </i>
    <i>
      <x v="11"/>
    </i>
    <i>
      <x v="65"/>
    </i>
    <i>
      <x v="64"/>
    </i>
    <i>
      <x v="141"/>
    </i>
    <i>
      <x v="84"/>
    </i>
    <i>
      <x v="225"/>
    </i>
    <i>
      <x v="114"/>
    </i>
    <i>
      <x v="12"/>
    </i>
    <i>
      <x v="185"/>
    </i>
    <i>
      <x v="192"/>
    </i>
    <i>
      <x v="125"/>
    </i>
    <i>
      <x v="230"/>
    </i>
    <i>
      <x v="154"/>
    </i>
    <i>
      <x v="37"/>
    </i>
    <i>
      <x v="93"/>
    </i>
    <i>
      <x v="14"/>
    </i>
    <i>
      <x v="47"/>
    </i>
    <i>
      <x v="158"/>
    </i>
    <i>
      <x v="121"/>
    </i>
    <i>
      <x v="278"/>
    </i>
    <i>
      <x v="163"/>
    </i>
    <i>
      <x v="104"/>
    </i>
    <i>
      <x v="82"/>
    </i>
    <i>
      <x v="62"/>
    </i>
    <i>
      <x v="13"/>
    </i>
    <i>
      <x v="152"/>
    </i>
    <i>
      <x v="129"/>
    </i>
    <i>
      <x v="40"/>
    </i>
    <i>
      <x v="167"/>
    </i>
    <i>
      <x v="243"/>
    </i>
    <i>
      <x v="170"/>
    </i>
    <i>
      <x v="45"/>
    </i>
    <i>
      <x v="207"/>
    </i>
    <i>
      <x v="176"/>
    </i>
    <i>
      <x v="289"/>
    </i>
    <i>
      <x v="32"/>
    </i>
    <i>
      <x v="178"/>
    </i>
    <i>
      <x v="223"/>
    </i>
    <i>
      <x v="145"/>
    </i>
    <i>
      <x v="250"/>
    </i>
    <i>
      <x v="208"/>
    </i>
    <i>
      <x v="233"/>
    </i>
    <i>
      <x v="265"/>
    </i>
    <i>
      <x v="149"/>
    </i>
    <i>
      <x v="161"/>
    </i>
    <i>
      <x v="118"/>
    </i>
    <i>
      <x v="213"/>
    </i>
    <i>
      <x v="74"/>
    </i>
    <i>
      <x v="186"/>
    </i>
    <i>
      <x v="258"/>
    </i>
    <i>
      <x v="183"/>
    </i>
    <i>
      <x v="91"/>
    </i>
    <i>
      <x v="34"/>
    </i>
    <i>
      <x v="153"/>
    </i>
    <i>
      <x v="25"/>
    </i>
    <i>
      <x v="268"/>
    </i>
    <i>
      <x v="241"/>
    </i>
    <i>
      <x v="280"/>
    </i>
    <i>
      <x v="43"/>
    </i>
    <i>
      <x v="101"/>
    </i>
    <i>
      <x v="136"/>
    </i>
    <i>
      <x v="70"/>
    </i>
    <i>
      <x v="119"/>
    </i>
    <i>
      <x v="156"/>
    </i>
    <i>
      <x v="124"/>
    </i>
    <i>
      <x v="137"/>
    </i>
    <i>
      <x v="204"/>
    </i>
    <i>
      <x v="236"/>
    </i>
    <i>
      <x v="253"/>
    </i>
    <i>
      <x v="254"/>
    </i>
    <i>
      <x v="8"/>
    </i>
    <i>
      <x v="135"/>
    </i>
    <i>
      <x v="248"/>
    </i>
    <i>
      <x v="57"/>
    </i>
    <i>
      <x v="123"/>
    </i>
    <i>
      <x v="232"/>
    </i>
    <i>
      <x v="267"/>
    </i>
    <i>
      <x v="33"/>
    </i>
    <i>
      <x v="150"/>
    </i>
    <i>
      <x v="169"/>
    </i>
    <i>
      <x v="240"/>
    </i>
    <i>
      <x v="172"/>
    </i>
    <i>
      <x v="220"/>
    </i>
    <i>
      <x v="173"/>
    </i>
    <i>
      <x v="111"/>
    </i>
    <i>
      <x v="38"/>
    </i>
    <i>
      <x v="20"/>
    </i>
    <i>
      <x v="10"/>
    </i>
    <i>
      <x v="217"/>
    </i>
    <i>
      <x v="117"/>
    </i>
    <i>
      <x v="19"/>
    </i>
    <i>
      <x v="68"/>
    </i>
    <i>
      <x v="86"/>
    </i>
    <i>
      <x v="36"/>
    </i>
    <i>
      <x v="235"/>
    </i>
    <i>
      <x v="191"/>
    </i>
    <i>
      <x v="92"/>
    </i>
    <i>
      <x v="102"/>
    </i>
    <i>
      <x v="252"/>
    </i>
    <i>
      <x v="193"/>
    </i>
    <i>
      <x v="107"/>
    </i>
    <i>
      <x v="148"/>
    </i>
    <i>
      <x v="219"/>
    </i>
    <i>
      <x v="195"/>
    </i>
    <i>
      <x v="109"/>
    </i>
    <i>
      <x v="196"/>
    </i>
    <i>
      <x v="30"/>
    </i>
    <i>
      <x v="197"/>
    </i>
    <i>
      <x v="226"/>
    </i>
    <i>
      <x v="198"/>
    </i>
    <i>
      <x v="3"/>
    </i>
    <i>
      <x v="199"/>
    </i>
    <i>
      <x v="126"/>
    </i>
    <i>
      <x v="110"/>
    </i>
    <i>
      <x v="113"/>
    </i>
    <i>
      <x v="53"/>
    </i>
    <i>
      <x v="18"/>
    </i>
    <i>
      <x v="259"/>
    </i>
    <i>
      <x v="244"/>
    </i>
    <i>
      <x v="51"/>
    </i>
    <i>
      <x v="21"/>
    </i>
    <i>
      <x v="49"/>
    </i>
    <i>
      <x v="23"/>
    </i>
    <i>
      <x v="285"/>
    </i>
    <i>
      <x v="257"/>
    </i>
    <i>
      <x v="50"/>
    </i>
    <i>
      <x v="24"/>
    </i>
    <i>
      <x v="9"/>
    </i>
    <i>
      <x v="95"/>
    </i>
    <i>
      <x v="96"/>
    </i>
    <i>
      <x v="138"/>
    </i>
    <i>
      <x v="206"/>
    </i>
    <i>
      <x v="277"/>
    </i>
    <i>
      <x v="79"/>
    </i>
    <i>
      <x v="287"/>
    </i>
    <i>
      <x v="120"/>
    </i>
    <i>
      <x v="284"/>
    </i>
    <i>
      <x v="210"/>
    </i>
    <i>
      <x v="286"/>
    </i>
    <i>
      <x v="211"/>
    </i>
    <i>
      <x v="212"/>
    </i>
    <i>
      <x v="139"/>
    </i>
    <i>
      <x v="99"/>
    </i>
    <i>
      <x v="71"/>
    </i>
    <i>
      <x v="274"/>
    </i>
    <i>
      <x v="288"/>
    </i>
    <i>
      <x v="130"/>
    </i>
    <i>
      <x v="116"/>
    </i>
    <i>
      <x v="272"/>
    </i>
    <i>
      <x v="128"/>
    </i>
    <i>
      <x v="189"/>
    </i>
    <i>
      <x v="283"/>
    </i>
    <i>
      <x v="238"/>
    </i>
    <i>
      <x v="179"/>
    </i>
    <i>
      <x v="214"/>
    </i>
    <i>
      <x v="76"/>
    </i>
    <i>
      <x v="266"/>
    </i>
    <i>
      <x v="89"/>
    </i>
    <i>
      <x v="28"/>
    </i>
    <i>
      <x v="98"/>
    </i>
    <i>
      <x v="133"/>
    </i>
    <i>
      <x v="52"/>
    </i>
    <i>
      <x v="44"/>
    </i>
    <i>
      <x v="142"/>
    </i>
    <i>
      <x v="175"/>
    </i>
    <i>
      <x v="6"/>
    </i>
    <i>
      <x v="7"/>
    </i>
    <i>
      <x v="88"/>
    </i>
    <i>
      <x v="231"/>
    </i>
    <i>
      <x v="134"/>
    </i>
    <i>
      <x v="237"/>
    </i>
    <i>
      <x v="127"/>
    </i>
    <i>
      <x v="58"/>
    </i>
    <i>
      <x v="103"/>
    </i>
    <i>
      <x v="239"/>
    </i>
    <i>
      <x v="131"/>
    </i>
    <i>
      <x v="263"/>
    </i>
    <i>
      <x v="31"/>
    </i>
    <i>
      <x v="15"/>
    </i>
    <i>
      <x v="222"/>
    </i>
    <i>
      <x v="269"/>
    </i>
    <i>
      <x v="122"/>
    </i>
    <i>
      <x v="165"/>
    </i>
    <i>
      <x v="147"/>
    </i>
    <i>
      <x v="166"/>
    </i>
    <i>
      <x v="260"/>
    </i>
    <i>
      <x v="132"/>
    </i>
    <i>
      <x v="249"/>
    </i>
    <i>
      <x v="42"/>
    </i>
    <i>
      <x v="246"/>
    </i>
    <i>
      <x v="60"/>
    </i>
    <i>
      <x v="177"/>
    </i>
    <i>
      <x v="144"/>
    </i>
    <i>
      <x v="94"/>
    </i>
    <i>
      <x v="245"/>
    </i>
    <i>
      <x v="234"/>
    </i>
    <i>
      <x v="146"/>
    </i>
    <i>
      <x v="87"/>
    </i>
    <i>
      <x v="184"/>
    </i>
    <i>
      <x v="162"/>
    </i>
    <i>
      <x v="35"/>
    </i>
    <i>
      <x v="190"/>
    </i>
    <i>
      <x v="16"/>
    </i>
    <i>
      <x v="22"/>
    </i>
    <i>
      <x v="4"/>
    </i>
    <i>
      <x v="281"/>
    </i>
    <i>
      <x v="205"/>
    </i>
    <i>
      <x v="97"/>
    </i>
    <i>
      <x/>
    </i>
    <i>
      <x v="90"/>
    </i>
    <i>
      <x v="81"/>
    </i>
    <i>
      <x v="67"/>
    </i>
    <i>
      <x v="201"/>
    </i>
    <i>
      <x v="264"/>
    </i>
    <i>
      <x v="227"/>
    </i>
    <i>
      <x v="66"/>
    </i>
    <i>
      <x v="242"/>
    </i>
    <i>
      <x v="182"/>
    </i>
    <i>
      <x v="112"/>
    </i>
    <i>
      <x v="83"/>
    </i>
    <i>
      <x v="26"/>
    </i>
    <i>
      <x v="180"/>
    </i>
    <i>
      <x v="200"/>
    </i>
    <i>
      <x v="279"/>
    </i>
    <i>
      <x v="171"/>
    </i>
    <i>
      <x v="181"/>
    </i>
    <i>
      <x v="54"/>
    </i>
    <i>
      <x v="276"/>
    </i>
    <i>
      <x v="56"/>
    </i>
    <i>
      <x v="46"/>
    </i>
    <i>
      <x v="78"/>
    </i>
    <i>
      <x v="159"/>
    </i>
    <i>
      <x v="108"/>
    </i>
    <i>
      <x v="72"/>
    </i>
    <i>
      <x v="59"/>
    </i>
    <i>
      <x v="256"/>
    </i>
    <i>
      <x v="27"/>
    </i>
    <i>
      <x v="140"/>
    </i>
    <i>
      <x v="202"/>
    </i>
    <i>
      <x v="261"/>
    </i>
    <i>
      <x v="247"/>
    </i>
    <i>
      <x v="209"/>
    </i>
    <i>
      <x v="41"/>
    </i>
    <i>
      <x v="155"/>
    </i>
    <i>
      <x v="203"/>
    </i>
    <i>
      <x v="73"/>
    </i>
    <i>
      <x v="215"/>
    </i>
    <i>
      <x v="188"/>
    </i>
    <i>
      <x v="251"/>
    </i>
    <i>
      <x v="75"/>
    </i>
    <i>
      <x v="48"/>
    </i>
    <i>
      <x v="255"/>
    </i>
    <i>
      <x v="229"/>
    </i>
    <i>
      <x v="270"/>
    </i>
    <i>
      <x v="151"/>
    </i>
    <i>
      <x v="1"/>
    </i>
    <i>
      <x v="174"/>
    </i>
    <i>
      <x v="275"/>
    </i>
    <i>
      <x v="39"/>
    </i>
    <i>
      <x v="273"/>
    </i>
    <i>
      <x v="77"/>
    </i>
    <i>
      <x v="168"/>
    </i>
    <i>
      <x v="187"/>
    </i>
    <i>
      <x v="69"/>
    </i>
    <i>
      <x v="2"/>
    </i>
    <i>
      <x v="218"/>
    </i>
    <i>
      <x v="5"/>
    </i>
    <i>
      <x v="157"/>
    </i>
    <i>
      <x v="100"/>
    </i>
    <i>
      <x v="216"/>
    </i>
    <i>
      <x v="8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dateBetween" evalOrder="-1" id="197" name="[meses].[Fecha]">
      <autoFilter ref="A1">
        <filterColumn colId="0">
          <customFilters and="1">
            <customFilter operator="greaterThanOrEqual" val="46054"/>
            <customFilter operator="lessThanOrEqual" val="460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meses]"/>
        <x15:activeTabTopLevelEntity name="[paises_exp]"/>
        <x15:activeTabTopLevelEntity name="[paises_imp]"/>
        <x15:activeTabTopLevelEntity name="[taric_imp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aDinámica4" cacheId="9" applyNumberFormats="0" applyBorderFormats="0" applyFontFormats="0" applyPatternFormats="0" applyAlignmentFormats="0" applyWidthHeightFormats="1" dataCaption="Valores" tag="ebf7647f-4777-4ebd-84fa-badc37f510a5" updatedVersion="8" minRefreshableVersion="3" useAutoFormatting="1" itemPrintTitles="1" createdVersion="8" indent="0" outline="1" outlineData="1" multipleFieldFilters="0">
  <location ref="B2:E102" firstHeaderRow="0" firstDataRow="1" firstDataCol="1"/>
  <pivotFields count="6">
    <pivotField axis="axisRow" allDrilled="1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</pivotFields>
  <rowFields count="1">
    <field x="0"/>
  </rowFields>
  <rowItems count="100">
    <i>
      <x v="71"/>
    </i>
    <i>
      <x v="92"/>
    </i>
    <i>
      <x v="85"/>
    </i>
    <i>
      <x v="6"/>
    </i>
    <i>
      <x v="72"/>
    </i>
    <i>
      <x v="13"/>
    </i>
    <i>
      <x v="36"/>
    </i>
    <i>
      <x v="65"/>
    </i>
    <i>
      <x v="75"/>
    </i>
    <i>
      <x v="14"/>
    </i>
    <i>
      <x/>
    </i>
    <i>
      <x v="97"/>
    </i>
    <i>
      <x v="79"/>
    </i>
    <i>
      <x v="80"/>
    </i>
    <i>
      <x v="50"/>
    </i>
    <i>
      <x v="24"/>
    </i>
    <i>
      <x v="53"/>
    </i>
    <i>
      <x v="66"/>
    </i>
    <i>
      <x v="45"/>
    </i>
    <i>
      <x v="67"/>
    </i>
    <i>
      <x v="78"/>
    </i>
    <i>
      <x v="58"/>
    </i>
    <i>
      <x v="9"/>
    </i>
    <i>
      <x v="41"/>
    </i>
    <i>
      <x v="37"/>
    </i>
    <i>
      <x v="26"/>
    </i>
    <i>
      <x v="10"/>
    </i>
    <i>
      <x v="52"/>
    </i>
    <i>
      <x v="88"/>
    </i>
    <i>
      <x v="55"/>
    </i>
    <i>
      <x v="77"/>
    </i>
    <i>
      <x v="47"/>
    </i>
    <i>
      <x v="59"/>
    </i>
    <i>
      <x v="51"/>
    </i>
    <i>
      <x v="91"/>
    </i>
    <i>
      <x v="43"/>
    </i>
    <i>
      <x v="56"/>
    </i>
    <i>
      <x v="54"/>
    </i>
    <i>
      <x v="11"/>
    </i>
    <i>
      <x v="63"/>
    </i>
    <i>
      <x v="57"/>
    </i>
    <i>
      <x v="5"/>
    </i>
    <i>
      <x v="35"/>
    </i>
    <i>
      <x v="60"/>
    </i>
    <i>
      <x v="18"/>
    </i>
    <i>
      <x v="82"/>
    </i>
    <i>
      <x v="69"/>
    </i>
    <i>
      <x v="1"/>
    </i>
    <i>
      <x v="96"/>
    </i>
    <i>
      <x v="16"/>
    </i>
    <i>
      <x v="32"/>
    </i>
    <i>
      <x v="34"/>
    </i>
    <i>
      <x v="12"/>
    </i>
    <i>
      <x v="81"/>
    </i>
    <i>
      <x v="17"/>
    </i>
    <i>
      <x v="3"/>
    </i>
    <i>
      <x v="74"/>
    </i>
    <i>
      <x v="70"/>
    </i>
    <i>
      <x v="95"/>
    </i>
    <i>
      <x v="46"/>
    </i>
    <i>
      <x v="4"/>
    </i>
    <i>
      <x v="31"/>
    </i>
    <i>
      <x v="20"/>
    </i>
    <i>
      <x v="44"/>
    </i>
    <i>
      <x v="7"/>
    </i>
    <i>
      <x v="15"/>
    </i>
    <i>
      <x v="90"/>
    </i>
    <i>
      <x v="49"/>
    </i>
    <i>
      <x v="68"/>
    </i>
    <i>
      <x v="94"/>
    </i>
    <i>
      <x v="23"/>
    </i>
    <i>
      <x v="64"/>
    </i>
    <i>
      <x v="8"/>
    </i>
    <i>
      <x v="21"/>
    </i>
    <i>
      <x v="25"/>
    </i>
    <i>
      <x v="38"/>
    </i>
    <i>
      <x v="22"/>
    </i>
    <i>
      <x v="40"/>
    </i>
    <i>
      <x v="48"/>
    </i>
    <i>
      <x v="93"/>
    </i>
    <i>
      <x v="19"/>
    </i>
    <i>
      <x v="61"/>
    </i>
    <i>
      <x v="2"/>
    </i>
    <i>
      <x v="76"/>
    </i>
    <i>
      <x v="42"/>
    </i>
    <i>
      <x v="39"/>
    </i>
    <i>
      <x v="28"/>
    </i>
    <i>
      <x v="33"/>
    </i>
    <i>
      <x v="98"/>
    </i>
    <i>
      <x v="62"/>
    </i>
    <i>
      <x v="73"/>
    </i>
    <i>
      <x v="89"/>
    </i>
    <i>
      <x v="84"/>
    </i>
    <i>
      <x v="83"/>
    </i>
    <i>
      <x v="29"/>
    </i>
    <i>
      <x v="87"/>
    </i>
    <i>
      <x v="86"/>
    </i>
    <i>
      <x v="27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4" subtotal="count" baseField="0" baseItem="0"/>
    <dataField fld="5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imestres]"/>
        <x15:activeTabTopLevelEntity name="[taric]"/>
        <x15:activeTabTopLevelEntity name="[taric_exp]"/>
        <x15:activeTabTopLevelEntity name="[taric_imp]"/>
        <x15:activeTabTopLevelEntity name="[reg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laDinámica5" cacheId="10" applyNumberFormats="0" applyBorderFormats="0" applyFontFormats="0" applyPatternFormats="0" applyAlignmentFormats="0" applyWidthHeightFormats="1" dataCaption="Valores" tag="854cfe9a-f638-4958-91e5-be8fa19cf5fb" updatedVersion="8" minRefreshableVersion="3" useAutoFormatting="1" itemPrintTitles="1" createdVersion="8" indent="0" outline="1" outlineData="1" multipleFieldFilters="0">
  <location ref="G2:J102" firstHeaderRow="0" firstDataRow="1" firstDataCol="1"/>
  <pivotFields count="6">
    <pivotField axis="axisRow" allDrilled="1" subtotalTop="0" showAll="0" sortType="descending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00">
    <i>
      <x v="71"/>
    </i>
    <i>
      <x v="74"/>
    </i>
    <i>
      <x v="65"/>
    </i>
    <i>
      <x v="53"/>
    </i>
    <i>
      <x v="88"/>
    </i>
    <i>
      <x v="45"/>
    </i>
    <i>
      <x v="97"/>
    </i>
    <i>
      <x/>
    </i>
    <i>
      <x v="14"/>
    </i>
    <i>
      <x v="80"/>
    </i>
    <i>
      <x v="50"/>
    </i>
    <i>
      <x v="43"/>
    </i>
    <i>
      <x v="26"/>
    </i>
    <i>
      <x v="79"/>
    </i>
    <i>
      <x v="78"/>
    </i>
    <i>
      <x v="36"/>
    </i>
    <i>
      <x v="55"/>
    </i>
    <i>
      <x v="58"/>
    </i>
    <i>
      <x v="13"/>
    </i>
    <i>
      <x v="51"/>
    </i>
    <i>
      <x v="5"/>
    </i>
    <i>
      <x v="60"/>
    </i>
    <i>
      <x v="25"/>
    </i>
    <i>
      <x v="1"/>
    </i>
    <i>
      <x v="66"/>
    </i>
    <i>
      <x v="67"/>
    </i>
    <i>
      <x v="96"/>
    </i>
    <i>
      <x v="46"/>
    </i>
    <i>
      <x v="75"/>
    </i>
    <i>
      <x v="54"/>
    </i>
    <i>
      <x v="12"/>
    </i>
    <i>
      <x v="52"/>
    </i>
    <i>
      <x v="11"/>
    </i>
    <i>
      <x v="37"/>
    </i>
    <i>
      <x v="41"/>
    </i>
    <i>
      <x v="59"/>
    </i>
    <i>
      <x v="15"/>
    </i>
    <i>
      <x v="91"/>
    </i>
    <i>
      <x v="56"/>
    </i>
    <i>
      <x v="98"/>
    </i>
    <i>
      <x v="57"/>
    </i>
    <i>
      <x v="77"/>
    </i>
    <i>
      <x v="47"/>
    </i>
    <i>
      <x v="6"/>
    </i>
    <i>
      <x v="16"/>
    </i>
    <i>
      <x v="18"/>
    </i>
    <i>
      <x v="20"/>
    </i>
    <i>
      <x v="35"/>
    </i>
    <i>
      <x v="9"/>
    </i>
    <i>
      <x v="70"/>
    </i>
    <i>
      <x v="69"/>
    </i>
    <i>
      <x v="76"/>
    </i>
    <i>
      <x v="85"/>
    </i>
    <i>
      <x v="31"/>
    </i>
    <i>
      <x v="17"/>
    </i>
    <i>
      <x v="63"/>
    </i>
    <i>
      <x v="68"/>
    </i>
    <i>
      <x v="82"/>
    </i>
    <i>
      <x v="92"/>
    </i>
    <i>
      <x v="44"/>
    </i>
    <i>
      <x v="7"/>
    </i>
    <i>
      <x v="34"/>
    </i>
    <i>
      <x v="19"/>
    </i>
    <i>
      <x v="23"/>
    </i>
    <i>
      <x v="95"/>
    </i>
    <i>
      <x v="32"/>
    </i>
    <i>
      <x v="49"/>
    </i>
    <i>
      <x v="90"/>
    </i>
    <i>
      <x v="81"/>
    </i>
    <i>
      <x v="38"/>
    </i>
    <i>
      <x v="28"/>
    </i>
    <i>
      <x v="4"/>
    </i>
    <i>
      <x v="21"/>
    </i>
    <i>
      <x v="94"/>
    </i>
    <i>
      <x v="3"/>
    </i>
    <i>
      <x v="8"/>
    </i>
    <i>
      <x v="2"/>
    </i>
    <i>
      <x v="10"/>
    </i>
    <i>
      <x v="48"/>
    </i>
    <i>
      <x v="22"/>
    </i>
    <i>
      <x v="72"/>
    </i>
    <i>
      <x v="42"/>
    </i>
    <i>
      <x v="33"/>
    </i>
    <i>
      <x v="29"/>
    </i>
    <i>
      <x v="64"/>
    </i>
    <i>
      <x v="40"/>
    </i>
    <i>
      <x v="93"/>
    </i>
    <i>
      <x v="73"/>
    </i>
    <i>
      <x v="24"/>
    </i>
    <i>
      <x v="61"/>
    </i>
    <i>
      <x v="62"/>
    </i>
    <i>
      <x v="39"/>
    </i>
    <i>
      <x v="87"/>
    </i>
    <i>
      <x v="89"/>
    </i>
    <i>
      <x v="86"/>
    </i>
    <i>
      <x v="84"/>
    </i>
    <i>
      <x v="83"/>
    </i>
    <i>
      <x v="27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3" subtotal="count" baseField="0" baseItem="0"/>
    <dataField fld="4" subtotal="count" baseField="0" baseItem="0"/>
    <dataField fld="5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España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imestres]"/>
        <x15:activeTabTopLevelEntity name="[taric]"/>
        <x15:activeTabTopLevelEntity name="[taric_exp]"/>
        <x15:activeTabTopLevelEntity name="[taric_imp]"/>
        <x15:activeTabTopLevelEntity name="[reg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1DC12-B6B0-4FE2-A101-664C957780BD}" name="TablaDinámica2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G2:J294" firstHeaderRow="0" firstDataRow="1" firstDataCol="1"/>
  <pivotFields count="5">
    <pivotField axis="axisRow" allDrilled="1" subtotalTop="0" showAll="0" sortType="descending" defaultSubtotal="0" defaultAttributeDrillState="1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92">
    <i>
      <x v="44"/>
    </i>
    <i>
      <x v="230"/>
    </i>
    <i>
      <x v="140"/>
    </i>
    <i>
      <x v="205"/>
    </i>
    <i>
      <x v="78"/>
    </i>
    <i>
      <x v="200"/>
    </i>
    <i>
      <x v="53"/>
    </i>
    <i>
      <x v="90"/>
    </i>
    <i>
      <x v="63"/>
    </i>
    <i>
      <x v="195"/>
    </i>
    <i>
      <x v="190"/>
    </i>
    <i>
      <x v="106"/>
    </i>
    <i>
      <x v="224"/>
    </i>
    <i>
      <x v="229"/>
    </i>
    <i>
      <x v="83"/>
    </i>
    <i>
      <x v="236"/>
    </i>
    <i>
      <x v="93"/>
    </i>
    <i>
      <x v="67"/>
    </i>
    <i>
      <x v="118"/>
    </i>
    <i>
      <x v="96"/>
    </i>
    <i>
      <x v="122"/>
    </i>
    <i>
      <x v="114"/>
    </i>
    <i>
      <x v="65"/>
    </i>
    <i>
      <x v="247"/>
    </i>
    <i>
      <x v="262"/>
    </i>
    <i>
      <x v="180"/>
    </i>
    <i>
      <x v="238"/>
    </i>
    <i>
      <x v="92"/>
    </i>
    <i>
      <x v="98"/>
    </i>
    <i>
      <x v="250"/>
    </i>
    <i>
      <x v="151"/>
    </i>
    <i>
      <x v="179"/>
    </i>
    <i>
      <x v="103"/>
    </i>
    <i>
      <x v="108"/>
    </i>
    <i>
      <x v="155"/>
    </i>
    <i>
      <x v="89"/>
    </i>
    <i>
      <x v="166"/>
    </i>
    <i>
      <x v="257"/>
    </i>
    <i>
      <x v="133"/>
    </i>
    <i>
      <x v="49"/>
    </i>
    <i>
      <x v="129"/>
    </i>
    <i>
      <x v="157"/>
    </i>
    <i>
      <x v="76"/>
    </i>
    <i>
      <x v="197"/>
    </i>
    <i>
      <x v="252"/>
    </i>
    <i>
      <x v="198"/>
    </i>
    <i>
      <x v="22"/>
    </i>
    <i>
      <x v="263"/>
    </i>
    <i>
      <x v="246"/>
    </i>
    <i>
      <x v="117"/>
    </i>
    <i>
      <x v="278"/>
    </i>
    <i>
      <x v="64"/>
    </i>
    <i>
      <x v="38"/>
    </i>
    <i>
      <x v="142"/>
    </i>
    <i>
      <x v="126"/>
    </i>
    <i>
      <x v="144"/>
    </i>
    <i>
      <x v="274"/>
    </i>
    <i>
      <x v="148"/>
    </i>
    <i>
      <x v="282"/>
    </i>
    <i>
      <x v="149"/>
    </i>
    <i>
      <x v="33"/>
    </i>
    <i>
      <x v="14"/>
    </i>
    <i>
      <x v="244"/>
    </i>
    <i>
      <x v="153"/>
    </i>
    <i>
      <x v="248"/>
    </i>
    <i>
      <x v="15"/>
    </i>
    <i>
      <x v="259"/>
    </i>
    <i>
      <x v="156"/>
    </i>
    <i>
      <x v="268"/>
    </i>
    <i>
      <x v="60"/>
    </i>
    <i>
      <x v="276"/>
    </i>
    <i>
      <x v="159"/>
    </i>
    <i>
      <x v="280"/>
    </i>
    <i>
      <x v="160"/>
    </i>
    <i>
      <x v="287"/>
    </i>
    <i>
      <x v="163"/>
    </i>
    <i>
      <x v="26"/>
    </i>
    <i>
      <x v="290"/>
    </i>
    <i>
      <x v="237"/>
    </i>
    <i>
      <x v="170"/>
    </i>
    <i>
      <x v="242"/>
    </i>
    <i>
      <x v="172"/>
    </i>
    <i>
      <x v="245"/>
    </i>
    <i>
      <x v="173"/>
    </i>
    <i>
      <x v="39"/>
    </i>
    <i>
      <x v="175"/>
    </i>
    <i>
      <x v="42"/>
    </i>
    <i>
      <x v="176"/>
    </i>
    <i>
      <x v="127"/>
    </i>
    <i>
      <x v="69"/>
    </i>
    <i>
      <x v="99"/>
    </i>
    <i>
      <x v="120"/>
    </i>
    <i>
      <x v="264"/>
    </i>
    <i>
      <x v="181"/>
    </i>
    <i>
      <x v="273"/>
    </i>
    <i>
      <x v="17"/>
    </i>
    <i>
      <x v="275"/>
    </i>
    <i>
      <x v="13"/>
    </i>
    <i>
      <x v="277"/>
    </i>
    <i>
      <x v="289"/>
    </i>
    <i>
      <x v="279"/>
    </i>
    <i>
      <x v="18"/>
    </i>
    <i>
      <x v="281"/>
    </i>
    <i>
      <x v="1"/>
    </i>
    <i>
      <x v="286"/>
    </i>
    <i>
      <x v="206"/>
    </i>
    <i>
      <x v="288"/>
    </i>
    <i>
      <x v="10"/>
    </i>
    <i>
      <x v="208"/>
    </i>
    <i>
      <x v="174"/>
    </i>
    <i>
      <x v="86"/>
    </i>
    <i>
      <x v="241"/>
    </i>
    <i>
      <x v="253"/>
    </i>
    <i>
      <x v="56"/>
    </i>
    <i>
      <x v="135"/>
    </i>
    <i>
      <x v="270"/>
    </i>
    <i>
      <x v="261"/>
    </i>
    <i>
      <x v="243"/>
    </i>
    <i>
      <x v="168"/>
    </i>
    <i>
      <x v="254"/>
    </i>
    <i>
      <x v="164"/>
    </i>
    <i>
      <x v="207"/>
    </i>
    <i>
      <x v="266"/>
    </i>
    <i>
      <x v="167"/>
    </i>
    <i>
      <x v="82"/>
    </i>
    <i>
      <x v="216"/>
    </i>
    <i>
      <x v="87"/>
    </i>
    <i>
      <x v="162"/>
    </i>
    <i>
      <x v="255"/>
    </i>
    <i>
      <x v="213"/>
    </i>
    <i>
      <x v="194"/>
    </i>
    <i>
      <x v="145"/>
    </i>
    <i>
      <x v="265"/>
    </i>
    <i>
      <x v="258"/>
    </i>
    <i>
      <x v="272"/>
    </i>
    <i>
      <x v="121"/>
    </i>
    <i>
      <x v="193"/>
    </i>
    <i>
      <x v="256"/>
    </i>
    <i>
      <x v="104"/>
    </i>
    <i>
      <x v="30"/>
    </i>
    <i>
      <x v="152"/>
    </i>
    <i>
      <x v="150"/>
    </i>
    <i>
      <x v="75"/>
    </i>
    <i>
      <x v="240"/>
    </i>
    <i>
      <x v="171"/>
    </i>
    <i>
      <x v="165"/>
    </i>
    <i>
      <x v="101"/>
    </i>
    <i>
      <x v="249"/>
    </i>
    <i>
      <x v="107"/>
    </i>
    <i>
      <x v="137"/>
    </i>
    <i>
      <x v="251"/>
    </i>
    <i>
      <x v="267"/>
    </i>
    <i>
      <x v="59"/>
    </i>
    <i>
      <x v="58"/>
    </i>
    <i>
      <x v="79"/>
    </i>
    <i>
      <x v="123"/>
    </i>
    <i>
      <x v="55"/>
    </i>
    <i>
      <x v="128"/>
    </i>
    <i>
      <x v="161"/>
    </i>
    <i>
      <x v="260"/>
    </i>
    <i>
      <x v="29"/>
    </i>
    <i>
      <x v="109"/>
    </i>
    <i>
      <x v="80"/>
    </i>
    <i>
      <x v="119"/>
    </i>
    <i>
      <x v="132"/>
    </i>
    <i>
      <x v="227"/>
    </i>
    <i>
      <x v="113"/>
    </i>
    <i>
      <x v="139"/>
    </i>
    <i>
      <x v="271"/>
    </i>
    <i>
      <x v="85"/>
    </i>
    <i>
      <x v="88"/>
    </i>
    <i>
      <x v="158"/>
    </i>
    <i>
      <x v="147"/>
    </i>
    <i>
      <x v="269"/>
    </i>
    <i>
      <x v="32"/>
    </i>
    <i>
      <x v="187"/>
    </i>
    <i>
      <x v="50"/>
    </i>
    <i>
      <x v="66"/>
    </i>
    <i>
      <x v="54"/>
    </i>
    <i>
      <x v="219"/>
    </i>
    <i>
      <x v="215"/>
    </i>
    <i>
      <x v="110"/>
    </i>
    <i>
      <x v="234"/>
    </i>
    <i>
      <x v="52"/>
    </i>
    <i>
      <x v="81"/>
    </i>
    <i>
      <x v="209"/>
    </i>
    <i>
      <x v="178"/>
    </i>
    <i>
      <x v="31"/>
    </i>
    <i>
      <x v="188"/>
    </i>
    <i>
      <x v="23"/>
    </i>
    <i>
      <x v="138"/>
    </i>
    <i>
      <x v="186"/>
    </i>
    <i>
      <x v="28"/>
    </i>
    <i>
      <x v="146"/>
    </i>
    <i>
      <x v="143"/>
    </i>
    <i>
      <x v="91"/>
    </i>
    <i>
      <x v="102"/>
    </i>
    <i>
      <x v="112"/>
    </i>
    <i>
      <x v="239"/>
    </i>
    <i>
      <x v="285"/>
    </i>
    <i>
      <x v="116"/>
    </i>
    <i>
      <x v="136"/>
    </i>
    <i>
      <x v="84"/>
    </i>
    <i>
      <x v="36"/>
    </i>
    <i>
      <x v="16"/>
    </i>
    <i>
      <x v="57"/>
    </i>
    <i>
      <x v="154"/>
    </i>
    <i>
      <x v="115"/>
    </i>
    <i>
      <x v="95"/>
    </i>
    <i>
      <x v="283"/>
    </i>
    <i>
      <x v="27"/>
    </i>
    <i>
      <x v="35"/>
    </i>
    <i>
      <x v="125"/>
    </i>
    <i>
      <x v="233"/>
    </i>
    <i>
      <x v="235"/>
    </i>
    <i>
      <x v="232"/>
    </i>
    <i>
      <x v="202"/>
    </i>
    <i>
      <x v="191"/>
    </i>
    <i>
      <x v="68"/>
    </i>
    <i>
      <x v="111"/>
    </i>
    <i>
      <x v="77"/>
    </i>
    <i>
      <x v="72"/>
    </i>
    <i>
      <x v="12"/>
    </i>
    <i>
      <x v="62"/>
    </i>
    <i>
      <x v="199"/>
    </i>
    <i>
      <x v="214"/>
    </i>
    <i>
      <x v="100"/>
    </i>
    <i>
      <x v="182"/>
    </i>
    <i>
      <x v="141"/>
    </i>
    <i>
      <x v="189"/>
    </i>
    <i>
      <x v="192"/>
    </i>
    <i>
      <x v="8"/>
    </i>
    <i>
      <x v="37"/>
    </i>
    <i>
      <x v="185"/>
    </i>
    <i>
      <x v="177"/>
    </i>
    <i>
      <x v="61"/>
    </i>
    <i>
      <x v="222"/>
    </i>
    <i>
      <x v="217"/>
    </i>
    <i>
      <x v="226"/>
    </i>
    <i>
      <x v="183"/>
    </i>
    <i>
      <x v="204"/>
    </i>
    <i>
      <x v="46"/>
    </i>
    <i>
      <x v="225"/>
    </i>
    <i>
      <x v="21"/>
    </i>
    <i>
      <x v="169"/>
    </i>
    <i>
      <x v="201"/>
    </i>
    <i>
      <x v="221"/>
    </i>
    <i>
      <x v="74"/>
    </i>
    <i>
      <x v="45"/>
    </i>
    <i>
      <x v="223"/>
    </i>
    <i>
      <x v="231"/>
    </i>
    <i>
      <x v="47"/>
    </i>
    <i>
      <x v="196"/>
    </i>
    <i>
      <x v="48"/>
    </i>
    <i>
      <x v="41"/>
    </i>
    <i>
      <x v="210"/>
    </i>
    <i>
      <x v="184"/>
    </i>
    <i>
      <x v="24"/>
    </i>
    <i>
      <x v="19"/>
    </i>
    <i>
      <x v="73"/>
    </i>
    <i>
      <x v="124"/>
    </i>
    <i>
      <x v="218"/>
    </i>
    <i>
      <x v="94"/>
    </i>
    <i>
      <x v="284"/>
    </i>
    <i>
      <x v="131"/>
    </i>
    <i>
      <x v="134"/>
    </i>
    <i>
      <x v="97"/>
    </i>
    <i>
      <x v="70"/>
    </i>
    <i>
      <x v="203"/>
    </i>
    <i>
      <x v="51"/>
    </i>
    <i>
      <x v="34"/>
    </i>
    <i>
      <x v="212"/>
    </i>
    <i>
      <x v="220"/>
    </i>
    <i>
      <x v="43"/>
    </i>
    <i>
      <x v="211"/>
    </i>
    <i>
      <x v="105"/>
    </i>
    <i>
      <x v="71"/>
    </i>
    <i>
      <x v="7"/>
    </i>
    <i>
      <x v="11"/>
    </i>
    <i>
      <x v="6"/>
    </i>
    <i>
      <x v="40"/>
    </i>
    <i>
      <x v="25"/>
    </i>
    <i>
      <x v="20"/>
    </i>
    <i>
      <x v="5"/>
    </i>
    <i>
      <x v="9"/>
    </i>
    <i>
      <x v="2"/>
    </i>
    <i>
      <x/>
    </i>
    <i>
      <x v="4"/>
    </i>
    <i>
      <x v="228"/>
    </i>
    <i>
      <x v="3"/>
    </i>
    <i>
      <x v="1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paises_imp]"/>
        <x15:activeTabTopLevelEntity name="[trimest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B7C46D-C6F7-42D8-BF32-6384F74917B0}" name="TablaDinámica1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B2:E294" firstHeaderRow="0" firstDataRow="1" firstDataCol="1"/>
  <pivotFields count="6">
    <pivotField axis="axisRow" allDrilled="1" subtotalTop="0" showAll="0" sortType="descending" defaultSubtotal="0" defaultAttributeDrillState="1">
      <items count="2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92">
    <i>
      <x v="235"/>
    </i>
    <i>
      <x v="48"/>
    </i>
    <i>
      <x v="225"/>
    </i>
    <i>
      <x v="124"/>
    </i>
    <i>
      <x v="70"/>
    </i>
    <i>
      <x v="231"/>
    </i>
    <i>
      <x v="285"/>
    </i>
    <i>
      <x v="74"/>
    </i>
    <i>
      <x v="122"/>
    </i>
    <i>
      <x v="94"/>
    </i>
    <i>
      <x v="203"/>
    </i>
    <i>
      <x v="35"/>
    </i>
    <i>
      <x v="57"/>
    </i>
    <i>
      <x v="137"/>
    </i>
    <i>
      <x v="221"/>
    </i>
    <i>
      <x v="112"/>
    </i>
    <i>
      <x v="27"/>
    </i>
    <i>
      <x v="116"/>
    </i>
    <i>
      <x v="167"/>
    </i>
    <i>
      <x v="212"/>
    </i>
    <i>
      <x v="115"/>
    </i>
    <i>
      <x v="169"/>
    </i>
    <i>
      <x v="207"/>
    </i>
    <i>
      <x v="106"/>
    </i>
    <i>
      <x v="108"/>
    </i>
    <i>
      <x v="80"/>
    </i>
    <i>
      <x v="229"/>
    </i>
    <i>
      <x v="79"/>
    </i>
    <i>
      <x v="77"/>
    </i>
    <i>
      <x v="180"/>
    </i>
    <i>
      <x v="209"/>
    </i>
    <i>
      <x v="179"/>
    </i>
    <i>
      <x v="249"/>
    </i>
    <i>
      <x v="219"/>
    </i>
    <i>
      <x v="81"/>
    </i>
    <i>
      <x v="259"/>
    </i>
    <i>
      <x v="23"/>
    </i>
    <i>
      <x v="195"/>
    </i>
    <i>
      <x v="123"/>
    </i>
    <i>
      <x v="162"/>
    </i>
    <i>
      <x v="107"/>
    </i>
    <i>
      <x v="85"/>
    </i>
    <i>
      <x v="227"/>
    </i>
    <i>
      <x v="100"/>
    </i>
    <i>
      <x v="213"/>
    </i>
    <i>
      <x v="96"/>
    </i>
    <i>
      <x v="103"/>
    </i>
    <i>
      <x v="260"/>
    </i>
    <i>
      <x v="164"/>
    </i>
    <i>
      <x v="246"/>
    </i>
    <i>
      <x v="163"/>
    </i>
    <i>
      <x v="253"/>
    </i>
    <i>
      <x v="129"/>
    </i>
    <i>
      <x v="171"/>
    </i>
    <i>
      <x v="76"/>
    </i>
    <i>
      <x v="145"/>
    </i>
    <i>
      <x v="240"/>
    </i>
    <i>
      <x v="132"/>
    </i>
    <i>
      <x v="147"/>
    </i>
    <i>
      <x v="128"/>
    </i>
    <i>
      <x v="190"/>
    </i>
    <i>
      <x v="198"/>
    </i>
    <i>
      <x v="270"/>
    </i>
    <i>
      <x v="247"/>
    </i>
    <i>
      <x v="216"/>
    </i>
    <i>
      <x v="14"/>
    </i>
    <i>
      <x v="262"/>
    </i>
    <i>
      <x v="15"/>
    </i>
    <i>
      <x v="280"/>
    </i>
    <i>
      <x v="17"/>
    </i>
    <i>
      <x v="241"/>
    </i>
    <i>
      <x v="104"/>
    </i>
    <i>
      <x v="252"/>
    </i>
    <i>
      <x v="18"/>
    </i>
    <i>
      <x v="266"/>
    </i>
    <i>
      <x v="114"/>
    </i>
    <i>
      <x v="274"/>
    </i>
    <i>
      <x v="22"/>
    </i>
    <i>
      <x v="208"/>
    </i>
    <i>
      <x v="1"/>
    </i>
    <i>
      <x v="238"/>
    </i>
    <i>
      <x v="117"/>
    </i>
    <i>
      <x v="244"/>
    </i>
    <i>
      <x v="120"/>
    </i>
    <i>
      <x v="250"/>
    </i>
    <i>
      <x v="26"/>
    </i>
    <i>
      <x v="257"/>
    </i>
    <i>
      <x v="126"/>
    </i>
    <i>
      <x v="264"/>
    </i>
    <i>
      <x v="60"/>
    </i>
    <i>
      <x v="268"/>
    </i>
    <i>
      <x v="64"/>
    </i>
    <i>
      <x v="272"/>
    </i>
    <i>
      <x v="133"/>
    </i>
    <i>
      <x v="276"/>
    </i>
    <i>
      <x v="142"/>
    </i>
    <i>
      <x v="282"/>
    </i>
    <i>
      <x v="144"/>
    </i>
    <i>
      <x v="42"/>
    </i>
    <i>
      <x v="69"/>
    </i>
    <i>
      <x v="237"/>
    </i>
    <i>
      <x v="148"/>
    </i>
    <i>
      <x v="10"/>
    </i>
    <i>
      <x v="149"/>
    </i>
    <i>
      <x v="242"/>
    </i>
    <i>
      <x v="153"/>
    </i>
    <i>
      <x v="245"/>
    </i>
    <i>
      <x v="156"/>
    </i>
    <i>
      <x v="248"/>
    </i>
    <i>
      <x v="158"/>
    </i>
    <i>
      <x v="251"/>
    </i>
    <i>
      <x v="159"/>
    </i>
    <i>
      <x v="255"/>
    </i>
    <i>
      <x v="160"/>
    </i>
    <i>
      <x v="261"/>
    </i>
    <i>
      <x v="166"/>
    </i>
    <i>
      <x v="263"/>
    </i>
    <i>
      <x v="168"/>
    </i>
    <i>
      <x v="265"/>
    </i>
    <i>
      <x v="33"/>
    </i>
    <i>
      <x v="267"/>
    </i>
    <i>
      <x v="170"/>
    </i>
    <i>
      <x v="269"/>
    </i>
    <i>
      <x v="175"/>
    </i>
    <i>
      <x v="271"/>
    </i>
    <i>
      <x v="181"/>
    </i>
    <i>
      <x v="273"/>
    </i>
    <i>
      <x v="78"/>
    </i>
    <i>
      <x v="275"/>
    </i>
    <i>
      <x v="283"/>
    </i>
    <i>
      <x v="277"/>
    </i>
    <i>
      <x v="284"/>
    </i>
    <i>
      <x v="281"/>
    </i>
    <i>
      <x v="287"/>
    </i>
    <i>
      <x v="13"/>
    </i>
    <i>
      <x v="289"/>
    </i>
    <i>
      <x v="286"/>
    </i>
    <i>
      <x v="38"/>
    </i>
    <i>
      <x v="288"/>
    </i>
    <i>
      <x v="206"/>
    </i>
    <i>
      <x v="290"/>
    </i>
    <i>
      <x v="39"/>
    </i>
    <i>
      <x v="173"/>
    </i>
    <i>
      <x v="30"/>
    </i>
    <i>
      <x v="82"/>
    </i>
    <i>
      <x v="205"/>
    </i>
    <i>
      <x v="119"/>
    </i>
    <i>
      <x v="152"/>
    </i>
    <i>
      <x v="161"/>
    </i>
    <i>
      <x v="165"/>
    </i>
    <i>
      <x v="174"/>
    </i>
    <i>
      <x v="151"/>
    </i>
    <i>
      <x v="157"/>
    </i>
    <i>
      <x v="236"/>
    </i>
    <i>
      <x v="243"/>
    </i>
    <i>
      <x v="176"/>
    </i>
    <i>
      <x v="217"/>
    </i>
    <i>
      <x v="135"/>
    </i>
    <i>
      <x v="49"/>
    </i>
    <i>
      <x v="83"/>
    </i>
    <i>
      <x v="86"/>
    </i>
    <i>
      <x v="53"/>
    </i>
    <i>
      <x v="59"/>
    </i>
    <i>
      <x v="140"/>
    </i>
    <i>
      <x v="258"/>
    </i>
    <i>
      <x v="98"/>
    </i>
    <i>
      <x v="109"/>
    </i>
    <i>
      <x v="155"/>
    </i>
    <i>
      <x v="224"/>
    </i>
    <i>
      <x v="234"/>
    </i>
    <i>
      <x v="121"/>
    </i>
    <i>
      <x v="75"/>
    </i>
    <i>
      <x v="113"/>
    </i>
    <i>
      <x v="56"/>
    </i>
    <i>
      <x v="125"/>
    </i>
    <i>
      <x v="91"/>
    </i>
    <i>
      <x v="186"/>
    </i>
    <i>
      <x v="193"/>
    </i>
    <i>
      <x v="105"/>
    </i>
    <i>
      <x v="254"/>
    </i>
    <i>
      <x v="118"/>
    </i>
    <i>
      <x v="101"/>
    </i>
    <i>
      <x v="58"/>
    </i>
    <i>
      <x v="172"/>
    </i>
    <i>
      <x v="197"/>
    </i>
    <i>
      <x v="87"/>
    </i>
    <i>
      <x v="65"/>
    </i>
    <i>
      <x v="63"/>
    </i>
    <i>
      <x v="102"/>
    </i>
    <i>
      <x v="215"/>
    </i>
    <i>
      <x v="67"/>
    </i>
    <i>
      <x v="16"/>
    </i>
    <i>
      <x v="111"/>
    </i>
    <i>
      <x v="47"/>
    </i>
    <i>
      <x v="191"/>
    </i>
    <i>
      <x v="54"/>
    </i>
    <i>
      <x v="90"/>
    </i>
    <i>
      <x v="127"/>
    </i>
    <i>
      <x v="89"/>
    </i>
    <i>
      <x v="93"/>
    </i>
    <i>
      <x v="95"/>
    </i>
    <i>
      <x v="202"/>
    </i>
    <i>
      <x v="52"/>
    </i>
    <i>
      <x v="256"/>
    </i>
    <i>
      <x v="99"/>
    </i>
    <i>
      <x v="150"/>
    </i>
    <i>
      <x v="88"/>
    </i>
    <i>
      <x v="218"/>
    </i>
    <i>
      <x v="239"/>
    </i>
    <i>
      <x v="214"/>
    </i>
    <i>
      <x v="92"/>
    </i>
    <i>
      <x v="223"/>
    </i>
    <i>
      <x v="97"/>
    </i>
    <i>
      <x v="139"/>
    </i>
    <i>
      <x v="222"/>
    </i>
    <i>
      <x v="32"/>
    </i>
    <i>
      <x v="31"/>
    </i>
    <i>
      <x v="232"/>
    </i>
    <i>
      <x v="110"/>
    </i>
    <i>
      <x v="141"/>
    </i>
    <i>
      <x v="72"/>
    </i>
    <i>
      <x v="66"/>
    </i>
    <i>
      <x v="226"/>
    </i>
    <i>
      <x v="36"/>
    </i>
    <i>
      <x v="84"/>
    </i>
    <i>
      <x v="192"/>
    </i>
    <i>
      <x v="138"/>
    </i>
    <i>
      <x v="201"/>
    </i>
    <i>
      <x v="182"/>
    </i>
    <i>
      <x v="136"/>
    </i>
    <i>
      <x v="178"/>
    </i>
    <i>
      <x v="12"/>
    </i>
    <i>
      <x v="187"/>
    </i>
    <i>
      <x v="61"/>
    </i>
    <i>
      <x v="50"/>
    </i>
    <i>
      <x v="188"/>
    </i>
    <i>
      <x v="51"/>
    </i>
    <i>
      <x v="37"/>
    </i>
    <i>
      <x v="46"/>
    </i>
    <i>
      <x v="220"/>
    </i>
    <i>
      <x v="189"/>
    </i>
    <i>
      <x v="73"/>
    </i>
    <i>
      <x v="68"/>
    </i>
    <i>
      <x v="62"/>
    </i>
    <i>
      <x v="177"/>
    </i>
    <i>
      <x v="210"/>
    </i>
    <i>
      <x v="143"/>
    </i>
    <i>
      <x v="194"/>
    </i>
    <i>
      <x v="200"/>
    </i>
    <i>
      <x v="55"/>
    </i>
    <i>
      <x v="199"/>
    </i>
    <i>
      <x v="71"/>
    </i>
    <i>
      <x v="154"/>
    </i>
    <i>
      <x v="29"/>
    </i>
    <i>
      <x v="131"/>
    </i>
    <i>
      <x v="21"/>
    </i>
    <i>
      <x v="43"/>
    </i>
    <i>
      <x v="230"/>
    </i>
    <i>
      <x v="7"/>
    </i>
    <i>
      <x v="25"/>
    </i>
    <i>
      <x v="185"/>
    </i>
    <i>
      <x v="146"/>
    </i>
    <i>
      <x v="8"/>
    </i>
    <i>
      <x v="183"/>
    </i>
    <i>
      <x v="196"/>
    </i>
    <i>
      <x v="41"/>
    </i>
    <i>
      <x v="45"/>
    </i>
    <i>
      <x v="24"/>
    </i>
    <i>
      <x v="211"/>
    </i>
    <i>
      <x v="28"/>
    </i>
    <i>
      <x v="6"/>
    </i>
    <i>
      <x v="20"/>
    </i>
    <i>
      <x v="44"/>
    </i>
    <i>
      <x v="19"/>
    </i>
    <i>
      <x v="233"/>
    </i>
    <i>
      <x v="134"/>
    </i>
    <i>
      <x v="40"/>
    </i>
    <i>
      <x v="279"/>
    </i>
    <i>
      <x v="278"/>
    </i>
    <i>
      <x v="184"/>
    </i>
    <i>
      <x v="34"/>
    </i>
    <i>
      <x v="130"/>
    </i>
    <i>
      <x v="5"/>
    </i>
    <i>
      <x v="204"/>
    </i>
    <i>
      <x v="4"/>
    </i>
    <i>
      <x v="2"/>
    </i>
    <i>
      <x v="228"/>
    </i>
    <i>
      <x v="11"/>
    </i>
    <i>
      <x v="3"/>
    </i>
    <i>
      <x v="9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pivotHierarchies count="46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regiones].[Región].&amp;[Madrid, Comunidad d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rimestres].[Trimestre].&amp;[2026-T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aises]"/>
        <x15:activeTabTopLevelEntity name="[paises_exp]"/>
        <x15:activeTabTopLevelEntity name="[trimestres]"/>
        <x15:activeTabTopLevelEntity name="[region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" xr10:uid="{00000000-0013-0000-FFFF-FFFF01000000}" sourceName="[trimestres].[Trimestre]">
  <pivotTables>
    <pivotTable tabId="1" name="TablaDinámica3"/>
    <pivotTable tabId="3" name="TablaDinámica2"/>
    <pivotTable tabId="4" name="TablaDinámica2"/>
    <pivotTable tabId="5" name="TablaDinámica14"/>
    <pivotTable tabId="6" name="TablaDinámica17"/>
    <pivotTable tabId="11" name="TablaDinámica4"/>
    <pivotTable tabId="11" name="TablaDinámica5"/>
    <pivotTable tabId="16" name="TablaDinámica1"/>
    <pivotTable tabId="16" name="TablaDinámica2"/>
  </pivotTables>
  <data>
    <olap pivotCacheId="274703067">
      <levels count="2">
        <level uniqueName="[trimestres].[Trimestre].[(All)]" sourceCaption="(All)" count="0"/>
        <level uniqueName="[trimestres].[Trimestre].[Trimestre]" sourceCaption="Trimestre" count="128">
          <ranges>
            <range startItem="0">
              <i n="[trimestres].[Trimestre].&amp;[1995-T1]" c="1995-T1"/>
              <i n="[trimestres].[Trimestre].&amp;[1995-T2]" c="1995-T2"/>
              <i n="[trimestres].[Trimestre].&amp;[1995-T3]" c="1995-T3"/>
              <i n="[trimestres].[Trimestre].&amp;[1995-T4]" c="1995-T4"/>
              <i n="[trimestres].[Trimestre].&amp;[1996-T1]" c="1996-T1"/>
              <i n="[trimestres].[Trimestre].&amp;[1996-T2]" c="1996-T2"/>
              <i n="[trimestres].[Trimestre].&amp;[1996-T3]" c="1996-T3"/>
              <i n="[trimestres].[Trimestre].&amp;[1996-T4]" c="1996-T4"/>
              <i n="[trimestres].[Trimestre].&amp;[1997-T1]" c="1997-T1"/>
              <i n="[trimestres].[Trimestre].&amp;[1997-T2]" c="1997-T2"/>
              <i n="[trimestres].[Trimestre].&amp;[1997-T3]" c="1997-T3"/>
              <i n="[trimestres].[Trimestre].&amp;[1997-T4]" c="1997-T4"/>
              <i n="[trimestres].[Trimestre].&amp;[1998-T1]" c="1998-T1"/>
              <i n="[trimestres].[Trimestre].&amp;[1998-T2]" c="1998-T2"/>
              <i n="[trimestres].[Trimestre].&amp;[1998-T3]" c="1998-T3"/>
              <i n="[trimestres].[Trimestre].&amp;[1998-T4]" c="1998-T4"/>
              <i n="[trimestres].[Trimestre].&amp;[1999-T1]" c="1999-T1"/>
              <i n="[trimestres].[Trimestre].&amp;[1999-T2]" c="1999-T2"/>
              <i n="[trimestres].[Trimestre].&amp;[1999-T3]" c="1999-T3"/>
              <i n="[trimestres].[Trimestre].&amp;[1999-T4]" c="1999-T4"/>
              <i n="[trimestres].[Trimestre].&amp;[2000-T1]" c="2000-T1"/>
              <i n="[trimestres].[Trimestre].&amp;[2000-T2]" c="2000-T2"/>
              <i n="[trimestres].[Trimestre].&amp;[2000-T3]" c="2000-T3"/>
              <i n="[trimestres].[Trimestre].&amp;[2000-T4]" c="2000-T4"/>
              <i n="[trimestres].[Trimestre].&amp;[2001-T1]" c="2001-T1"/>
              <i n="[trimestres].[Trimestre].&amp;[2001-T2]" c="2001-T2"/>
              <i n="[trimestres].[Trimestre].&amp;[2001-T3]" c="2001-T3"/>
              <i n="[trimestres].[Trimestre].&amp;[2001-T4]" c="2001-T4"/>
              <i n="[trimestres].[Trimestre].&amp;[2002-T1]" c="2002-T1"/>
              <i n="[trimestres].[Trimestre].&amp;[2002-T2]" c="2002-T2"/>
              <i n="[trimestres].[Trimestre].&amp;[2002-T3]" c="2002-T3"/>
              <i n="[trimestres].[Trimestre].&amp;[2002-T4]" c="2002-T4"/>
              <i n="[trimestres].[Trimestre].&amp;[2003-T1]" c="2003-T1"/>
              <i n="[trimestres].[Trimestre].&amp;[2003-T2]" c="2003-T2"/>
              <i n="[trimestres].[Trimestre].&amp;[2003-T3]" c="2003-T3"/>
              <i n="[trimestres].[Trimestre].&amp;[2003-T4]" c="2003-T4"/>
              <i n="[trimestres].[Trimestre].&amp;[2004-T1]" c="2004-T1"/>
              <i n="[trimestres].[Trimestre].&amp;[2004-T2]" c="2004-T2"/>
              <i n="[trimestres].[Trimestre].&amp;[2004-T3]" c="2004-T3"/>
              <i n="[trimestres].[Trimestre].&amp;[2004-T4]" c="2004-T4"/>
              <i n="[trimestres].[Trimestre].&amp;[2005-T1]" c="2005-T1"/>
              <i n="[trimestres].[Trimestre].&amp;[2005-T2]" c="2005-T2"/>
              <i n="[trimestres].[Trimestre].&amp;[2005-T3]" c="2005-T3"/>
              <i n="[trimestres].[Trimestre].&amp;[2005-T4]" c="2005-T4"/>
              <i n="[trimestres].[Trimestre].&amp;[2006-T1]" c="2006-T1"/>
              <i n="[trimestres].[Trimestre].&amp;[2006-T2]" c="2006-T2"/>
              <i n="[trimestres].[Trimestre].&amp;[2006-T3]" c="2006-T3"/>
              <i n="[trimestres].[Trimestre].&amp;[2006-T4]" c="2006-T4"/>
              <i n="[trimestres].[Trimestre].&amp;[2007-T1]" c="2007-T1"/>
              <i n="[trimestres].[Trimestre].&amp;[2007-T2]" c="2007-T2"/>
              <i n="[trimestres].[Trimestre].&amp;[2007-T3]" c="2007-T3"/>
              <i n="[trimestres].[Trimestre].&amp;[2007-T4]" c="2007-T4"/>
              <i n="[trimestres].[Trimestre].&amp;[2008-T1]" c="2008-T1"/>
              <i n="[trimestres].[Trimestre].&amp;[2008-T2]" c="2008-T2"/>
              <i n="[trimestres].[Trimestre].&amp;[2008-T3]" c="2008-T3"/>
              <i n="[trimestres].[Trimestre].&amp;[2008-T4]" c="2008-T4"/>
              <i n="[trimestres].[Trimestre].&amp;[2009-T1]" c="2009-T1"/>
              <i n="[trimestres].[Trimestre].&amp;[2009-T2]" c="2009-T2"/>
              <i n="[trimestres].[Trimestre].&amp;[2009-T3]" c="2009-T3"/>
              <i n="[trimestres].[Trimestre].&amp;[2009-T4]" c="2009-T4"/>
              <i n="[trimestres].[Trimestre].&amp;[2010-T1]" c="2010-T1"/>
              <i n="[trimestres].[Trimestre].&amp;[2010-T2]" c="2010-T2"/>
              <i n="[trimestres].[Trimestre].&amp;[2010-T3]" c="2010-T3"/>
              <i n="[trimestres].[Trimestre].&amp;[2010-T4]" c="2010-T4"/>
              <i n="[trimestres].[Trimestre].&amp;[2011-T1]" c="2011-T1"/>
              <i n="[trimestres].[Trimestre].&amp;[2011-T2]" c="2011-T2"/>
              <i n="[trimestres].[Trimestre].&amp;[2011-T3]" c="2011-T3"/>
              <i n="[trimestres].[Trimestre].&amp;[2011-T4]" c="2011-T4"/>
              <i n="[trimestres].[Trimestre].&amp;[2012-T1]" c="2012-T1"/>
              <i n="[trimestres].[Trimestre].&amp;[2012-T2]" c="2012-T2"/>
              <i n="[trimestres].[Trimestre].&amp;[2012-T3]" c="2012-T3"/>
              <i n="[trimestres].[Trimestre].&amp;[2012-T4]" c="2012-T4"/>
              <i n="[trimestres].[Trimestre].&amp;[2013-T1]" c="2013-T1"/>
              <i n="[trimestres].[Trimestre].&amp;[2013-T2]" c="2013-T2"/>
              <i n="[trimestres].[Trimestre].&amp;[2013-T3]" c="2013-T3"/>
              <i n="[trimestres].[Trimestre].&amp;[2013-T4]" c="2013-T4"/>
              <i n="[trimestres].[Trimestre].&amp;[2014-T1]" c="2014-T1"/>
              <i n="[trimestres].[Trimestre].&amp;[2014-T2]" c="2014-T2"/>
              <i n="[trimestres].[Trimestre].&amp;[2014-T3]" c="2014-T3"/>
              <i n="[trimestres].[Trimestre].&amp;[2014-T4]" c="2014-T4"/>
              <i n="[trimestres].[Trimestre].&amp;[2015-T1]" c="2015-T1"/>
              <i n="[trimestres].[Trimestre].&amp;[2015-T2]" c="2015-T2"/>
              <i n="[trimestres].[Trimestre].&amp;[2015-T3]" c="2015-T3"/>
              <i n="[trimestres].[Trimestre].&amp;[2015-T4]" c="2015-T4"/>
              <i n="[trimestres].[Trimestre].&amp;[2016-T1]" c="2016-T1"/>
              <i n="[trimestres].[Trimestre].&amp;[2016-T2]" c="2016-T2"/>
              <i n="[trimestres].[Trimestre].&amp;[2016-T3]" c="2016-T3"/>
              <i n="[trimestres].[Trimestre].&amp;[2016-T4]" c="2016-T4"/>
              <i n="[trimestres].[Trimestre].&amp;[2017-T1]" c="2017-T1"/>
              <i n="[trimestres].[Trimestre].&amp;[2017-T2]" c="2017-T2"/>
              <i n="[trimestres].[Trimestre].&amp;[2017-T3]" c="2017-T3"/>
              <i n="[trimestres].[Trimestre].&amp;[2017-T4]" c="2017-T4"/>
              <i n="[trimestres].[Trimestre].&amp;[2018-T1]" c="2018-T1"/>
              <i n="[trimestres].[Trimestre].&amp;[2018-T2]" c="2018-T2"/>
              <i n="[trimestres].[Trimestre].&amp;[2018-T3]" c="2018-T3"/>
              <i n="[trimestres].[Trimestre].&amp;[2018-T4]" c="2018-T4"/>
              <i n="[trimestres].[Trimestre].&amp;[2019-T1]" c="2019-T1"/>
              <i n="[trimestres].[Trimestre].&amp;[2019-T2]" c="2019-T2"/>
              <i n="[trimestres].[Trimestre].&amp;[2019-T3]" c="2019-T3"/>
              <i n="[trimestres].[Trimestre].&amp;[2019-T4]" c="2019-T4"/>
              <i n="[trimestres].[Trimestre].&amp;[2020-T1]" c="2020-T1"/>
              <i n="[trimestres].[Trimestre].&amp;[2020-T2]" c="2020-T2"/>
              <i n="[trimestres].[Trimestre].&amp;[2020-T3]" c="2020-T3"/>
              <i n="[trimestres].[Trimestre].&amp;[2020-T4]" c="2020-T4"/>
              <i n="[trimestres].[Trimestre].&amp;[2021-T1]" c="2021-T1"/>
              <i n="[trimestres].[Trimestre].&amp;[2021-T2]" c="2021-T2"/>
              <i n="[trimestres].[Trimestre].&amp;[2021-T3]" c="2021-T3"/>
              <i n="[trimestres].[Trimestre].&amp;[2021-T4]" c="2021-T4"/>
              <i n="[trimestres].[Trimestre].&amp;[2022-T1]" c="2022-T1"/>
              <i n="[trimestres].[Trimestre].&amp;[2022-T2]" c="2022-T2"/>
              <i n="[trimestres].[Trimestre].&amp;[2022-T3]" c="2022-T3"/>
              <i n="[trimestres].[Trimestre].&amp;[2022-T4]" c="2022-T4"/>
              <i n="[trimestres].[Trimestre].&amp;[2023-T1]" c="2023-T1"/>
              <i n="[trimestres].[Trimestre].&amp;[2023-T2]" c="2023-T2"/>
              <i n="[trimestres].[Trimestre].&amp;[2023-T3]" c="2023-T3"/>
              <i n="[trimestres].[Trimestre].&amp;[2023-T4]" c="2023-T4"/>
              <i n="[trimestres].[Trimestre].&amp;[2024-T1]" c="2024-T1"/>
              <i n="[trimestres].[Trimestre].&amp;[2024-T2]" c="2024-T2"/>
              <i n="[trimestres].[Trimestre].&amp;[2024-T3]" c="2024-T3"/>
              <i n="[trimestres].[Trimestre].&amp;[2024-T4]" c="2024-T4"/>
              <i n="[trimestres].[Trimestre].&amp;[2025-T1]" c="2025-T1"/>
              <i n="[trimestres].[Trimestre].&amp;[2025-T2]" c="2025-T2"/>
              <i n="[trimestres].[Trimestre].&amp;[2025-T3]" c="2025-T3"/>
              <i n="[trimestres].[Trimestre].&amp;[2025-T4]" c="2025-T4"/>
              <i n="[trimestres].[Trimestre].&amp;[2026-T1]" c="2026-T1"/>
              <i n="[trimestres].[Trimestre].&amp;[2026-T2]" c="2026-T2"/>
              <i n="[trimestres].[Trimestre].&amp;[2026-T3]" c="2026-T3"/>
              <i n="[trimestres].[Trimestre].&amp;[2026-T4]" c="2026-T4"/>
            </range>
          </ranges>
        </level>
      </levels>
      <selections count="1">
        <selection n="[trimestres].[Trimestre].&amp;[2026-T1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mes" xr10:uid="{00000000-0013-0000-FFFF-FFFF02000000}" sourceName="[meses].[Fecha (mes)]">
  <pivotTables>
    <pivotTable tabId="2" name="TablaDinámica4"/>
  </pivotTables>
  <data>
    <olap pivotCacheId="185106767">
      <levels count="2">
        <level uniqueName="[meses].[Fecha (mes)].[(All)]" sourceCaption="(All)" count="0"/>
        <level uniqueName="[meses].[Fecha (mes)].[Fecha (mes)]" sourceCaption="Fecha (mes)" count="12">
          <ranges>
            <range startItem="0">
              <i n="[meses].[Fecha (mes)].&amp;[ene]" c="ene"/>
              <i n="[meses].[Fecha (mes)].&amp;[feb]" c="feb"/>
              <i n="[meses].[Fecha (mes)].&amp;[mar]" c="mar"/>
              <i n="[meses].[Fecha (mes)].&amp;[abr]" c="abr"/>
              <i n="[meses].[Fecha (mes)].&amp;[may]" c="may"/>
              <i n="[meses].[Fecha (mes)].&amp;[jun]" c="jun"/>
              <i n="[meses].[Fecha (mes)].&amp;[jul]" c="jul"/>
              <i n="[meses].[Fecha (mes)].&amp;[ago]" c="ago"/>
              <i n="[meses].[Fecha (mes)].&amp;[sep]" c="sep"/>
              <i n="[meses].[Fecha (mes)].&amp;[oct]" c="oct"/>
              <i n="[meses].[Fecha (mes)].&amp;[nov]" c="nov"/>
              <i n="[meses].[Fecha (mes)].&amp;[dic]" c="dic"/>
            </range>
          </ranges>
        </level>
      </levels>
      <selections count="1">
        <selection n="[meses].[Fecha (mes)].&amp;[feb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" xr10:uid="{00000000-0013-0000-FFFF-FFFF03000000}" sourceName="[trimestres].[Tri]">
  <pivotTables>
    <pivotTable tabId="2" name="TablaDinámica5"/>
  </pivotTables>
  <data>
    <olap pivotCacheId="185106767">
      <levels count="2">
        <level uniqueName="[trimestres].[Tri].[(All)]" sourceCaption="(All)" count="0"/>
        <level uniqueName="[trimestres].[Tri].[Tri]" sourceCaption="Tri" count="4">
          <ranges>
            <range startItem="0">
              <i n="[trimestres].[Tri].&amp;[1]" c="1"/>
              <i n="[trimestres].[Tri].&amp;[2]" c="2"/>
              <i n="[trimestres].[Tri].&amp;[3]" c="3"/>
              <i n="[trimestres].[Tri].&amp;[4]" c="4"/>
            </range>
          </ranges>
        </level>
      </levels>
      <selections count="1">
        <selection n="[trimestres].[Tri].&amp;[3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no" xr10:uid="{00000000-0013-0000-FFFF-FFFF04000000}" sourceName="[anos].[ano]">
  <pivotTables>
    <pivotTable tabId="2" name="TablaDinámica4"/>
    <pivotTable tabId="2" name="TablaDinámica5"/>
  </pivotTables>
  <data>
    <olap pivotCacheId="185106767">
      <levels count="2">
        <level uniqueName="[anos].[ano].[(All)]" sourceCaption="(All)" count="0"/>
        <level uniqueName="[anos].[ano].[ano]" sourceCaption="ano" count="32">
          <ranges>
            <range startItem="0">
              <i n="[anos].[ano].&amp;[1995]" c="1995"/>
              <i n="[anos].[ano].&amp;[1996]" c="1996"/>
              <i n="[anos].[ano].&amp;[1997]" c="1997"/>
              <i n="[anos].[ano].&amp;[1998]" c="1998"/>
              <i n="[anos].[ano].&amp;[1999]" c="1999"/>
              <i n="[anos].[ano].&amp;[2000]" c="2000"/>
              <i n="[anos].[ano].&amp;[2001]" c="2001"/>
              <i n="[anos].[ano].&amp;[2002]" c="2002"/>
              <i n="[anos].[ano].&amp;[2003]" c="2003"/>
              <i n="[anos].[ano].&amp;[2004]" c="2004"/>
              <i n="[anos].[ano].&amp;[2005]" c="2005"/>
              <i n="[anos].[ano].&amp;[2006]" c="2006"/>
              <i n="[anos].[ano].&amp;[2007]" c="2007"/>
              <i n="[anos].[ano].&amp;[2008]" c="2008"/>
              <i n="[anos].[ano].&amp;[2009]" c="2009"/>
              <i n="[anos].[ano].&amp;[2010]" c="2010"/>
              <i n="[anos].[ano].&amp;[2011]" c="2011"/>
              <i n="[anos].[ano].&amp;[2012]" c="2012"/>
              <i n="[anos].[ano].&amp;[2013]" c="2013"/>
              <i n="[anos].[ano].&amp;[2014]" c="2014"/>
              <i n="[anos].[ano].&amp;[2015]" c="2015"/>
              <i n="[anos].[ano].&amp;[2016]" c="2016"/>
              <i n="[anos].[ano].&amp;[2017]" c="2017"/>
              <i n="[anos].[ano].&amp;[2018]" c="2018"/>
              <i n="[anos].[ano].&amp;[2019]" c="2019"/>
              <i n="[anos].[ano].&amp;[2020]" c="2020"/>
              <i n="[anos].[ano].&amp;[2021]" c="2021"/>
              <i n="[anos].[ano].&amp;[2022]" c="2022"/>
              <i n="[anos].[ano].&amp;[2023]" c="2023"/>
              <i n="[anos].[ano].&amp;[2024]" c="2024"/>
              <i n="[anos].[ano].&amp;[2025]" c="2025"/>
              <i n="[anos].[ano].&amp;[2026]" c="2026"/>
            </range>
          </ranges>
        </level>
      </levels>
      <selections count="1">
        <selection n="[anos].[ano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00000000-0013-0000-FFFF-FFFF05000000}" sourceName="[trimestres].[Año]">
  <pivotTables>
    <pivotTable tabId="2" name="TablaDinámica5"/>
  </pivotTables>
  <data>
    <olap pivotCacheId="185106767">
      <levels count="2">
        <level uniqueName="[trimestres].[Año].[(All)]" sourceCaption="(All)" count="0"/>
        <level uniqueName="[trimestres].[Año].[Año]" sourceCaption="Año" count="32">
          <ranges>
            <range startItem="0">
              <i n="[trimestres].[Año].&amp;[1995]" c="1995"/>
              <i n="[trimestres].[Año].&amp;[1996]" c="1996"/>
              <i n="[trimestres].[Año].&amp;[1997]" c="1997"/>
              <i n="[trimestres].[Año].&amp;[1998]" c="1998"/>
              <i n="[trimestres].[Año].&amp;[1999]" c="1999"/>
              <i n="[trimestres].[Año].&amp;[2000]" c="2000"/>
              <i n="[trimestres].[Año].&amp;[2001]" c="2001"/>
              <i n="[trimestres].[Año].&amp;[2002]" c="2002"/>
              <i n="[trimestres].[Año].&amp;[2003]" c="2003"/>
              <i n="[trimestres].[Año].&amp;[2004]" c="2004"/>
              <i n="[trimestres].[Año].&amp;[2005]" c="2005"/>
              <i n="[trimestres].[Año].&amp;[2006]" c="2006"/>
              <i n="[trimestres].[Año].&amp;[2007]" c="2007"/>
              <i n="[trimestres].[Año].&amp;[2008]" c="2008"/>
              <i n="[trimestres].[Año].&amp;[2009]" c="2009"/>
              <i n="[trimestres].[Año].&amp;[2010]" c="2010"/>
              <i n="[trimestres].[Año].&amp;[2011]" c="2011"/>
              <i n="[trimestres].[Año].&amp;[2012]" c="2012"/>
              <i n="[trimestres].[Año].&amp;[2013]" c="2013"/>
              <i n="[trimestres].[Año].&amp;[2014]" c="2014"/>
              <i n="[trimestres].[Año].&amp;[2015]" c="2015"/>
              <i n="[trimestres].[Año].&amp;[2016]" c="2016"/>
              <i n="[trimestres].[Año].&amp;[2017]" c="2017"/>
              <i n="[trimestres].[Año].&amp;[2018]" c="2018"/>
              <i n="[trimestres].[Año].&amp;[2019]" c="2019"/>
              <i n="[trimestres].[Año].&amp;[2020]" c="2020"/>
              <i n="[trimestres].[Año].&amp;[2021]" c="2021"/>
              <i n="[trimestres].[Año].&amp;[2022]" c="2022"/>
              <i n="[trimestres].[Año].&amp;[2023]" c="2023"/>
              <i n="[trimestres].[Año].&amp;[2024]" c="2024"/>
              <i n="[trimestres].[Año].&amp;[2025]" c="2025"/>
              <i n="[trimestres].[Año].&amp;[2026]" c="2026"/>
            </range>
          </ranges>
        </level>
      </levels>
      <selections count="1">
        <selection n="[trimestres].[Año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" xr10:uid="{00000000-0013-0000-FFFF-FFFF06000000}" sourceName="[regiones].[Región]">
  <pivotTables>
    <pivotTable tabId="11" name="TablaDinámica4"/>
  </pivotTables>
  <data>
    <olap pivotCacheId="274703067">
      <levels count="2">
        <level uniqueName="[regiones].[Región].[(All)]" sourceCaption="(All)" count="0"/>
        <level uniqueName="[regiones].[Región].[Región]" sourceCaption="Región" count="21">
          <ranges>
            <range startItem="0">
              <i n="[regiones].[Región].&amp;[Andalucía]" c="Andalucía"/>
              <i n="[regiones].[Región].&amp;[Aragón]" c="Aragón"/>
              <i n="[regiones].[Región].&amp;[Asturias, Principado de]" c="Asturias, Principado de"/>
              <i n="[regiones].[Región].&amp;[Balears, Illes]" c="Balears, Illes"/>
              <i n="[regiones].[Región].&amp;[Canarias]" c="Canarias"/>
              <i n="[regiones].[Región].&amp;[Cantabria]" c="Cantabria"/>
              <i n="[regiones].[Región].&amp;[Castilla y León]" c="Castilla y León"/>
              <i n="[regiones].[Región].&amp;[Castilla-La Mancha]" c="Castilla-La Mancha"/>
              <i n="[regiones].[Región].&amp;[Cataluña]" c="Cataluña"/>
              <i n="[regiones].[Región].&amp;[Ceuta]" c="Ceuta"/>
              <i n="[regiones].[Región].&amp;[Comunitat Valenciana]" c="Comunitat Valenciana"/>
              <i n="[regiones].[Región].&amp;[España]" c="España"/>
              <i n="[regiones].[Región].&amp;[Extremadura]" c="Extremadura"/>
              <i n="[regiones].[Región].&amp;[Galicia]" c="Galicia"/>
              <i n="[regiones].[Región].&amp;[Madrid, Comunidad de]" c="Madrid, Comunidad de"/>
              <i n="[regiones].[Región].&amp;[Melilla]" c="Melilla"/>
              <i n="[regiones].[Región].&amp;[Murcia, Región de]" c="Murcia, Región de"/>
              <i n="[regiones].[Región].&amp;[Navarra, Comunidad Foral de]" c="Navarra, Comunidad Foral de"/>
              <i n="[regiones].[Región].&amp;[No determinado]" c="No determinado"/>
              <i n="[regiones].[Región].&amp;[País Vasco]" c="País Vasco"/>
              <i n="[regiones].[Región].&amp;[Rioja, La]" c="Rioja, La"/>
            </range>
          </ranges>
        </level>
      </levels>
      <selections count="1">
        <selection n="[regiones].[Región].&amp;[Madrid, Comunidad de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no1" xr10:uid="{A8EFA393-C7B8-4416-A43A-5C8CBE1C2043}" sourceName="[anos].[ano]">
  <pivotTables>
    <pivotTable tabId="15" name="TablaDinámica4"/>
    <pivotTable tabId="15" name="TablaDinámica8"/>
    <pivotTable tabId="15" name="TablaDinámica9"/>
    <pivotTable tabId="15" name="TablaDinámica10"/>
  </pivotTables>
  <data>
    <olap pivotCacheId="327039597">
      <levels count="2">
        <level uniqueName="[anos].[ano].[(All)]" sourceCaption="(All)" count="0"/>
        <level uniqueName="[anos].[ano].[ano]" sourceCaption="ano" count="32">
          <ranges>
            <range startItem="0">
              <i n="[anos].[ano].&amp;[1995]" c="1995"/>
              <i n="[anos].[ano].&amp;[1996]" c="1996"/>
              <i n="[anos].[ano].&amp;[1997]" c="1997"/>
              <i n="[anos].[ano].&amp;[1998]" c="1998"/>
              <i n="[anos].[ano].&amp;[1999]" c="1999"/>
              <i n="[anos].[ano].&amp;[2000]" c="2000"/>
              <i n="[anos].[ano].&amp;[2001]" c="2001"/>
              <i n="[anos].[ano].&amp;[2002]" c="2002"/>
              <i n="[anos].[ano].&amp;[2003]" c="2003"/>
              <i n="[anos].[ano].&amp;[2004]" c="2004"/>
              <i n="[anos].[ano].&amp;[2005]" c="2005"/>
              <i n="[anos].[ano].&amp;[2006]" c="2006"/>
              <i n="[anos].[ano].&amp;[2007]" c="2007"/>
              <i n="[anos].[ano].&amp;[2008]" c="2008"/>
              <i n="[anos].[ano].&amp;[2009]" c="2009"/>
              <i n="[anos].[ano].&amp;[2010]" c="2010"/>
              <i n="[anos].[ano].&amp;[2011]" c="2011"/>
              <i n="[anos].[ano].&amp;[2012]" c="2012"/>
              <i n="[anos].[ano].&amp;[2013]" c="2013"/>
              <i n="[anos].[ano].&amp;[2014]" c="2014"/>
              <i n="[anos].[ano].&amp;[2015]" c="2015"/>
              <i n="[anos].[ano].&amp;[2016]" c="2016"/>
              <i n="[anos].[ano].&amp;[2017]" c="2017"/>
              <i n="[anos].[ano].&amp;[2018]" c="2018"/>
              <i n="[anos].[ano].&amp;[2019]" c="2019"/>
              <i n="[anos].[ano].&amp;[2020]" c="2020"/>
              <i n="[anos].[ano].&amp;[2021]" c="2021"/>
              <i n="[anos].[ano].&amp;[2022]" c="2022"/>
              <i n="[anos].[ano].&amp;[2023]" c="2023"/>
              <i n="[anos].[ano].&amp;[2024]" c="2024"/>
              <i n="[anos].[ano].&amp;[2025]" c="2025"/>
              <i n="[anos].[ano].&amp;[2026]" c="2026"/>
            </range>
          </ranges>
        </level>
      </levels>
      <selections count="7">
        <selection n="[anos].[ano].&amp;[2019]"/>
        <selection n="[anos].[ano].&amp;[2020]"/>
        <selection n="[anos].[ano].&amp;[2021]"/>
        <selection n="[anos].[ano].&amp;[2022]"/>
        <selection n="[anos].[ano].&amp;[2023]"/>
        <selection n="[anos].[ano].&amp;[2024]"/>
        <selection n="[anos].[ano].&amp;[2025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1" xr10:uid="{3B0DEF95-7D51-4FD1-A1C8-2821A9C7C117}" sourceName="[regiones].[Región]">
  <pivotTables>
    <pivotTable tabId="15" name="TablaDinámica8"/>
    <pivotTable tabId="15" name="TablaDinámica4"/>
  </pivotTables>
  <data>
    <olap pivotCacheId="327039597">
      <levels count="2">
        <level uniqueName="[regiones].[Región].[(All)]" sourceCaption="(All)" count="0"/>
        <level uniqueName="[regiones].[Región].[Región]" sourceCaption="Región" count="21">
          <ranges>
            <range startItem="0">
              <i n="[regiones].[Región].&amp;[Andalucía]" c="Andalucía"/>
              <i n="[regiones].[Región].&amp;[Aragón]" c="Aragón"/>
              <i n="[regiones].[Región].&amp;[Asturias, Principado de]" c="Asturias, Principado de"/>
              <i n="[regiones].[Región].&amp;[Balears, Illes]" c="Balears, Illes"/>
              <i n="[regiones].[Región].&amp;[Canarias]" c="Canarias"/>
              <i n="[regiones].[Región].&amp;[Cantabria]" c="Cantabria"/>
              <i n="[regiones].[Región].&amp;[Castilla y León]" c="Castilla y León"/>
              <i n="[regiones].[Región].&amp;[Castilla-La Mancha]" c="Castilla-La Mancha"/>
              <i n="[regiones].[Región].&amp;[Cataluña]" c="Cataluña"/>
              <i n="[regiones].[Región].&amp;[Ceuta]" c="Ceuta"/>
              <i n="[regiones].[Región].&amp;[Comunitat Valenciana]" c="Comunitat Valenciana"/>
              <i n="[regiones].[Región].&amp;[España]" c="España"/>
              <i n="[regiones].[Región].&amp;[Extremadura]" c="Extremadura"/>
              <i n="[regiones].[Región].&amp;[Galicia]" c="Galicia"/>
              <i n="[regiones].[Región].&amp;[Madrid, Comunidad de]" c="Madrid, Comunidad de"/>
              <i n="[regiones].[Región].&amp;[Melilla]" c="Melilla"/>
              <i n="[regiones].[Región].&amp;[Murcia, Región de]" c="Murcia, Región de"/>
              <i n="[regiones].[Región].&amp;[Navarra, Comunidad Foral de]" c="Navarra, Comunidad Foral de"/>
              <i n="[regiones].[Región].&amp;[No determinado]" c="No determinado"/>
              <i n="[regiones].[Región].&amp;[País Vasco]" c="País Vasco"/>
              <i n="[regiones].[Región].&amp;[Rioja, La]" c="Rioja, La"/>
            </range>
          </ranges>
        </level>
      </levels>
      <selections count="1">
        <selection n="[regiones].[Región].&amp;[España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7248E932-A5F7-4F80-A2CB-0F9DC667E12F}" sourceName="[meses].[Mes]">
  <pivotTables>
    <pivotTable tabId="15" name="TablaDinámica4"/>
    <pivotTable tabId="15" name="TablaDinámica10"/>
  </pivotTables>
  <data>
    <olap pivotCacheId="327039597">
      <levels count="2">
        <level uniqueName="[meses].[Mes].[(All)]" sourceCaption="(All)" count="0"/>
        <level uniqueName="[meses].[Mes].[Mes]" sourceCaption="Mes" count="12">
          <ranges>
            <range startItem="0">
              <i n="[meses].[Mes].&amp;[Abril]" c="Abril"/>
              <i n="[meses].[Mes].&amp;[Agosto]" c="Agosto"/>
              <i n="[meses].[Mes].&amp;[Diciembre]" c="Diciembre"/>
              <i n="[meses].[Mes].&amp;[Enero]" c="Enero"/>
              <i n="[meses].[Mes].&amp;[Febrero]" c="Febrero"/>
              <i n="[meses].[Mes].&amp;[Julio]" c="Julio"/>
              <i n="[meses].[Mes].&amp;[Junio]" c="Junio"/>
              <i n="[meses].[Mes].&amp;[Marzo]" c="Marzo"/>
              <i n="[meses].[Mes].&amp;[Mayo]" c="Mayo"/>
              <i n="[meses].[Mes].&amp;[Noviembre]" c="Noviembre"/>
              <i n="[meses].[Mes].&amp;[Octubre]" c="Octubre"/>
              <i n="[meses].[Mes].&amp;[Septiembre]" c="Septiembre"/>
            </range>
          </ranges>
        </level>
      </levels>
      <selections count="1">
        <selection n="[meses].[Mes].&amp;[Julio]"/>
      </selections>
    </olap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2" xr10:uid="{D62EF78A-CA29-4388-B4C1-623F48FB49E6}" sourceName="[regiones].[Región]">
  <pivotTables>
    <pivotTable tabId="15" name="TablaDinámica9"/>
    <pivotTable tabId="15" name="TablaDinámica10"/>
  </pivotTables>
  <data>
    <olap pivotCacheId="327039597">
      <levels count="2">
        <level uniqueName="[regiones].[Región].[(All)]" sourceCaption="(All)" count="0"/>
        <level uniqueName="[regiones].[Región].[Región]" sourceCaption="Región" count="21">
          <ranges>
            <range startItem="0">
              <i n="[regiones].[Región].&amp;[Andalucía]" c="Andalucía"/>
              <i n="[regiones].[Región].&amp;[Aragón]" c="Aragón"/>
              <i n="[regiones].[Región].&amp;[Asturias, Principado de]" c="Asturias, Principado de"/>
              <i n="[regiones].[Región].&amp;[Balears, Illes]" c="Balears, Illes"/>
              <i n="[regiones].[Región].&amp;[Canarias]" c="Canarias"/>
              <i n="[regiones].[Región].&amp;[Cantabria]" c="Cantabria"/>
              <i n="[regiones].[Región].&amp;[Castilla y León]" c="Castilla y León"/>
              <i n="[regiones].[Región].&amp;[Castilla-La Mancha]" c="Castilla-La Mancha"/>
              <i n="[regiones].[Región].&amp;[Cataluña]" c="Cataluña"/>
              <i n="[regiones].[Región].&amp;[Ceuta]" c="Ceuta"/>
              <i n="[regiones].[Región].&amp;[Comunitat Valenciana]" c="Comunitat Valenciana"/>
              <i n="[regiones].[Región].&amp;[España]" c="España"/>
              <i n="[regiones].[Región].&amp;[Extremadura]" c="Extremadura"/>
              <i n="[regiones].[Región].&amp;[Galicia]" c="Galicia"/>
              <i n="[regiones].[Región].&amp;[Madrid, Comunidad de]" c="Madrid, Comunidad de"/>
              <i n="[regiones].[Región].&amp;[Melilla]" c="Melilla"/>
              <i n="[regiones].[Región].&amp;[Murcia, Región de]" c="Murcia, Región de"/>
              <i n="[regiones].[Región].&amp;[Navarra, Comunidad Foral de]" c="Navarra, Comunidad Foral de"/>
              <i n="[regiones].[Región].&amp;[No determinado]" c="No determinado"/>
              <i n="[regiones].[Región].&amp;[País Vasco]" c="País Vasco"/>
              <i n="[regiones].[Región].&amp;[Rioja, La]" c="Rioja, La"/>
            </range>
          </ranges>
        </level>
      </levels>
      <selections count="1">
        <selection n="[regiones].[Región].&amp;[Madrid, Comunidad de]"/>
      </selections>
    </olap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3" xr10:uid="{806D9CEE-BE48-4221-B16A-E87757612B2E}" sourceName="[regiones].[Región]">
  <pivotTables>
    <pivotTable tabId="16" name="TablaDinámica1"/>
  </pivotTables>
  <data>
    <olap pivotCacheId="274703067">
      <levels count="2">
        <level uniqueName="[regiones].[Región].[(All)]" sourceCaption="(All)" count="0"/>
        <level uniqueName="[regiones].[Región].[Región]" sourceCaption="Región" count="21">
          <ranges>
            <range startItem="0">
              <i n="[regiones].[Región].&amp;[Andalucía]" c="Andalucía"/>
              <i n="[regiones].[Región].&amp;[Aragón]" c="Aragón"/>
              <i n="[regiones].[Región].&amp;[Asturias, Principado de]" c="Asturias, Principado de"/>
              <i n="[regiones].[Región].&amp;[Balears, Illes]" c="Balears, Illes"/>
              <i n="[regiones].[Región].&amp;[Canarias]" c="Canarias"/>
              <i n="[regiones].[Región].&amp;[Cantabria]" c="Cantabria"/>
              <i n="[regiones].[Región].&amp;[Castilla y León]" c="Castilla y León"/>
              <i n="[regiones].[Región].&amp;[Castilla-La Mancha]" c="Castilla-La Mancha"/>
              <i n="[regiones].[Región].&amp;[Cataluña]" c="Cataluña"/>
              <i n="[regiones].[Región].&amp;[Ceuta]" c="Ceuta"/>
              <i n="[regiones].[Región].&amp;[Comunitat Valenciana]" c="Comunitat Valenciana"/>
              <i n="[regiones].[Región].&amp;[España]" c="España"/>
              <i n="[regiones].[Región].&amp;[Extremadura]" c="Extremadura"/>
              <i n="[regiones].[Región].&amp;[Galicia]" c="Galicia"/>
              <i n="[regiones].[Región].&amp;[Madrid, Comunidad de]" c="Madrid, Comunidad de"/>
              <i n="[regiones].[Región].&amp;[Melilla]" c="Melilla"/>
              <i n="[regiones].[Región].&amp;[Murcia, Región de]" c="Murcia, Región de"/>
              <i n="[regiones].[Región].&amp;[Navarra, Comunidad Foral de]" c="Navarra, Comunidad Foral de"/>
              <i n="[regiones].[Región].&amp;[No determinado]" c="No determinado"/>
              <i n="[regiones].[Región].&amp;[País Vasco]" c="País Vasco"/>
              <i n="[regiones].[Región].&amp;[Rioja, La]" c="Rioja, La"/>
            </range>
          </ranges>
        </level>
      </levels>
      <selections count="1">
        <selection n="[regiones].[Región].&amp;[Madrid, Comunidad de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rimestre" xr10:uid="{00000000-0014-0000-FFFF-FFFF01000000}" cache="SegmentaciónDeDatos_Trimestre" caption="Trimestre" startItem="121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96F25279-B36A-4818-8A18-CE5C4B88DA56}" cache="SegmentaciónDeDatos_ano1" caption="ano" startItem="23" level="1" rowHeight="241300"/>
  <slicer name="Región 1" xr10:uid="{ED6BAF2D-19E7-4918-AD01-5FF7D09AE032}" cache="SegmentaciónDeDatos_Región1" caption="Región" startItem="7" level="1" rowHeight="241300"/>
  <slicer name="Mes" xr10:uid="{BEFA0F9A-2B2D-4E69-AEED-9840EA200D4D}" cache="SegmentaciónDeDatos_Mes" caption="Mes" startItem="4" level="1" rowHeight="241300"/>
  <slicer name="Región 2" xr10:uid="{1DCF8232-18B5-4C44-B922-FA18BFE9A06E}" cache="SegmentaciónDeDatos_Región2" caption="Región" startItem="13" level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(mes)" xr10:uid="{00000000-0014-0000-FFFF-FFFF03000000}" cache="SegmentaciónDeDatos_Fecha__mes" caption="Fecha (mes)" level="1" rowHeight="241300"/>
  <slicer name="Tri" xr10:uid="{00000000-0014-0000-FFFF-FFFF04000000}" cache="SegmentaciónDeDatos_Tri" caption="Tri" level="1" rowHeight="241300"/>
  <slicer name="ano" xr10:uid="{00000000-0014-0000-FFFF-FFFF05000000}" cache="SegmentaciónDeDatos_ano" caption="ano" startItem="25" level="1" rowHeight="241300"/>
  <slicer name="Año" xr10:uid="{00000000-0014-0000-FFFF-FFFF06000000}" cache="SegmentaciónDeDatos_Año" caption="Año" startItem="23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ón" xr10:uid="{00000000-0014-0000-FFFF-FFFF07000000}" cache="SegmentaciónDeDatos_Región" caption="Región" startItem="9" level="1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ón 3" xr10:uid="{24ED8FE0-4F80-4A7B-BFCE-A5EEB5C7988C}" cache="SegmentaciónDeDatos_Región3" caption="Región" startItem="9" level="1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graf analisis_NDC">
    <a:dk1>
      <a:sysClr val="windowText" lastClr="000000"/>
    </a:dk1>
    <a:lt1>
      <a:sysClr val="window" lastClr="FFFFFF"/>
    </a:lt1>
    <a:dk2>
      <a:srgbClr val="1F497D"/>
    </a:dk2>
    <a:lt2>
      <a:srgbClr val="E7E4D5"/>
    </a:lt2>
    <a:accent1>
      <a:srgbClr val="4F81BD"/>
    </a:accent1>
    <a:accent2>
      <a:srgbClr val="C4BD96"/>
    </a:accent2>
    <a:accent3>
      <a:srgbClr val="C0504D"/>
    </a:accent3>
    <a:accent4>
      <a:srgbClr val="829693"/>
    </a:accent4>
    <a:accent5>
      <a:srgbClr val="993300"/>
    </a:accent5>
    <a:accent6>
      <a:srgbClr val="DA9694"/>
    </a:accent6>
    <a:hlink>
      <a:srgbClr val="0000FF"/>
    </a:hlink>
    <a:folHlink>
      <a:srgbClr val="800080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" xr10:uid="{00000000-0013-0000-FFFF-FFFF07000000}" sourceName="[meses].[Fecha]">
  <pivotTables>
    <pivotTable tabId="1" name="TablaDinámica2"/>
    <pivotTable tabId="3" name="TablaDinámica1"/>
    <pivotTable tabId="3" name="TablaDinámica3"/>
    <pivotTable tabId="3" name="TablaDinámica4"/>
    <pivotTable tabId="3" name="TablaDinámica6"/>
    <pivotTable tabId="3" name="TablaDinámica8"/>
    <pivotTable tabId="4" name="TablaDinámica1"/>
    <pivotTable tabId="4" name="TablaDinámica3"/>
    <pivotTable tabId="4" name="TablaDinámica9"/>
    <pivotTable tabId="4" name="TablaDinámica10"/>
    <pivotTable tabId="4" name="TablaDinámica12"/>
    <pivotTable tabId="5" name="TablaDinámica13"/>
    <pivotTable tabId="5" name="TablaDinámica15"/>
    <pivotTable tabId="6" name="TablaDinámica16"/>
    <pivotTable tabId="6" name="TablaDinámica18"/>
    <pivotTable tabId="9" name="TablaDinámica2"/>
    <pivotTable tabId="9" name="TablaDinámica4"/>
    <pivotTable tabId="9" name="TablaDinámica6"/>
    <pivotTable tabId="9" name="TablaDinámica8"/>
    <pivotTable tabId="9" name="TablaDinámica9"/>
    <pivotTable tabId="9" name="TablaDinámica10"/>
    <pivotTable tabId="9" name="TablaDinámica11"/>
    <pivotTable tabId="9" name="TablaDinámica12"/>
    <pivotTable tabId="9" name="TablaDinámica1"/>
    <pivotTable tabId="9" name="TablaDinámica3"/>
    <pivotTable tabId="9" name="TablaDinámica5"/>
    <pivotTable tabId="9" name="TablaDinámica7"/>
    <pivotTable tabId="9" name="TablaDinámica13"/>
    <pivotTable tabId="9" name="TablaDinámica14"/>
    <pivotTable tabId="9" name="TablaDinámica15"/>
    <pivotTable tabId="9" name="TablaDinámica16"/>
    <pivotTable tabId="1" name="TablaDinámica4"/>
    <pivotTable tabId="1" name="TablaDinámica8"/>
    <pivotTable tabId="1" name="TablaDinámica10"/>
    <pivotTable tabId="1" name="TablaDinámica11"/>
  </pivotTables>
  <state minimalRefreshVersion="6" lastRefreshVersion="6" pivotCacheId="1462797560" filterType="dateBetween">
    <selection startDate="2026-02-01T00:00:00" endDate="2026-02-28T00:00:00"/>
    <bounds startDate="199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00000000-0014-0000-FFFF-FFFF02000000}" cache="Timeline_Fecha" caption="Fecha" level="2" selectionLevel="2" scrollPosition="2022-09-26T00:00:00"/>
</timeline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1.xml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Relationship Id="rId6" Type="http://schemas.openxmlformats.org/officeDocument/2006/relationships/pivotTable" Target="../pivotTables/pivotTable24.xml"/><Relationship Id="rId5" Type="http://schemas.openxmlformats.org/officeDocument/2006/relationships/pivotTable" Target="../pivotTables/pivotTable23.xml"/><Relationship Id="rId4" Type="http://schemas.openxmlformats.org/officeDocument/2006/relationships/pivotTable" Target="../pivotTables/pivotTable2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9.xml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Relationship Id="rId6" Type="http://schemas.microsoft.com/office/2007/relationships/slicer" Target="../slicers/slicer2.xml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3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Relationship Id="rId4" Type="http://schemas.microsoft.com/office/2007/relationships/slicer" Target="../slicers/slicer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0.xml"/><Relationship Id="rId13" Type="http://schemas.openxmlformats.org/officeDocument/2006/relationships/pivotTable" Target="../pivotTables/pivotTable45.xml"/><Relationship Id="rId3" Type="http://schemas.openxmlformats.org/officeDocument/2006/relationships/pivotTable" Target="../pivotTables/pivotTable35.xml"/><Relationship Id="rId7" Type="http://schemas.openxmlformats.org/officeDocument/2006/relationships/pivotTable" Target="../pivotTables/pivotTable39.xml"/><Relationship Id="rId12" Type="http://schemas.openxmlformats.org/officeDocument/2006/relationships/pivotTable" Target="../pivotTables/pivotTable44.xml"/><Relationship Id="rId1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4.xml"/><Relationship Id="rId16" Type="http://schemas.openxmlformats.org/officeDocument/2006/relationships/pivotTable" Target="../pivotTables/pivotTable48.xml"/><Relationship Id="rId1" Type="http://schemas.openxmlformats.org/officeDocument/2006/relationships/pivotTable" Target="../pivotTables/pivotTable33.xml"/><Relationship Id="rId6" Type="http://schemas.openxmlformats.org/officeDocument/2006/relationships/pivotTable" Target="../pivotTables/pivotTable38.xml"/><Relationship Id="rId11" Type="http://schemas.openxmlformats.org/officeDocument/2006/relationships/pivotTable" Target="../pivotTables/pivotTable43.xml"/><Relationship Id="rId5" Type="http://schemas.openxmlformats.org/officeDocument/2006/relationships/pivotTable" Target="../pivotTables/pivotTable37.xml"/><Relationship Id="rId15" Type="http://schemas.openxmlformats.org/officeDocument/2006/relationships/pivotTable" Target="../pivotTables/pivotTable47.xml"/><Relationship Id="rId10" Type="http://schemas.openxmlformats.org/officeDocument/2006/relationships/pivotTable" Target="../pivotTables/pivotTable42.xml"/><Relationship Id="rId4" Type="http://schemas.openxmlformats.org/officeDocument/2006/relationships/pivotTable" Target="../pivotTables/pivotTable36.xml"/><Relationship Id="rId9" Type="http://schemas.openxmlformats.org/officeDocument/2006/relationships/pivotTable" Target="../pivotTables/pivotTable41.xml"/><Relationship Id="rId14" Type="http://schemas.openxmlformats.org/officeDocument/2006/relationships/pivotTable" Target="../pivotTables/pivotTable4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Relationship Id="rId4" Type="http://schemas.microsoft.com/office/2007/relationships/slicer" Target="../slicers/slicer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A2"/>
  <sheetViews>
    <sheetView workbookViewId="0">
      <selection activeCell="C20" sqref="C20"/>
    </sheetView>
  </sheetViews>
  <sheetFormatPr baseColWidth="10" defaultRowHeight="14.5" x14ac:dyDescent="0.35"/>
  <sheetData>
    <row r="1" spans="1:1" x14ac:dyDescent="0.35">
      <c r="A1" t="s">
        <v>1370</v>
      </c>
    </row>
    <row r="2" spans="1:1" x14ac:dyDescent="0.35">
      <c r="A2" t="s">
        <v>1371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9" tint="-0.249977111117893"/>
  </sheetPr>
  <dimension ref="A1:AQ98"/>
  <sheetViews>
    <sheetView showGridLines="0" topLeftCell="A9" workbookViewId="0">
      <selection activeCell="E15" sqref="E15"/>
    </sheetView>
  </sheetViews>
  <sheetFormatPr baseColWidth="10" defaultRowHeight="14.5" x14ac:dyDescent="0.35"/>
  <cols>
    <col min="1" max="1" width="25.36328125" bestFit="1" customWidth="1"/>
    <col min="2" max="2" width="20.6328125" bestFit="1" customWidth="1"/>
    <col min="3" max="3" width="25.54296875" bestFit="1" customWidth="1"/>
    <col min="4" max="4" width="16.90625" bestFit="1" customWidth="1"/>
    <col min="5" max="5" width="25.36328125" bestFit="1" customWidth="1"/>
    <col min="6" max="6" width="24.6328125" bestFit="1" customWidth="1"/>
    <col min="7" max="7" width="29.54296875" bestFit="1" customWidth="1"/>
    <col min="8" max="8" width="16.6328125" bestFit="1" customWidth="1"/>
    <col min="9" max="9" width="25.36328125" bestFit="1" customWidth="1"/>
    <col min="10" max="10" width="20.81640625" bestFit="1" customWidth="1"/>
    <col min="11" max="11" width="25.7265625" bestFit="1" customWidth="1"/>
    <col min="12" max="12" width="20.1796875" bestFit="1" customWidth="1"/>
    <col min="13" max="13" width="25.36328125" bestFit="1" customWidth="1"/>
    <col min="14" max="14" width="24.81640625" bestFit="1" customWidth="1"/>
    <col min="15" max="15" width="29.7265625" bestFit="1" customWidth="1"/>
    <col min="16" max="16" width="22.1796875" bestFit="1" customWidth="1"/>
    <col min="17" max="17" width="22" bestFit="1" customWidth="1"/>
    <col min="18" max="18" width="20.7265625" bestFit="1" customWidth="1"/>
    <col min="19" max="19" width="15.36328125" bestFit="1" customWidth="1"/>
    <col min="20" max="20" width="20.6328125" bestFit="1" customWidth="1"/>
    <col min="21" max="21" width="24.6328125" bestFit="1" customWidth="1"/>
    <col min="22" max="22" width="20.81640625" bestFit="1" customWidth="1"/>
    <col min="23" max="23" width="24.81640625" bestFit="1" customWidth="1"/>
    <col min="24" max="24" width="25.54296875" bestFit="1" customWidth="1"/>
    <col min="25" max="25" width="29.54296875" bestFit="1" customWidth="1"/>
    <col min="26" max="26" width="25.7265625" bestFit="1" customWidth="1"/>
    <col min="27" max="27" width="29.7265625" bestFit="1" customWidth="1"/>
    <col min="28" max="28" width="12" customWidth="1"/>
    <col min="29" max="29" width="4.7265625" bestFit="1" customWidth="1"/>
    <col min="30" max="30" width="11.26953125" bestFit="1" customWidth="1"/>
    <col min="31" max="31" width="2.81640625" bestFit="1" customWidth="1"/>
    <col min="32" max="32" width="9.08984375" bestFit="1" customWidth="1"/>
    <col min="33" max="33" width="11.26953125" bestFit="1" customWidth="1"/>
    <col min="34" max="34" width="2.81640625" bestFit="1" customWidth="1"/>
    <col min="35" max="35" width="9.08984375" bestFit="1" customWidth="1"/>
    <col min="36" max="36" width="4.453125" bestFit="1" customWidth="1"/>
    <col min="37" max="37" width="11.26953125" bestFit="1" customWidth="1"/>
    <col min="38" max="38" width="2.81640625" bestFit="1" customWidth="1"/>
    <col min="39" max="39" width="9.08984375" bestFit="1" customWidth="1"/>
    <col min="40" max="40" width="11.26953125" bestFit="1" customWidth="1"/>
    <col min="41" max="41" width="2.81640625" bestFit="1" customWidth="1"/>
    <col min="42" max="42" width="9.08984375" bestFit="1" customWidth="1"/>
    <col min="43" max="43" width="4.453125" bestFit="1" customWidth="1"/>
    <col min="44" max="44" width="12" customWidth="1"/>
    <col min="45" max="45" width="15.7265625" customWidth="1"/>
    <col min="46" max="46" width="12" customWidth="1"/>
    <col min="47" max="47" width="15.7265625" customWidth="1"/>
    <col min="48" max="48" width="12" customWidth="1"/>
    <col min="49" max="49" width="15.7265625" customWidth="1"/>
    <col min="50" max="50" width="12" customWidth="1"/>
    <col min="51" max="51" width="15.7265625" customWidth="1"/>
    <col min="52" max="52" width="12" customWidth="1"/>
    <col min="53" max="53" width="15.7265625" customWidth="1"/>
    <col min="54" max="54" width="12" customWidth="1"/>
    <col min="55" max="55" width="15.7265625" customWidth="1"/>
    <col min="56" max="56" width="12" customWidth="1"/>
    <col min="57" max="57" width="15.7265625" customWidth="1"/>
    <col min="58" max="58" width="12" customWidth="1"/>
    <col min="59" max="59" width="15.7265625" customWidth="1"/>
    <col min="60" max="60" width="12" customWidth="1"/>
    <col min="61" max="61" width="15.7265625" customWidth="1"/>
    <col min="62" max="62" width="12" customWidth="1"/>
    <col min="63" max="63" width="15.7265625" customWidth="1"/>
    <col min="64" max="64" width="12" customWidth="1"/>
    <col min="65" max="65" width="15.7265625" customWidth="1"/>
    <col min="66" max="66" width="12" customWidth="1"/>
    <col min="67" max="67" width="15.7265625" customWidth="1"/>
    <col min="68" max="68" width="12" customWidth="1"/>
    <col min="69" max="69" width="15.7265625" customWidth="1"/>
    <col min="70" max="70" width="12" customWidth="1"/>
    <col min="71" max="71" width="15.7265625" customWidth="1"/>
    <col min="72" max="72" width="12" customWidth="1"/>
    <col min="73" max="73" width="15.7265625" customWidth="1"/>
    <col min="74" max="74" width="12" customWidth="1"/>
    <col min="75" max="75" width="15.7265625" customWidth="1"/>
    <col min="76" max="76" width="12" customWidth="1"/>
    <col min="77" max="77" width="15.7265625" customWidth="1"/>
    <col min="78" max="78" width="12" customWidth="1"/>
    <col min="79" max="79" width="15.7265625" customWidth="1"/>
    <col min="80" max="80" width="12" customWidth="1"/>
    <col min="81" max="81" width="15.7265625" customWidth="1"/>
    <col min="82" max="82" width="12" customWidth="1"/>
    <col min="83" max="83" width="15.7265625" customWidth="1"/>
    <col min="84" max="84" width="12" customWidth="1"/>
    <col min="85" max="85" width="15.7265625" customWidth="1"/>
    <col min="86" max="86" width="12" customWidth="1"/>
    <col min="87" max="87" width="15.7265625" customWidth="1"/>
    <col min="88" max="88" width="12" customWidth="1"/>
    <col min="89" max="89" width="15.7265625" customWidth="1"/>
    <col min="90" max="90" width="12" customWidth="1"/>
    <col min="91" max="91" width="15.7265625" customWidth="1"/>
    <col min="92" max="92" width="12" customWidth="1"/>
    <col min="93" max="93" width="15.7265625" customWidth="1"/>
    <col min="94" max="94" width="12" customWidth="1"/>
    <col min="95" max="95" width="15.7265625" customWidth="1"/>
    <col min="96" max="96" width="12" customWidth="1"/>
    <col min="97" max="97" width="15.7265625" customWidth="1"/>
    <col min="98" max="98" width="12" customWidth="1"/>
    <col min="99" max="99" width="15.7265625" customWidth="1"/>
    <col min="100" max="100" width="12" customWidth="1"/>
    <col min="101" max="101" width="15.7265625" customWidth="1"/>
    <col min="102" max="102" width="12" customWidth="1"/>
    <col min="103" max="103" width="15.7265625" customWidth="1"/>
    <col min="104" max="104" width="12" customWidth="1"/>
    <col min="105" max="105" width="15.7265625" customWidth="1"/>
    <col min="106" max="106" width="12" customWidth="1"/>
    <col min="107" max="107" width="15.7265625" customWidth="1"/>
    <col min="108" max="108" width="12" customWidth="1"/>
    <col min="109" max="109" width="15.7265625" customWidth="1"/>
    <col min="110" max="110" width="12" customWidth="1"/>
    <col min="111" max="111" width="15.7265625" customWidth="1"/>
    <col min="112" max="112" width="12" customWidth="1"/>
    <col min="113" max="113" width="15.7265625" customWidth="1"/>
    <col min="114" max="114" width="12" customWidth="1"/>
    <col min="115" max="115" width="15.7265625" customWidth="1"/>
    <col min="116" max="116" width="12" customWidth="1"/>
    <col min="117" max="117" width="15.7265625" customWidth="1"/>
    <col min="118" max="118" width="12" customWidth="1"/>
    <col min="119" max="119" width="15.7265625" customWidth="1"/>
    <col min="120" max="120" width="12" customWidth="1"/>
    <col min="121" max="121" width="15.7265625" customWidth="1"/>
    <col min="122" max="122" width="12" customWidth="1"/>
    <col min="123" max="123" width="15.7265625" customWidth="1"/>
    <col min="124" max="124" width="12" customWidth="1"/>
    <col min="125" max="125" width="15.7265625" customWidth="1"/>
    <col min="126" max="126" width="12" customWidth="1"/>
    <col min="127" max="127" width="15.7265625" customWidth="1"/>
    <col min="128" max="128" width="12" customWidth="1"/>
    <col min="129" max="129" width="15.7265625" customWidth="1"/>
    <col min="130" max="130" width="12" customWidth="1"/>
    <col min="131" max="131" width="15.7265625" customWidth="1"/>
    <col min="132" max="132" width="12" customWidth="1"/>
    <col min="133" max="133" width="15.7265625" customWidth="1"/>
    <col min="134" max="134" width="12" customWidth="1"/>
    <col min="135" max="135" width="15.7265625" customWidth="1"/>
    <col min="136" max="136" width="12" customWidth="1"/>
    <col min="137" max="137" width="15.7265625" customWidth="1"/>
    <col min="138" max="138" width="12" customWidth="1"/>
    <col min="139" max="139" width="15.7265625" customWidth="1"/>
    <col min="140" max="140" width="12" customWidth="1"/>
    <col min="141" max="141" width="15.7265625" customWidth="1"/>
    <col min="142" max="142" width="12" customWidth="1"/>
    <col min="143" max="143" width="15.7265625" customWidth="1"/>
    <col min="144" max="144" width="12" customWidth="1"/>
    <col min="145" max="145" width="15.7265625" customWidth="1"/>
    <col min="146" max="146" width="12" customWidth="1"/>
    <col min="147" max="147" width="15.7265625" customWidth="1"/>
    <col min="148" max="148" width="12" customWidth="1"/>
    <col min="149" max="149" width="15.7265625" customWidth="1"/>
    <col min="150" max="150" width="12" customWidth="1"/>
    <col min="151" max="151" width="15.7265625" customWidth="1"/>
    <col min="152" max="152" width="12" customWidth="1"/>
    <col min="153" max="153" width="15.7265625" customWidth="1"/>
    <col min="154" max="154" width="12" customWidth="1"/>
    <col min="155" max="155" width="15.7265625" customWidth="1"/>
    <col min="156" max="156" width="12" customWidth="1"/>
    <col min="157" max="157" width="15.7265625" customWidth="1"/>
    <col min="158" max="158" width="12" customWidth="1"/>
    <col min="159" max="159" width="15.7265625" customWidth="1"/>
    <col min="160" max="160" width="12" customWidth="1"/>
    <col min="161" max="161" width="15.7265625" customWidth="1"/>
    <col min="162" max="162" width="12" customWidth="1"/>
    <col min="163" max="163" width="15.7265625" customWidth="1"/>
    <col min="164" max="164" width="12" customWidth="1"/>
    <col min="165" max="165" width="15.7265625" customWidth="1"/>
    <col min="166" max="166" width="12" customWidth="1"/>
    <col min="167" max="167" width="15.7265625" customWidth="1"/>
    <col min="168" max="168" width="12" customWidth="1"/>
    <col min="169" max="169" width="15.7265625" customWidth="1"/>
    <col min="170" max="170" width="12" customWidth="1"/>
    <col min="171" max="171" width="15.7265625" customWidth="1"/>
    <col min="172" max="172" width="12" customWidth="1"/>
    <col min="173" max="173" width="15.7265625" customWidth="1"/>
    <col min="174" max="174" width="12" customWidth="1"/>
    <col min="175" max="175" width="15.7265625" customWidth="1"/>
    <col min="176" max="176" width="12" customWidth="1"/>
    <col min="177" max="177" width="15.7265625" customWidth="1"/>
    <col min="178" max="178" width="12" customWidth="1"/>
    <col min="179" max="179" width="15.7265625" customWidth="1"/>
    <col min="180" max="180" width="12" customWidth="1"/>
    <col min="181" max="181" width="15.7265625" customWidth="1"/>
    <col min="182" max="182" width="12" customWidth="1"/>
    <col min="183" max="183" width="15.7265625" customWidth="1"/>
    <col min="184" max="184" width="12" customWidth="1"/>
    <col min="185" max="185" width="15.7265625" customWidth="1"/>
    <col min="186" max="186" width="12" customWidth="1"/>
    <col min="187" max="187" width="15.7265625" customWidth="1"/>
    <col min="188" max="188" width="12" customWidth="1"/>
    <col min="189" max="189" width="15.7265625" customWidth="1"/>
    <col min="190" max="190" width="12" customWidth="1"/>
    <col min="191" max="191" width="15.7265625" customWidth="1"/>
    <col min="192" max="192" width="12" customWidth="1"/>
    <col min="193" max="193" width="15.7265625" customWidth="1"/>
    <col min="194" max="194" width="12" customWidth="1"/>
    <col min="195" max="195" width="15.7265625" customWidth="1"/>
    <col min="196" max="196" width="12" customWidth="1"/>
    <col min="197" max="197" width="15.7265625" customWidth="1"/>
    <col min="198" max="198" width="12" customWidth="1"/>
    <col min="199" max="199" width="15.7265625" customWidth="1"/>
    <col min="200" max="200" width="12" customWidth="1"/>
    <col min="201" max="201" width="15.7265625" customWidth="1"/>
    <col min="202" max="202" width="12" customWidth="1"/>
    <col min="203" max="203" width="15.7265625" customWidth="1"/>
    <col min="204" max="204" width="12" customWidth="1"/>
    <col min="205" max="205" width="15.7265625" customWidth="1"/>
    <col min="206" max="206" width="12" customWidth="1"/>
    <col min="207" max="207" width="15.7265625" customWidth="1"/>
    <col min="208" max="208" width="12" customWidth="1"/>
    <col min="209" max="209" width="15.7265625" customWidth="1"/>
    <col min="210" max="210" width="12" customWidth="1"/>
    <col min="211" max="211" width="15.7265625" customWidth="1"/>
    <col min="212" max="212" width="12" customWidth="1"/>
    <col min="213" max="213" width="15.7265625" customWidth="1"/>
    <col min="214" max="214" width="12" customWidth="1"/>
    <col min="215" max="215" width="15.7265625" customWidth="1"/>
    <col min="216" max="216" width="12" customWidth="1"/>
    <col min="217" max="217" width="15.7265625" customWidth="1"/>
    <col min="218" max="218" width="12" customWidth="1"/>
    <col min="219" max="219" width="15.7265625" customWidth="1"/>
    <col min="220" max="220" width="12" customWidth="1"/>
    <col min="221" max="221" width="15.7265625" customWidth="1"/>
    <col min="222" max="222" width="12" customWidth="1"/>
    <col min="223" max="223" width="15.7265625" customWidth="1"/>
    <col min="224" max="224" width="12" customWidth="1"/>
    <col min="225" max="225" width="15.7265625" customWidth="1"/>
    <col min="226" max="226" width="12" customWidth="1"/>
    <col min="227" max="227" width="15.7265625" customWidth="1"/>
    <col min="228" max="228" width="12" customWidth="1"/>
    <col min="229" max="229" width="15.7265625" customWidth="1"/>
    <col min="230" max="230" width="12" customWidth="1"/>
    <col min="231" max="231" width="15.7265625" customWidth="1"/>
    <col min="232" max="232" width="12" customWidth="1"/>
    <col min="233" max="233" width="15.7265625" customWidth="1"/>
    <col min="234" max="234" width="12" customWidth="1"/>
    <col min="235" max="235" width="15.7265625" customWidth="1"/>
    <col min="236" max="236" width="12" customWidth="1"/>
    <col min="237" max="237" width="15.7265625" customWidth="1"/>
    <col min="238" max="238" width="12" customWidth="1"/>
    <col min="239" max="239" width="15.7265625" customWidth="1"/>
    <col min="240" max="240" width="12" customWidth="1"/>
    <col min="241" max="241" width="15.7265625" customWidth="1"/>
    <col min="242" max="242" width="12" customWidth="1"/>
    <col min="243" max="243" width="15.7265625" customWidth="1"/>
    <col min="244" max="244" width="12" customWidth="1"/>
    <col min="245" max="245" width="15.7265625" customWidth="1"/>
    <col min="246" max="246" width="12" customWidth="1"/>
    <col min="247" max="247" width="15.7265625" customWidth="1"/>
    <col min="248" max="248" width="12" customWidth="1"/>
    <col min="249" max="249" width="15.7265625" customWidth="1"/>
    <col min="250" max="250" width="12" customWidth="1"/>
    <col min="251" max="251" width="15.7265625" customWidth="1"/>
    <col min="252" max="252" width="12" customWidth="1"/>
    <col min="253" max="253" width="15.7265625" customWidth="1"/>
    <col min="254" max="757" width="18.7265625" customWidth="1"/>
    <col min="758" max="758" width="23.7265625" customWidth="1"/>
    <col min="759" max="759" width="9.1796875" customWidth="1"/>
    <col min="760" max="760" width="10.7265625" customWidth="1"/>
    <col min="761" max="761" width="9.1796875" customWidth="1"/>
    <col min="762" max="762" width="10.7265625" customWidth="1"/>
    <col min="763" max="764" width="9.1796875" customWidth="1"/>
    <col min="765" max="765" width="9.81640625" customWidth="1"/>
    <col min="766" max="766" width="10.7265625" customWidth="1"/>
    <col min="767" max="767" width="9.26953125" customWidth="1"/>
    <col min="768" max="768" width="10.7265625" customWidth="1"/>
    <col min="769" max="769" width="9.1796875" customWidth="1"/>
    <col min="770" max="770" width="10.7265625" customWidth="1"/>
    <col min="771" max="771" width="9.26953125" customWidth="1"/>
    <col min="772" max="772" width="9.1796875" customWidth="1"/>
    <col min="773" max="773" width="10.7265625" customWidth="1"/>
    <col min="774" max="774" width="9.1796875" customWidth="1"/>
    <col min="775" max="775" width="10.7265625" customWidth="1"/>
    <col min="776" max="776" width="9.54296875" customWidth="1"/>
    <col min="777" max="777" width="10.7265625" customWidth="1"/>
    <col min="778" max="779" width="9.1796875" customWidth="1"/>
    <col min="780" max="780" width="10.7265625" customWidth="1"/>
    <col min="781" max="781" width="9.1796875" customWidth="1"/>
    <col min="782" max="782" width="10.7265625" customWidth="1"/>
    <col min="783" max="783" width="9.1796875" customWidth="1"/>
    <col min="784" max="784" width="10.7265625" customWidth="1"/>
    <col min="785" max="786" width="9.1796875" customWidth="1"/>
    <col min="787" max="787" width="10.7265625" customWidth="1"/>
    <col min="788" max="788" width="9.1796875" customWidth="1"/>
    <col min="789" max="789" width="10.7265625" customWidth="1"/>
    <col min="790" max="790" width="9.1796875" customWidth="1"/>
    <col min="791" max="791" width="10.7265625" customWidth="1"/>
    <col min="792" max="793" width="9.1796875" customWidth="1"/>
    <col min="794" max="794" width="9.81640625" customWidth="1"/>
    <col min="795" max="795" width="10.7265625" customWidth="1"/>
    <col min="796" max="796" width="9.26953125" customWidth="1"/>
    <col min="797" max="797" width="10.7265625" customWidth="1"/>
    <col min="798" max="798" width="9.1796875" customWidth="1"/>
    <col min="799" max="799" width="10.7265625" customWidth="1"/>
    <col min="800" max="800" width="9.26953125" customWidth="1"/>
    <col min="801" max="801" width="9.1796875" customWidth="1"/>
    <col min="802" max="802" width="10.7265625" customWidth="1"/>
    <col min="803" max="803" width="9.1796875" customWidth="1"/>
    <col min="804" max="804" width="10.7265625" customWidth="1"/>
    <col min="805" max="805" width="9.54296875" customWidth="1"/>
    <col min="806" max="806" width="10.7265625" customWidth="1"/>
    <col min="807" max="808" width="9.1796875" customWidth="1"/>
    <col min="809" max="809" width="10.7265625" customWidth="1"/>
    <col min="810" max="810" width="9.1796875" customWidth="1"/>
    <col min="811" max="811" width="10.7265625" customWidth="1"/>
    <col min="812" max="812" width="9.1796875" customWidth="1"/>
    <col min="813" max="813" width="10.7265625" customWidth="1"/>
    <col min="814" max="815" width="9.1796875" customWidth="1"/>
    <col min="816" max="816" width="10.7265625" customWidth="1"/>
    <col min="817" max="817" width="9.1796875" customWidth="1"/>
    <col min="818" max="818" width="10.7265625" customWidth="1"/>
    <col min="819" max="819" width="9.1796875" customWidth="1"/>
    <col min="820" max="820" width="10.7265625" customWidth="1"/>
    <col min="821" max="822" width="9.1796875" customWidth="1"/>
    <col min="823" max="823" width="9.81640625" customWidth="1"/>
    <col min="824" max="824" width="10.7265625" customWidth="1"/>
    <col min="825" max="825" width="9.26953125" customWidth="1"/>
    <col min="826" max="826" width="10.7265625" customWidth="1"/>
    <col min="827" max="827" width="9.1796875" customWidth="1"/>
    <col min="828" max="828" width="10.7265625" customWidth="1"/>
    <col min="829" max="829" width="9.26953125" customWidth="1"/>
    <col min="830" max="830" width="9.1796875" customWidth="1"/>
    <col min="831" max="831" width="10.7265625" customWidth="1"/>
    <col min="832" max="832" width="9.1796875" customWidth="1"/>
    <col min="833" max="833" width="10.7265625" customWidth="1"/>
    <col min="834" max="834" width="9.54296875" customWidth="1"/>
    <col min="835" max="835" width="10.7265625" customWidth="1"/>
    <col min="836" max="837" width="9.1796875" customWidth="1"/>
    <col min="838" max="838" width="10.7265625" customWidth="1"/>
    <col min="839" max="839" width="9.1796875" customWidth="1"/>
    <col min="840" max="840" width="10.7265625" customWidth="1"/>
    <col min="841" max="841" width="9.1796875" customWidth="1"/>
    <col min="842" max="842" width="10.7265625" customWidth="1"/>
    <col min="843" max="844" width="9.1796875" customWidth="1"/>
    <col min="845" max="845" width="10.7265625" customWidth="1"/>
    <col min="846" max="846" width="9.1796875" customWidth="1"/>
    <col min="847" max="847" width="10.7265625" customWidth="1"/>
    <col min="848" max="848" width="9.1796875" customWidth="1"/>
    <col min="849" max="849" width="10.7265625" customWidth="1"/>
    <col min="850" max="851" width="9.1796875" customWidth="1"/>
    <col min="852" max="852" width="9.81640625" customWidth="1"/>
    <col min="853" max="853" width="10.7265625" customWidth="1"/>
    <col min="854" max="854" width="9.26953125" customWidth="1"/>
    <col min="855" max="855" width="10.7265625" customWidth="1"/>
    <col min="856" max="856" width="9.1796875" customWidth="1"/>
    <col min="857" max="857" width="10.7265625" customWidth="1"/>
    <col min="858" max="858" width="9.26953125" customWidth="1"/>
    <col min="859" max="859" width="9.1796875" customWidth="1"/>
    <col min="860" max="860" width="10.7265625" customWidth="1"/>
    <col min="861" max="861" width="9.1796875" customWidth="1"/>
    <col min="862" max="862" width="10.7265625" customWidth="1"/>
    <col min="863" max="863" width="9.54296875" customWidth="1"/>
    <col min="864" max="864" width="10.7265625" customWidth="1"/>
    <col min="865" max="866" width="9.1796875" customWidth="1"/>
    <col min="867" max="867" width="10.7265625" customWidth="1"/>
    <col min="868" max="868" width="9.1796875" customWidth="1"/>
    <col min="869" max="869" width="10.7265625" customWidth="1"/>
    <col min="870" max="870" width="9.1796875" customWidth="1"/>
    <col min="871" max="871" width="10.7265625" customWidth="1"/>
    <col min="872" max="873" width="9.1796875" customWidth="1"/>
    <col min="874" max="874" width="10.7265625" customWidth="1"/>
    <col min="875" max="875" width="9.1796875" customWidth="1"/>
    <col min="876" max="876" width="10.7265625" customWidth="1"/>
    <col min="877" max="877" width="9.1796875" customWidth="1"/>
    <col min="878" max="878" width="10.7265625" customWidth="1"/>
    <col min="879" max="880" width="9.1796875" customWidth="1"/>
    <col min="881" max="881" width="9.81640625" customWidth="1"/>
    <col min="882" max="882" width="10.7265625" customWidth="1"/>
    <col min="883" max="883" width="9.26953125" customWidth="1"/>
    <col min="884" max="884" width="10.7265625" customWidth="1"/>
    <col min="885" max="885" width="9.1796875" customWidth="1"/>
    <col min="886" max="886" width="10.7265625" customWidth="1"/>
    <col min="887" max="887" width="9.26953125" customWidth="1"/>
    <col min="888" max="888" width="9.1796875" customWidth="1"/>
    <col min="889" max="889" width="10.7265625" customWidth="1"/>
    <col min="890" max="890" width="9.1796875" customWidth="1"/>
    <col min="891" max="891" width="10.7265625" customWidth="1"/>
    <col min="892" max="892" width="9.54296875" customWidth="1"/>
    <col min="893" max="893" width="10.7265625" customWidth="1"/>
    <col min="894" max="895" width="9.1796875" customWidth="1"/>
    <col min="896" max="896" width="10.7265625" customWidth="1"/>
    <col min="897" max="897" width="9.1796875" customWidth="1"/>
    <col min="898" max="898" width="10.7265625" customWidth="1"/>
    <col min="899" max="899" width="9.1796875" customWidth="1"/>
    <col min="900" max="900" width="10.7265625" customWidth="1"/>
    <col min="901" max="902" width="9.1796875" customWidth="1"/>
    <col min="903" max="903" width="10.7265625" customWidth="1"/>
    <col min="904" max="904" width="9.1796875" customWidth="1"/>
    <col min="905" max="905" width="10.7265625" customWidth="1"/>
    <col min="906" max="906" width="9.1796875" customWidth="1"/>
    <col min="907" max="907" width="10.7265625" customWidth="1"/>
    <col min="908" max="909" width="9.1796875" customWidth="1"/>
    <col min="910" max="910" width="9.81640625" customWidth="1"/>
    <col min="911" max="911" width="12.54296875" bestFit="1" customWidth="1"/>
  </cols>
  <sheetData>
    <row r="1" spans="1:43" ht="15.5" x14ac:dyDescent="0.35">
      <c r="A1" t="str">
        <f>CHOOSE(MONTH(B10), "ENERO", "FEBRERO", "MARZO", "ABRIL", "MAYO", "JUNIO", "JULIO", "AGOSTO", "SEPTIEMBRE", "OCTUBRE", "NOVIEMBRE", "DICIEMBRE")</f>
        <v>FEBRERO</v>
      </c>
      <c r="B1">
        <f>YEAR(B10)</f>
        <v>2026</v>
      </c>
      <c r="C1" t="str">
        <f>B49</f>
        <v>2026-T1</v>
      </c>
      <c r="AC1" s="299" t="s">
        <v>40</v>
      </c>
      <c r="AD1" s="299"/>
      <c r="AE1" s="299"/>
      <c r="AF1" s="299"/>
      <c r="AG1" s="299"/>
      <c r="AH1" s="299"/>
      <c r="AI1" s="299"/>
      <c r="AJ1" s="299"/>
      <c r="AK1" s="299"/>
      <c r="AL1" s="299"/>
      <c r="AM1" s="299"/>
      <c r="AN1" s="299"/>
      <c r="AO1" s="299"/>
      <c r="AP1" s="299"/>
      <c r="AQ1" s="299"/>
    </row>
    <row r="2" spans="1:43" x14ac:dyDescent="0.35">
      <c r="AC2" s="7"/>
      <c r="AD2" s="300" t="str">
        <f>CONCATENATE(mes," DE ",ano)</f>
        <v>FEBRERO DE 2026</v>
      </c>
      <c r="AE2" s="300"/>
      <c r="AF2" s="300"/>
      <c r="AG2" s="300"/>
      <c r="AH2" s="300"/>
      <c r="AI2" s="300"/>
      <c r="AJ2" s="300"/>
      <c r="AK2" s="300" t="str">
        <f>CONCATENATE("ACUMULADO A ",mes," DE ",ano)</f>
        <v>ACUMULADO A FEBRERO DE 2026</v>
      </c>
      <c r="AL2" s="300"/>
      <c r="AM2" s="300"/>
      <c r="AN2" s="300"/>
      <c r="AO2" s="300"/>
      <c r="AP2" s="300"/>
      <c r="AQ2" s="301"/>
    </row>
    <row r="3" spans="1:43" x14ac:dyDescent="0.35">
      <c r="AC3" s="8"/>
      <c r="AD3" s="302" t="s">
        <v>41</v>
      </c>
      <c r="AE3" s="302"/>
      <c r="AF3" s="302"/>
      <c r="AG3" s="302" t="s">
        <v>42</v>
      </c>
      <c r="AH3" s="302"/>
      <c r="AI3" s="302"/>
      <c r="AJ3" s="303" t="s">
        <v>43</v>
      </c>
      <c r="AK3" s="302" t="s">
        <v>41</v>
      </c>
      <c r="AL3" s="302"/>
      <c r="AM3" s="302"/>
      <c r="AN3" s="302" t="s">
        <v>42</v>
      </c>
      <c r="AO3" s="302"/>
      <c r="AP3" s="302"/>
      <c r="AQ3" s="305" t="s">
        <v>43</v>
      </c>
    </row>
    <row r="4" spans="1:43" x14ac:dyDescent="0.35">
      <c r="AC4" s="9"/>
      <c r="AD4" s="10" t="s">
        <v>1200</v>
      </c>
      <c r="AE4" s="11" t="s">
        <v>44</v>
      </c>
      <c r="AF4" s="12" t="s">
        <v>1201</v>
      </c>
      <c r="AG4" s="10" t="s">
        <v>1200</v>
      </c>
      <c r="AH4" s="11" t="s">
        <v>44</v>
      </c>
      <c r="AI4" s="13" t="s">
        <v>1201</v>
      </c>
      <c r="AJ4" s="304"/>
      <c r="AK4" s="10" t="s">
        <v>1200</v>
      </c>
      <c r="AL4" s="11" t="s">
        <v>44</v>
      </c>
      <c r="AM4" s="12" t="s">
        <v>1201</v>
      </c>
      <c r="AN4" s="10" t="s">
        <v>1200</v>
      </c>
      <c r="AO4" s="11" t="s">
        <v>44</v>
      </c>
      <c r="AP4" s="13" t="s">
        <v>1201</v>
      </c>
      <c r="AQ4" s="306"/>
    </row>
    <row r="5" spans="1:43" x14ac:dyDescent="0.35">
      <c r="B5" s="2"/>
      <c r="AC5" s="14" t="s">
        <v>1228</v>
      </c>
      <c r="AD5" s="171" t="str">
        <f>CONCATENATE(TEXT(B12,"#.##0,0"))</f>
        <v>31.719,6</v>
      </c>
      <c r="AE5" s="172"/>
      <c r="AF5" s="173">
        <f t="shared" ref="AF5:AQ5" si="0">H12</f>
        <v>-7.9269022268634304E-3</v>
      </c>
      <c r="AG5" s="171" t="str">
        <f>CONCATENATE(TEXT(C12,"#.##0,0"))</f>
        <v>35.015,2</v>
      </c>
      <c r="AH5" s="172"/>
      <c r="AI5" s="173">
        <f t="shared" si="0"/>
        <v>-1.0813864865539369E-2</v>
      </c>
      <c r="AJ5" s="174">
        <f t="shared" si="0"/>
        <v>90.588237023032249</v>
      </c>
      <c r="AK5" s="171" t="str">
        <f>CONCATENATE(TEXT(D12,"#.##0,0"))</f>
        <v>60.646,6</v>
      </c>
      <c r="AL5" s="172"/>
      <c r="AM5" s="173">
        <f t="shared" si="0"/>
        <v>-1.7924000180140398E-2</v>
      </c>
      <c r="AN5" s="171" t="str">
        <f>CONCATENATE(TEXT(E12,"#.##0,0"))</f>
        <v>67.952,1</v>
      </c>
      <c r="AO5" s="172"/>
      <c r="AP5" s="173">
        <f t="shared" si="0"/>
        <v>-4.7906830831684122E-2</v>
      </c>
      <c r="AQ5" s="174">
        <f t="shared" si="0"/>
        <v>89.249005253019078</v>
      </c>
    </row>
    <row r="6" spans="1:43" x14ac:dyDescent="0.35">
      <c r="AC6" s="15" t="s">
        <v>1229</v>
      </c>
      <c r="AD6" s="167" t="str">
        <f t="shared" ref="AD6:AD22" si="1">CONCATENATE(TEXT(B13,"#.##0,0")," (",TEXT(F13,"0,0"),")")</f>
        <v>3.829,2 (12,1)</v>
      </c>
      <c r="AE6" s="175">
        <f t="shared" ref="AE6:AQ6" si="2">G13</f>
        <v>3</v>
      </c>
      <c r="AF6" s="176" t="str">
        <f>CONCATENATE(TEXT(H13,"0,0%")," (",TEXT(T13,"0,0"),")")</f>
        <v>11,4% (1,2)</v>
      </c>
      <c r="AG6" s="167" t="str">
        <f>CONCATENATE(TEXT(C13,"#.##0,0")," (",TEXT(I13,"0,0"),")")</f>
        <v>3.199,2 (9,1)</v>
      </c>
      <c r="AH6" s="175">
        <f t="shared" si="2"/>
        <v>4</v>
      </c>
      <c r="AI6" s="176" t="str">
        <f>CONCATENATE(TEXT(K13,"0,0%")," (",TEXT(V13,"0,0"),")")</f>
        <v>-8,0% (-0,8)</v>
      </c>
      <c r="AJ6" s="177">
        <f t="shared" si="2"/>
        <v>119.69206043293472</v>
      </c>
      <c r="AK6" s="167" t="str">
        <f t="shared" ref="AK6:AK22" si="3">CONCATENATE(TEXT(D13,"#.##0,0")," (",TEXT(M13,"0,0"),")")</f>
        <v>7.030,1 (11,6)</v>
      </c>
      <c r="AL6" s="175">
        <f t="shared" si="2"/>
        <v>3</v>
      </c>
      <c r="AM6" s="176" t="str">
        <f>CONCATENATE(TEXT(O13,"0,0%")," (",TEXT(U13,"0,0"),")")</f>
        <v>2,8% (0,3)</v>
      </c>
      <c r="AN6" s="167" t="str">
        <f t="shared" ref="AN6:AN22" si="4">CONCATENATE(TEXT(E13,"#.##0,0")," (",TEXT(P13,"0,0"),")")</f>
        <v>6.080,4 (8,9)</v>
      </c>
      <c r="AO6" s="175">
        <f t="shared" si="2"/>
        <v>4</v>
      </c>
      <c r="AP6" s="176" t="str">
        <f>CONCATENATE(TEXT(R13,"0,0%")," (",TEXT(W13,"0,0"),")")</f>
        <v>-13,0% (-1,3)</v>
      </c>
      <c r="AQ6" s="177">
        <f t="shared" si="2"/>
        <v>115.618275231872</v>
      </c>
    </row>
    <row r="7" spans="1:43" x14ac:dyDescent="0.35">
      <c r="AC7" s="16" t="s">
        <v>1230</v>
      </c>
      <c r="AD7" s="168" t="str">
        <f t="shared" si="1"/>
        <v>1.309,0 (4,1)</v>
      </c>
      <c r="AE7" s="178">
        <f t="shared" ref="AE7:AQ7" si="5">G14</f>
        <v>8</v>
      </c>
      <c r="AF7" s="179" t="str">
        <f t="shared" ref="AF7:AF22" si="6">CONCATENATE(TEXT(H14,"0,0%")," (",TEXT(T14,"0,0"),")")</f>
        <v>5,7% (0,2)</v>
      </c>
      <c r="AG7" s="168" t="str">
        <f t="shared" ref="AG7:AG22" si="7">CONCATENATE(TEXT(C14,"#.##0,0")," (",TEXT(I14,"0,0"),")")</f>
        <v>1.212,2 (3,5)</v>
      </c>
      <c r="AH7" s="178">
        <f t="shared" si="5"/>
        <v>9</v>
      </c>
      <c r="AI7" s="179" t="str">
        <f t="shared" ref="AI7:AI22" si="8">CONCATENATE(TEXT(K14,"0,0%")," (",TEXT(V14,"0,0"),")")</f>
        <v>-5,9% (-0,2)</v>
      </c>
      <c r="AJ7" s="180">
        <f t="shared" si="5"/>
        <v>107.99092247669387</v>
      </c>
      <c r="AK7" s="168" t="str">
        <f t="shared" si="3"/>
        <v>2.478,6 (4,1)</v>
      </c>
      <c r="AL7" s="178">
        <f t="shared" si="5"/>
        <v>8</v>
      </c>
      <c r="AM7" s="179" t="str">
        <f t="shared" ref="AM7:AM22" si="9">CONCATENATE(TEXT(O14,"0,0%")," (",TEXT(U14,"0,0"),")")</f>
        <v>3,5% (0,1)</v>
      </c>
      <c r="AN7" s="168" t="str">
        <f t="shared" si="4"/>
        <v>2.236,0 (3,3)</v>
      </c>
      <c r="AO7" s="178">
        <f t="shared" si="5"/>
        <v>9</v>
      </c>
      <c r="AP7" s="179" t="str">
        <f t="shared" ref="AP7:AP22" si="10">CONCATENATE(TEXT(R14,"0,0%")," (",TEXT(W14,"0,0"),")")</f>
        <v>-13,2% (-0,5)</v>
      </c>
      <c r="AQ7" s="180">
        <f t="shared" si="5"/>
        <v>110.85220464934622</v>
      </c>
    </row>
    <row r="8" spans="1:43" x14ac:dyDescent="0.35">
      <c r="AC8" s="15" t="s">
        <v>1231</v>
      </c>
      <c r="AD8" s="167" t="str">
        <f t="shared" si="1"/>
        <v>398,0 (1,3)</v>
      </c>
      <c r="AE8" s="175">
        <f t="shared" ref="AE8:AQ8" si="11">G15</f>
        <v>12</v>
      </c>
      <c r="AF8" s="176" t="str">
        <f t="shared" si="6"/>
        <v>-17,6% (-0,3)</v>
      </c>
      <c r="AG8" s="167" t="str">
        <f t="shared" si="7"/>
        <v>384,4 (1,1)</v>
      </c>
      <c r="AH8" s="175">
        <f t="shared" si="11"/>
        <v>12</v>
      </c>
      <c r="AI8" s="176" t="str">
        <f t="shared" si="8"/>
        <v>-12,3% (-0,2)</v>
      </c>
      <c r="AJ8" s="177">
        <f t="shared" si="11"/>
        <v>103.53380030664208</v>
      </c>
      <c r="AK8" s="167" t="str">
        <f t="shared" si="3"/>
        <v>832,9 (1,4)</v>
      </c>
      <c r="AL8" s="175">
        <f t="shared" si="11"/>
        <v>12</v>
      </c>
      <c r="AM8" s="176" t="str">
        <f t="shared" si="9"/>
        <v>-4,2% (-0,1)</v>
      </c>
      <c r="AN8" s="167" t="str">
        <f t="shared" si="4"/>
        <v>736,1 (1,1)</v>
      </c>
      <c r="AO8" s="175">
        <f t="shared" si="11"/>
        <v>12</v>
      </c>
      <c r="AP8" s="176" t="str">
        <f t="shared" si="10"/>
        <v>-18,8% (-0,2)</v>
      </c>
      <c r="AQ8" s="177">
        <f t="shared" si="11"/>
        <v>113.1438343426517</v>
      </c>
    </row>
    <row r="9" spans="1:43" x14ac:dyDescent="0.35">
      <c r="B9" s="1" t="s">
        <v>25</v>
      </c>
      <c r="C9" s="1" t="s">
        <v>27</v>
      </c>
      <c r="AC9" s="16" t="s">
        <v>1232</v>
      </c>
      <c r="AD9" s="168" t="str">
        <f t="shared" si="1"/>
        <v>130,5 (0,4)</v>
      </c>
      <c r="AE9" s="178">
        <f t="shared" ref="AE9:AQ9" si="12">G16</f>
        <v>17</v>
      </c>
      <c r="AF9" s="179" t="str">
        <f t="shared" si="6"/>
        <v>-34,4% (-0,2)</v>
      </c>
      <c r="AG9" s="168" t="str">
        <f t="shared" si="7"/>
        <v>130,1 (0,4)</v>
      </c>
      <c r="AH9" s="178">
        <f t="shared" si="12"/>
        <v>17</v>
      </c>
      <c r="AI9" s="179" t="str">
        <f t="shared" si="8"/>
        <v>3,6% (0,0)</v>
      </c>
      <c r="AJ9" s="180">
        <f t="shared" si="12"/>
        <v>100.25562535502905</v>
      </c>
      <c r="AK9" s="168" t="str">
        <f t="shared" si="3"/>
        <v>257,9 (0,4)</v>
      </c>
      <c r="AL9" s="178">
        <f t="shared" si="12"/>
        <v>17</v>
      </c>
      <c r="AM9" s="179" t="str">
        <f t="shared" si="9"/>
        <v>-32,7% (-0,2)</v>
      </c>
      <c r="AN9" s="168" t="str">
        <f t="shared" si="4"/>
        <v>217,3 (0,3)</v>
      </c>
      <c r="AO9" s="178">
        <f t="shared" si="12"/>
        <v>17</v>
      </c>
      <c r="AP9" s="179" t="str">
        <f t="shared" si="10"/>
        <v>3,1% (0,0)</v>
      </c>
      <c r="AQ9" s="180">
        <f t="shared" si="12"/>
        <v>118.69403291923544</v>
      </c>
    </row>
    <row r="10" spans="1:43" x14ac:dyDescent="0.35">
      <c r="B10" s="2">
        <v>46054</v>
      </c>
      <c r="AC10" s="15" t="s">
        <v>1234</v>
      </c>
      <c r="AD10" s="167" t="str">
        <f t="shared" si="1"/>
        <v>213,3 (0,7)</v>
      </c>
      <c r="AE10" s="175">
        <f t="shared" ref="AE10:AQ10" si="13">G17</f>
        <v>15</v>
      </c>
      <c r="AF10" s="176" t="str">
        <f t="shared" si="6"/>
        <v>-6,6% (0,0)</v>
      </c>
      <c r="AG10" s="167" t="str">
        <f t="shared" si="7"/>
        <v>354,1 (1,0)</v>
      </c>
      <c r="AH10" s="175">
        <f t="shared" si="13"/>
        <v>13</v>
      </c>
      <c r="AI10" s="176" t="str">
        <f t="shared" si="8"/>
        <v>13,4% (0,1)</v>
      </c>
      <c r="AJ10" s="177">
        <f t="shared" si="13"/>
        <v>60.226106043284176</v>
      </c>
      <c r="AK10" s="167" t="str">
        <f t="shared" si="3"/>
        <v>452,5 (0,7)</v>
      </c>
      <c r="AL10" s="175">
        <f t="shared" si="13"/>
        <v>15</v>
      </c>
      <c r="AM10" s="176" t="str">
        <f t="shared" si="9"/>
        <v>-8,8% (-0,1)</v>
      </c>
      <c r="AN10" s="167" t="str">
        <f t="shared" si="4"/>
        <v>662,1 (1,0)</v>
      </c>
      <c r="AO10" s="175">
        <f t="shared" si="13"/>
        <v>13</v>
      </c>
      <c r="AP10" s="176" t="str">
        <f t="shared" si="10"/>
        <v>-12,3% (-0,1)</v>
      </c>
      <c r="AQ10" s="177">
        <f t="shared" si="13"/>
        <v>68.338506489179295</v>
      </c>
    </row>
    <row r="11" spans="1:43" x14ac:dyDescent="0.35">
      <c r="A11" s="1" t="s">
        <v>28</v>
      </c>
      <c r="B11" t="s">
        <v>21</v>
      </c>
      <c r="C11" t="s">
        <v>32</v>
      </c>
      <c r="D11" t="s">
        <v>22</v>
      </c>
      <c r="E11" t="s">
        <v>33</v>
      </c>
      <c r="F11" t="s">
        <v>30</v>
      </c>
      <c r="G11" t="s">
        <v>26</v>
      </c>
      <c r="H11" t="s">
        <v>23</v>
      </c>
      <c r="I11" t="s">
        <v>36</v>
      </c>
      <c r="J11" t="s">
        <v>38</v>
      </c>
      <c r="K11" t="s">
        <v>34</v>
      </c>
      <c r="L11" t="s">
        <v>47</v>
      </c>
      <c r="M11" t="s">
        <v>31</v>
      </c>
      <c r="N11" t="s">
        <v>29</v>
      </c>
      <c r="O11" t="s">
        <v>24</v>
      </c>
      <c r="P11" t="s">
        <v>37</v>
      </c>
      <c r="Q11" t="s">
        <v>39</v>
      </c>
      <c r="R11" t="s">
        <v>35</v>
      </c>
      <c r="S11" t="s">
        <v>48</v>
      </c>
      <c r="T11" t="s">
        <v>49</v>
      </c>
      <c r="U11" t="s">
        <v>50</v>
      </c>
      <c r="V11" t="s">
        <v>1226</v>
      </c>
      <c r="W11" t="s">
        <v>1227</v>
      </c>
      <c r="X11" t="s">
        <v>1534</v>
      </c>
      <c r="Y11" t="s">
        <v>1535</v>
      </c>
      <c r="Z11" t="s">
        <v>1536</v>
      </c>
      <c r="AA11" t="s">
        <v>1537</v>
      </c>
      <c r="AC11" s="16" t="s">
        <v>1233</v>
      </c>
      <c r="AD11" s="168" t="str">
        <f t="shared" si="1"/>
        <v>321,8 (1,0)</v>
      </c>
      <c r="AE11" s="178">
        <f t="shared" ref="AE11:AQ11" si="14">G18</f>
        <v>13</v>
      </c>
      <c r="AF11" s="179" t="str">
        <f t="shared" si="6"/>
        <v>27,5% (0,2)</v>
      </c>
      <c r="AG11" s="168" t="str">
        <f t="shared" si="7"/>
        <v>206,1 (0,6)</v>
      </c>
      <c r="AH11" s="178">
        <f t="shared" si="14"/>
        <v>14</v>
      </c>
      <c r="AI11" s="179" t="str">
        <f t="shared" si="8"/>
        <v>-45,7% (-0,5)</v>
      </c>
      <c r="AJ11" s="180">
        <f t="shared" si="14"/>
        <v>156.16061910376766</v>
      </c>
      <c r="AK11" s="168" t="str">
        <f t="shared" si="3"/>
        <v>551,4 (0,9)</v>
      </c>
      <c r="AL11" s="178">
        <f t="shared" si="14"/>
        <v>14</v>
      </c>
      <c r="AM11" s="179" t="str">
        <f t="shared" si="9"/>
        <v>12,0% (0,1)</v>
      </c>
      <c r="AN11" s="168" t="str">
        <f t="shared" si="4"/>
        <v>392,4 (0,6)</v>
      </c>
      <c r="AO11" s="178">
        <f t="shared" si="14"/>
        <v>14</v>
      </c>
      <c r="AP11" s="179" t="str">
        <f t="shared" si="10"/>
        <v>-31,3% (-0,3)</v>
      </c>
      <c r="AQ11" s="180">
        <f t="shared" si="14"/>
        <v>140.5041778787234</v>
      </c>
    </row>
    <row r="12" spans="1:43" x14ac:dyDescent="0.35">
      <c r="A12" t="s">
        <v>11</v>
      </c>
      <c r="B12" s="3">
        <v>31719.608058399841</v>
      </c>
      <c r="C12" s="3">
        <v>35015.151084500147</v>
      </c>
      <c r="D12" s="3">
        <v>60646.582582539864</v>
      </c>
      <c r="E12" s="3">
        <v>67952.110402360297</v>
      </c>
      <c r="F12" s="3">
        <v>100</v>
      </c>
      <c r="G12">
        <v>1</v>
      </c>
      <c r="H12" s="4">
        <v>-7.9269022268634304E-3</v>
      </c>
      <c r="I12" s="3">
        <v>100</v>
      </c>
      <c r="J12" s="5">
        <v>1</v>
      </c>
      <c r="K12" s="4">
        <v>-1.0813864865539369E-2</v>
      </c>
      <c r="L12" s="3">
        <v>90.588237023032249</v>
      </c>
      <c r="M12" s="3">
        <v>100</v>
      </c>
      <c r="N12">
        <v>1</v>
      </c>
      <c r="O12" s="4">
        <v>-1.7924000180140398E-2</v>
      </c>
      <c r="P12" s="3">
        <v>100</v>
      </c>
      <c r="Q12" s="6">
        <v>1</v>
      </c>
      <c r="R12" s="4">
        <v>-4.7906830831684122E-2</v>
      </c>
      <c r="S12" s="3">
        <v>89.249005253019078</v>
      </c>
      <c r="T12" s="19">
        <v>-0.79269022268634737</v>
      </c>
      <c r="U12" s="19">
        <v>-1.7924000180140349</v>
      </c>
      <c r="V12" s="19">
        <v>-1.0813864865539415</v>
      </c>
      <c r="W12" s="19">
        <v>-4.7906830831684122</v>
      </c>
      <c r="X12">
        <v>17</v>
      </c>
      <c r="Y12">
        <v>18</v>
      </c>
      <c r="Z12">
        <v>17</v>
      </c>
      <c r="AA12">
        <v>18</v>
      </c>
      <c r="AB12" s="3"/>
      <c r="AC12" s="15" t="s">
        <v>1235</v>
      </c>
      <c r="AD12" s="167" t="str">
        <f t="shared" si="1"/>
        <v>1.882,2 (5,9)</v>
      </c>
      <c r="AE12" s="175">
        <f t="shared" ref="AE12:AQ12" si="15">G19</f>
        <v>7</v>
      </c>
      <c r="AF12" s="176" t="str">
        <f t="shared" si="6"/>
        <v>6,8% (0,4)</v>
      </c>
      <c r="AG12" s="167" t="str">
        <f t="shared" si="7"/>
        <v>1.393,9 (4,0)</v>
      </c>
      <c r="AH12" s="175">
        <f t="shared" si="15"/>
        <v>8</v>
      </c>
      <c r="AI12" s="176" t="str">
        <f t="shared" si="8"/>
        <v>-0,7% (0,0)</v>
      </c>
      <c r="AJ12" s="177">
        <f t="shared" si="15"/>
        <v>135.0324067807145</v>
      </c>
      <c r="AK12" s="167" t="str">
        <f t="shared" si="3"/>
        <v>3.435,6 (5,7)</v>
      </c>
      <c r="AL12" s="175">
        <f t="shared" si="15"/>
        <v>7</v>
      </c>
      <c r="AM12" s="176" t="str">
        <f t="shared" si="9"/>
        <v>4,4% (0,2)</v>
      </c>
      <c r="AN12" s="167" t="str">
        <f t="shared" si="4"/>
        <v>2.553,3 (3,8)</v>
      </c>
      <c r="AO12" s="175">
        <f t="shared" si="15"/>
        <v>8</v>
      </c>
      <c r="AP12" s="176" t="str">
        <f t="shared" si="10"/>
        <v>-5,1% (-0,2)</v>
      </c>
      <c r="AQ12" s="177">
        <f t="shared" si="15"/>
        <v>134.55794435129326</v>
      </c>
    </row>
    <row r="13" spans="1:43" x14ac:dyDescent="0.35">
      <c r="A13" t="s">
        <v>0</v>
      </c>
      <c r="B13" s="3">
        <v>3829.1983378200111</v>
      </c>
      <c r="C13" s="3">
        <v>3199.2083050200049</v>
      </c>
      <c r="D13" s="3">
        <v>7030.0838074900075</v>
      </c>
      <c r="E13" s="3">
        <v>6080.4261206900046</v>
      </c>
      <c r="F13" s="3">
        <v>12.072022866013883</v>
      </c>
      <c r="G13">
        <v>3</v>
      </c>
      <c r="H13" s="4">
        <v>0.11449341250956691</v>
      </c>
      <c r="I13" s="3">
        <v>9.136640014202797</v>
      </c>
      <c r="J13" s="5">
        <v>4</v>
      </c>
      <c r="K13" s="4">
        <v>-8.0095135739464918E-2</v>
      </c>
      <c r="L13" s="3">
        <v>119.69206043293472</v>
      </c>
      <c r="M13" s="3">
        <v>11.591887799979625</v>
      </c>
      <c r="N13">
        <v>3</v>
      </c>
      <c r="O13" s="4">
        <v>2.8415995080661061E-2</v>
      </c>
      <c r="P13" s="3">
        <v>8.9481049001810007</v>
      </c>
      <c r="Q13" s="6">
        <v>4</v>
      </c>
      <c r="R13" s="4">
        <v>-0.12962027653034125</v>
      </c>
      <c r="S13" s="3">
        <v>115.618275231872</v>
      </c>
      <c r="T13" s="19">
        <v>1.2303444551743852</v>
      </c>
      <c r="U13" s="19">
        <v>0.31455262435559433</v>
      </c>
      <c r="V13" s="19">
        <v>-0.78691488586542846</v>
      </c>
      <c r="W13" s="19">
        <v>-1.2687460250900739</v>
      </c>
      <c r="X13">
        <v>1</v>
      </c>
      <c r="Y13">
        <v>1</v>
      </c>
      <c r="Z13">
        <v>16</v>
      </c>
      <c r="AA13">
        <v>16</v>
      </c>
      <c r="AB13" s="3"/>
      <c r="AC13" s="16" t="s">
        <v>1236</v>
      </c>
      <c r="AD13" s="168" t="str">
        <f t="shared" si="1"/>
        <v>978,0 (3,1)</v>
      </c>
      <c r="AE13" s="178">
        <f t="shared" ref="AE13:AQ13" si="16">G20</f>
        <v>10</v>
      </c>
      <c r="AF13" s="179" t="str">
        <f t="shared" si="6"/>
        <v>7,9% (0,2)</v>
      </c>
      <c r="AG13" s="168" t="str">
        <f t="shared" si="7"/>
        <v>1.429,2 (4,1)</v>
      </c>
      <c r="AH13" s="178">
        <f t="shared" si="16"/>
        <v>7</v>
      </c>
      <c r="AI13" s="179" t="str">
        <f t="shared" si="8"/>
        <v>0,8% (0,0)</v>
      </c>
      <c r="AJ13" s="180">
        <f t="shared" si="16"/>
        <v>68.429822044169981</v>
      </c>
      <c r="AK13" s="168" t="str">
        <f t="shared" si="3"/>
        <v>1.820,6 (3,0)</v>
      </c>
      <c r="AL13" s="178">
        <f t="shared" si="16"/>
        <v>10</v>
      </c>
      <c r="AM13" s="179" t="str">
        <f t="shared" si="9"/>
        <v>1,3% (0,0)</v>
      </c>
      <c r="AN13" s="168" t="str">
        <f t="shared" si="4"/>
        <v>2.765,5 (4,1)</v>
      </c>
      <c r="AO13" s="178">
        <f t="shared" si="16"/>
        <v>7</v>
      </c>
      <c r="AP13" s="179" t="str">
        <f t="shared" si="10"/>
        <v>-2,1% (-0,1)</v>
      </c>
      <c r="AQ13" s="180">
        <f t="shared" si="16"/>
        <v>65.833662288343604</v>
      </c>
    </row>
    <row r="14" spans="1:43" x14ac:dyDescent="0.35">
      <c r="A14" t="s">
        <v>1</v>
      </c>
      <c r="B14" s="3">
        <v>1309.0480042900001</v>
      </c>
      <c r="C14" s="3">
        <v>1212.1833708500019</v>
      </c>
      <c r="D14" s="3">
        <v>2478.6473034600021</v>
      </c>
      <c r="E14" s="3">
        <v>2235.9927899500017</v>
      </c>
      <c r="F14" s="3">
        <v>4.1269362530579699</v>
      </c>
      <c r="G14">
        <v>8</v>
      </c>
      <c r="H14" s="4">
        <v>5.6633348282135509E-2</v>
      </c>
      <c r="I14" s="3">
        <v>3.4618824517555451</v>
      </c>
      <c r="J14" s="5">
        <v>9</v>
      </c>
      <c r="K14" s="4">
        <v>-5.9116873965781358E-2</v>
      </c>
      <c r="L14" s="3">
        <v>107.99092247669387</v>
      </c>
      <c r="M14" s="3">
        <v>4.0870354072903758</v>
      </c>
      <c r="N14">
        <v>8</v>
      </c>
      <c r="O14" s="4">
        <v>3.4654744818835681E-2</v>
      </c>
      <c r="P14" s="3">
        <v>3.2905420842857809</v>
      </c>
      <c r="Q14" s="6">
        <v>9</v>
      </c>
      <c r="R14" s="4">
        <v>-0.13156719278145568</v>
      </c>
      <c r="S14" s="3">
        <v>110.85220464934622</v>
      </c>
      <c r="T14" s="19">
        <v>0.21944180104006114</v>
      </c>
      <c r="U14" s="19">
        <v>0.13443759960042853</v>
      </c>
      <c r="V14" s="19">
        <v>-0.21516227067864085</v>
      </c>
      <c r="W14" s="19">
        <v>-0.4746333882696725</v>
      </c>
      <c r="X14">
        <v>4</v>
      </c>
      <c r="Y14">
        <v>4</v>
      </c>
      <c r="Z14">
        <v>13</v>
      </c>
      <c r="AA14">
        <v>14</v>
      </c>
      <c r="AB14" s="3"/>
      <c r="AC14" s="15" t="s">
        <v>1237</v>
      </c>
      <c r="AD14" s="167" t="str">
        <f t="shared" si="1"/>
        <v>8.033,6 (25,3)</v>
      </c>
      <c r="AE14" s="175">
        <f t="shared" ref="AE14:AQ14" si="17">G21</f>
        <v>1</v>
      </c>
      <c r="AF14" s="176" t="str">
        <f t="shared" si="6"/>
        <v>-3,5% (-0,9)</v>
      </c>
      <c r="AG14" s="167" t="str">
        <f t="shared" si="7"/>
        <v>8.835,2 (25,2)</v>
      </c>
      <c r="AH14" s="175">
        <f t="shared" si="17"/>
        <v>1</v>
      </c>
      <c r="AI14" s="176" t="str">
        <f t="shared" si="8"/>
        <v>-4,2% (-1,1)</v>
      </c>
      <c r="AJ14" s="177">
        <f t="shared" si="17"/>
        <v>90.927351351481008</v>
      </c>
      <c r="AK14" s="167" t="str">
        <f t="shared" si="3"/>
        <v>15.425,7 (25,4)</v>
      </c>
      <c r="AL14" s="175">
        <f t="shared" si="17"/>
        <v>1</v>
      </c>
      <c r="AM14" s="176" t="str">
        <f t="shared" si="9"/>
        <v>-5,1% (-1,3)</v>
      </c>
      <c r="AN14" s="167" t="str">
        <f t="shared" si="4"/>
        <v>17.400,0 (25,6)</v>
      </c>
      <c r="AO14" s="175">
        <f t="shared" si="17"/>
        <v>1</v>
      </c>
      <c r="AP14" s="176" t="str">
        <f t="shared" si="10"/>
        <v>-6,3% (-1,6)</v>
      </c>
      <c r="AQ14" s="177">
        <f t="shared" si="17"/>
        <v>88.653226057098294</v>
      </c>
    </row>
    <row r="15" spans="1:43" x14ac:dyDescent="0.35">
      <c r="A15" t="s">
        <v>2</v>
      </c>
      <c r="B15" s="3">
        <v>397.98436905999978</v>
      </c>
      <c r="C15" s="3">
        <v>384.40042563999998</v>
      </c>
      <c r="D15" s="3">
        <v>832.86088476999953</v>
      </c>
      <c r="E15" s="3">
        <v>736.10806068999989</v>
      </c>
      <c r="F15" s="3">
        <v>1.2546951031906191</v>
      </c>
      <c r="G15">
        <v>12</v>
      </c>
      <c r="H15" s="4">
        <v>-0.17594236048099032</v>
      </c>
      <c r="I15" s="3">
        <v>1.0978117007473351</v>
      </c>
      <c r="J15" s="5">
        <v>12</v>
      </c>
      <c r="K15" s="4">
        <v>-0.1231331022312826</v>
      </c>
      <c r="L15" s="3">
        <v>103.53380030664208</v>
      </c>
      <c r="M15" s="3">
        <v>1.3733022526644065</v>
      </c>
      <c r="N15">
        <v>12</v>
      </c>
      <c r="O15" s="4">
        <v>-4.1532102157323947E-2</v>
      </c>
      <c r="P15" s="3">
        <v>1.0832747597261252</v>
      </c>
      <c r="Q15" s="6">
        <v>12</v>
      </c>
      <c r="R15" s="4">
        <v>-0.18827229509932175</v>
      </c>
      <c r="S15" s="3">
        <v>113.1438343426517</v>
      </c>
      <c r="T15" s="19">
        <v>-0.265763111848765</v>
      </c>
      <c r="U15" s="19">
        <v>-5.8440991067172286E-2</v>
      </c>
      <c r="V15" s="19">
        <v>-0.15249198633977579</v>
      </c>
      <c r="W15" s="19">
        <v>-0.23921814663123733</v>
      </c>
      <c r="X15">
        <v>13</v>
      </c>
      <c r="Y15">
        <v>9</v>
      </c>
      <c r="Z15">
        <v>12</v>
      </c>
      <c r="AA15">
        <v>10</v>
      </c>
      <c r="AB15" s="3"/>
      <c r="AC15" s="16" t="s">
        <v>1238</v>
      </c>
      <c r="AD15" s="168" t="str">
        <f t="shared" si="1"/>
        <v>3.188,1 (10,1)</v>
      </c>
      <c r="AE15" s="178">
        <f t="shared" ref="AE15:AQ15" si="18">G22</f>
        <v>4</v>
      </c>
      <c r="AF15" s="179" t="str">
        <f t="shared" si="6"/>
        <v>1,4% (0,1)</v>
      </c>
      <c r="AG15" s="168" t="str">
        <f t="shared" si="7"/>
        <v>3.224,3 (9,2)</v>
      </c>
      <c r="AH15" s="178">
        <f t="shared" si="18"/>
        <v>3</v>
      </c>
      <c r="AI15" s="179" t="str">
        <f t="shared" si="8"/>
        <v>7,0% (0,6)</v>
      </c>
      <c r="AJ15" s="180">
        <f t="shared" si="18"/>
        <v>98.879080822128202</v>
      </c>
      <c r="AK15" s="168" t="str">
        <f t="shared" si="3"/>
        <v>6.238,3 (10,3)</v>
      </c>
      <c r="AL15" s="178">
        <f t="shared" si="18"/>
        <v>4</v>
      </c>
      <c r="AM15" s="179" t="str">
        <f t="shared" si="9"/>
        <v>0,0% (0,0)</v>
      </c>
      <c r="AN15" s="168" t="str">
        <f t="shared" si="4"/>
        <v>6.144,0 (9,0)</v>
      </c>
      <c r="AO15" s="178">
        <f t="shared" si="18"/>
        <v>3</v>
      </c>
      <c r="AP15" s="179" t="str">
        <f t="shared" si="10"/>
        <v>0,6% (0,1)</v>
      </c>
      <c r="AQ15" s="180">
        <f t="shared" si="18"/>
        <v>101.53423297160693</v>
      </c>
    </row>
    <row r="16" spans="1:43" x14ac:dyDescent="0.35">
      <c r="A16" t="s">
        <v>3</v>
      </c>
      <c r="B16" s="3">
        <v>130.46387501000001</v>
      </c>
      <c r="C16" s="3">
        <v>130.1312266000001</v>
      </c>
      <c r="D16" s="3">
        <v>257.87570641000002</v>
      </c>
      <c r="E16" s="3">
        <v>217.26088504000012</v>
      </c>
      <c r="F16" s="3">
        <v>0.41130355321477929</v>
      </c>
      <c r="G16">
        <v>17</v>
      </c>
      <c r="H16" s="4">
        <v>-0.34426791281002656</v>
      </c>
      <c r="I16" s="3">
        <v>0.37164262489104083</v>
      </c>
      <c r="J16" s="5">
        <v>17</v>
      </c>
      <c r="K16" s="4">
        <v>3.6094074300054624E-2</v>
      </c>
      <c r="L16" s="3">
        <v>100.25562535502905</v>
      </c>
      <c r="M16" s="3">
        <v>0.42521061439699714</v>
      </c>
      <c r="N16">
        <v>17</v>
      </c>
      <c r="O16" s="4">
        <v>-0.32655841680926934</v>
      </c>
      <c r="P16" s="3">
        <v>0.31972647170712981</v>
      </c>
      <c r="Q16" s="6">
        <v>17</v>
      </c>
      <c r="R16" s="4">
        <v>3.1395613591951088E-2</v>
      </c>
      <c r="S16" s="3">
        <v>118.69403291923544</v>
      </c>
      <c r="T16" s="19">
        <v>-0.21422800585481078</v>
      </c>
      <c r="U16" s="19">
        <v>-0.20249306190744218</v>
      </c>
      <c r="V16" s="19">
        <v>1.2806789091842409E-2</v>
      </c>
      <c r="W16" s="19">
        <v>9.2662014917427177E-3</v>
      </c>
      <c r="X16">
        <v>12</v>
      </c>
      <c r="Y16">
        <v>13</v>
      </c>
      <c r="Z16">
        <v>6</v>
      </c>
      <c r="AA16">
        <v>4</v>
      </c>
      <c r="AB16" s="3"/>
      <c r="AC16" s="15" t="s">
        <v>1239</v>
      </c>
      <c r="AD16" s="167" t="str">
        <f t="shared" si="1"/>
        <v>248,8 (0,8)</v>
      </c>
      <c r="AE16" s="175">
        <f t="shared" ref="AE16:AQ16" si="19">G23</f>
        <v>14</v>
      </c>
      <c r="AF16" s="176" t="str">
        <f t="shared" si="6"/>
        <v>-7,4% (-0,1)</v>
      </c>
      <c r="AG16" s="167" t="str">
        <f t="shared" si="7"/>
        <v>149,9 (0,4)</v>
      </c>
      <c r="AH16" s="175">
        <f t="shared" si="19"/>
        <v>16</v>
      </c>
      <c r="AI16" s="176" t="str">
        <f t="shared" si="8"/>
        <v>-13,6% (-0,1)</v>
      </c>
      <c r="AJ16" s="177">
        <f t="shared" si="19"/>
        <v>165.95960518316249</v>
      </c>
      <c r="AK16" s="167" t="str">
        <f t="shared" si="3"/>
        <v>584,0 (1,0)</v>
      </c>
      <c r="AL16" s="175">
        <f t="shared" si="19"/>
        <v>13</v>
      </c>
      <c r="AM16" s="176" t="str">
        <f t="shared" si="9"/>
        <v>14,2% (0,1)</v>
      </c>
      <c r="AN16" s="167" t="str">
        <f t="shared" si="4"/>
        <v>319,8 (0,5)</v>
      </c>
      <c r="AO16" s="175">
        <f t="shared" si="19"/>
        <v>15</v>
      </c>
      <c r="AP16" s="176" t="str">
        <f t="shared" si="10"/>
        <v>-10,5% (-0,1)</v>
      </c>
      <c r="AQ16" s="177">
        <f t="shared" si="19"/>
        <v>182.58735661770262</v>
      </c>
    </row>
    <row r="17" spans="1:43" x14ac:dyDescent="0.35">
      <c r="A17" t="s">
        <v>4</v>
      </c>
      <c r="B17" s="3">
        <v>213.26068590999989</v>
      </c>
      <c r="C17" s="3">
        <v>354.10007374000003</v>
      </c>
      <c r="D17" s="3">
        <v>452.47831556999978</v>
      </c>
      <c r="E17" s="3">
        <v>662.11326354000005</v>
      </c>
      <c r="F17" s="3">
        <v>0.67233077255355678</v>
      </c>
      <c r="G17">
        <v>15</v>
      </c>
      <c r="H17" s="4">
        <v>-6.5576327212493957E-2</v>
      </c>
      <c r="I17" s="3">
        <v>1.0112767267103024</v>
      </c>
      <c r="J17" s="5">
        <v>13</v>
      </c>
      <c r="K17" s="4">
        <v>0.13434790182577627</v>
      </c>
      <c r="L17" s="3">
        <v>60.226106043284176</v>
      </c>
      <c r="M17" s="3">
        <v>0.74609037525598054</v>
      </c>
      <c r="N17">
        <v>15</v>
      </c>
      <c r="O17" s="4">
        <v>-8.8470715508508824E-2</v>
      </c>
      <c r="P17" s="3">
        <v>0.97438219301721907</v>
      </c>
      <c r="Q17" s="6">
        <v>13</v>
      </c>
      <c r="R17" s="4">
        <v>-0.12327818646910382</v>
      </c>
      <c r="S17" s="3">
        <v>68.338506489179295</v>
      </c>
      <c r="T17" s="19">
        <v>-4.6809059909719751E-2</v>
      </c>
      <c r="U17" s="19">
        <v>-7.1115693460729323E-2</v>
      </c>
      <c r="V17" s="19">
        <v>0.11847661821599929</v>
      </c>
      <c r="W17" s="19">
        <v>-0.13044673471116897</v>
      </c>
      <c r="X17">
        <v>9</v>
      </c>
      <c r="Y17">
        <v>11</v>
      </c>
      <c r="Z17">
        <v>4</v>
      </c>
      <c r="AA17">
        <v>8</v>
      </c>
      <c r="AB17" s="3"/>
      <c r="AC17" s="16" t="s">
        <v>1240</v>
      </c>
      <c r="AD17" s="168" t="str">
        <f t="shared" si="1"/>
        <v>2.428,0 (7,7)</v>
      </c>
      <c r="AE17" s="178">
        <f t="shared" ref="AE17:AQ17" si="20">G24</f>
        <v>6</v>
      </c>
      <c r="AF17" s="179" t="str">
        <f t="shared" si="6"/>
        <v>-1,8% (-0,1)</v>
      </c>
      <c r="AG17" s="168" t="str">
        <f t="shared" si="7"/>
        <v>1.730,9 (4,9)</v>
      </c>
      <c r="AH17" s="178">
        <f t="shared" si="20"/>
        <v>6</v>
      </c>
      <c r="AI17" s="179" t="str">
        <f t="shared" si="8"/>
        <v>7,5% (0,3)</v>
      </c>
      <c r="AJ17" s="180">
        <f t="shared" si="20"/>
        <v>140.2732246233106</v>
      </c>
      <c r="AK17" s="168" t="str">
        <f t="shared" si="3"/>
        <v>4.524,7 (7,5)</v>
      </c>
      <c r="AL17" s="178">
        <f t="shared" si="20"/>
        <v>6</v>
      </c>
      <c r="AM17" s="179" t="str">
        <f t="shared" si="9"/>
        <v>-3,9% (-0,3)</v>
      </c>
      <c r="AN17" s="168" t="str">
        <f t="shared" si="4"/>
        <v>3.517,9 (5,2)</v>
      </c>
      <c r="AO17" s="178">
        <f t="shared" si="20"/>
        <v>6</v>
      </c>
      <c r="AP17" s="179" t="str">
        <f t="shared" si="10"/>
        <v>2,3% (0,1)</v>
      </c>
      <c r="AQ17" s="180">
        <f t="shared" si="20"/>
        <v>128.61931371866535</v>
      </c>
    </row>
    <row r="18" spans="1:43" x14ac:dyDescent="0.35">
      <c r="A18" t="s">
        <v>5</v>
      </c>
      <c r="B18" s="3">
        <v>321.81344572999973</v>
      </c>
      <c r="C18" s="3">
        <v>206.07848994000011</v>
      </c>
      <c r="D18" s="3">
        <v>551.37942788999976</v>
      </c>
      <c r="E18" s="3">
        <v>392.42920475000005</v>
      </c>
      <c r="F18" s="3">
        <v>1.0145568165202425</v>
      </c>
      <c r="G18">
        <v>13</v>
      </c>
      <c r="H18" s="4">
        <v>0.2747244283537682</v>
      </c>
      <c r="I18" s="3">
        <v>0.58854091316836588</v>
      </c>
      <c r="J18" s="5">
        <v>14</v>
      </c>
      <c r="K18" s="4">
        <v>-0.45706842154215821</v>
      </c>
      <c r="L18" s="3">
        <v>156.16061910376766</v>
      </c>
      <c r="M18" s="3">
        <v>0.90916817471054301</v>
      </c>
      <c r="N18">
        <v>14</v>
      </c>
      <c r="O18" s="4">
        <v>0.11952070377490909</v>
      </c>
      <c r="P18" s="3">
        <v>0.57750848711884761</v>
      </c>
      <c r="Q18" s="6">
        <v>14</v>
      </c>
      <c r="R18" s="4">
        <v>-0.31331011970913636</v>
      </c>
      <c r="S18" s="3">
        <v>140.5041778787234</v>
      </c>
      <c r="T18" s="19">
        <v>0.21692070932274951</v>
      </c>
      <c r="U18" s="19">
        <v>9.5323577890098099E-2</v>
      </c>
      <c r="V18" s="19">
        <v>-0.49010687464316394</v>
      </c>
      <c r="W18" s="19">
        <v>-0.25087165543180906</v>
      </c>
      <c r="X18">
        <v>5</v>
      </c>
      <c r="Y18">
        <v>6</v>
      </c>
      <c r="Z18">
        <v>15</v>
      </c>
      <c r="AA18">
        <v>11</v>
      </c>
      <c r="AB18" s="3"/>
      <c r="AC18" s="17" t="s">
        <v>1241</v>
      </c>
      <c r="AD18" s="169" t="str">
        <f t="shared" si="1"/>
        <v>3.863,6 (12,2)</v>
      </c>
      <c r="AE18" s="181">
        <f t="shared" ref="AE18:AQ18" si="21">G25</f>
        <v>2</v>
      </c>
      <c r="AF18" s="182" t="str">
        <f t="shared" si="6"/>
        <v>-5,5% (-0,7)</v>
      </c>
      <c r="AG18" s="169" t="str">
        <f t="shared" si="7"/>
        <v>8.345,9 (23,8)</v>
      </c>
      <c r="AH18" s="181">
        <f t="shared" si="21"/>
        <v>2</v>
      </c>
      <c r="AI18" s="182" t="str">
        <f t="shared" si="8"/>
        <v>2,3% (0,5)</v>
      </c>
      <c r="AJ18" s="183">
        <f t="shared" si="21"/>
        <v>46.29354537679896</v>
      </c>
      <c r="AK18" s="169" t="str">
        <f t="shared" si="3"/>
        <v>7.706,0 (12,7)</v>
      </c>
      <c r="AL18" s="181">
        <f t="shared" si="21"/>
        <v>2</v>
      </c>
      <c r="AM18" s="182" t="str">
        <f t="shared" si="9"/>
        <v>-1,8% (-0,2)</v>
      </c>
      <c r="AN18" s="169" t="str">
        <f t="shared" si="4"/>
        <v>16.254,7 (23,9)</v>
      </c>
      <c r="AO18" s="181">
        <f t="shared" si="21"/>
        <v>2</v>
      </c>
      <c r="AP18" s="182" t="str">
        <f t="shared" si="10"/>
        <v>-1,3% (-0,3)</v>
      </c>
      <c r="AQ18" s="183">
        <f t="shared" si="21"/>
        <v>47.407644515713429</v>
      </c>
    </row>
    <row r="19" spans="1:43" x14ac:dyDescent="0.35">
      <c r="A19" t="s">
        <v>6</v>
      </c>
      <c r="B19" s="3">
        <v>1882.245377839999</v>
      </c>
      <c r="C19" s="3">
        <v>1393.921224329998</v>
      </c>
      <c r="D19" s="3">
        <v>3435.6227121800021</v>
      </c>
      <c r="E19" s="3">
        <v>2553.2663483699998</v>
      </c>
      <c r="F19" s="3">
        <v>5.934012092376884</v>
      </c>
      <c r="G19">
        <v>7</v>
      </c>
      <c r="H19" s="4">
        <v>6.7714254530678808E-2</v>
      </c>
      <c r="I19" s="3">
        <v>3.9809087813618858</v>
      </c>
      <c r="J19" s="5">
        <v>8</v>
      </c>
      <c r="K19" s="4">
        <v>-7.4563227059639692E-3</v>
      </c>
      <c r="L19" s="3">
        <v>135.0324067807145</v>
      </c>
      <c r="M19" s="3">
        <v>5.6649897914760938</v>
      </c>
      <c r="N19">
        <v>7</v>
      </c>
      <c r="O19" s="4">
        <v>4.3646315121521173E-2</v>
      </c>
      <c r="P19" s="3">
        <v>3.7574496704392466</v>
      </c>
      <c r="Q19" s="6">
        <v>8</v>
      </c>
      <c r="R19" s="4">
        <v>-5.1250432056393014E-2</v>
      </c>
      <c r="S19" s="3">
        <v>134.55794435129326</v>
      </c>
      <c r="T19" s="19">
        <v>0.37335086407343554</v>
      </c>
      <c r="U19" s="19">
        <v>0.23266897104314388</v>
      </c>
      <c r="V19" s="19">
        <v>-2.9582530120096977E-2</v>
      </c>
      <c r="W19" s="19">
        <v>-0.19324958112602977</v>
      </c>
      <c r="X19">
        <v>2</v>
      </c>
      <c r="Y19">
        <v>2</v>
      </c>
      <c r="Z19">
        <v>8</v>
      </c>
      <c r="AA19">
        <v>9</v>
      </c>
      <c r="AB19" s="3"/>
      <c r="AC19" s="16" t="s">
        <v>1242</v>
      </c>
      <c r="AD19" s="168" t="str">
        <f t="shared" si="1"/>
        <v>1.113,3 (3,5)</v>
      </c>
      <c r="AE19" s="178">
        <f t="shared" ref="AE19:AQ19" si="22">G26</f>
        <v>9</v>
      </c>
      <c r="AF19" s="179" t="str">
        <f t="shared" si="6"/>
        <v>4,5% (0,2)</v>
      </c>
      <c r="AG19" s="168" t="str">
        <f t="shared" si="7"/>
        <v>969,2 (2,8)</v>
      </c>
      <c r="AH19" s="178">
        <f t="shared" si="22"/>
        <v>10</v>
      </c>
      <c r="AI19" s="179" t="str">
        <f t="shared" si="8"/>
        <v>-4,5% (-0,1)</v>
      </c>
      <c r="AJ19" s="180">
        <f t="shared" si="22"/>
        <v>114.87846285633405</v>
      </c>
      <c r="AK19" s="168" t="str">
        <f t="shared" si="3"/>
        <v>2.249,0 (3,7)</v>
      </c>
      <c r="AL19" s="178">
        <f t="shared" si="22"/>
        <v>9</v>
      </c>
      <c r="AM19" s="179" t="str">
        <f t="shared" si="9"/>
        <v>5,6% (0,2)</v>
      </c>
      <c r="AN19" s="168" t="str">
        <f t="shared" si="4"/>
        <v>2.050,0 (3,0)</v>
      </c>
      <c r="AO19" s="178">
        <f t="shared" si="22"/>
        <v>10</v>
      </c>
      <c r="AP19" s="179" t="str">
        <f t="shared" si="10"/>
        <v>-18,0% (-0,6)</v>
      </c>
      <c r="AQ19" s="180">
        <f t="shared" si="22"/>
        <v>109.70418776093254</v>
      </c>
    </row>
    <row r="20" spans="1:43" x14ac:dyDescent="0.35">
      <c r="A20" t="s">
        <v>7</v>
      </c>
      <c r="B20" s="3">
        <v>978.01170299000125</v>
      </c>
      <c r="C20" s="3">
        <v>1429.218539189998</v>
      </c>
      <c r="D20" s="3">
        <v>1820.5975479800006</v>
      </c>
      <c r="E20" s="3">
        <v>2765.4508114799992</v>
      </c>
      <c r="F20" s="3">
        <v>3.0833032400317086</v>
      </c>
      <c r="G20">
        <v>10</v>
      </c>
      <c r="H20" s="4">
        <v>7.8830278410691124E-2</v>
      </c>
      <c r="I20" s="3">
        <v>4.0817146147418955</v>
      </c>
      <c r="J20" s="5">
        <v>7</v>
      </c>
      <c r="K20" s="4">
        <v>7.5231368345842764E-3</v>
      </c>
      <c r="L20" s="3">
        <v>68.429822044169981</v>
      </c>
      <c r="M20" s="3">
        <v>3.0019787932851307</v>
      </c>
      <c r="N20">
        <v>10</v>
      </c>
      <c r="O20" s="4">
        <v>1.2514827783801641E-2</v>
      </c>
      <c r="P20" s="3">
        <v>4.0697055545517573</v>
      </c>
      <c r="Q20" s="6">
        <v>7</v>
      </c>
      <c r="R20" s="4">
        <v>-2.0691006250324939E-2</v>
      </c>
      <c r="S20" s="3">
        <v>65.833662288343604</v>
      </c>
      <c r="T20" s="19">
        <v>0.22351148592343029</v>
      </c>
      <c r="U20" s="19">
        <v>3.6439818356479366E-2</v>
      </c>
      <c r="V20" s="19">
        <v>3.0148422293892814E-2</v>
      </c>
      <c r="W20" s="19">
        <v>-8.1866138738587835E-2</v>
      </c>
      <c r="X20">
        <v>3</v>
      </c>
      <c r="Y20">
        <v>7</v>
      </c>
      <c r="Z20">
        <v>5</v>
      </c>
      <c r="AA20">
        <v>7</v>
      </c>
      <c r="AB20" s="3"/>
      <c r="AC20" s="15" t="s">
        <v>1243</v>
      </c>
      <c r="AD20" s="167" t="str">
        <f t="shared" si="1"/>
        <v>797,3 (2,5)</v>
      </c>
      <c r="AE20" s="175">
        <f t="shared" ref="AE20:AQ20" si="23">G27</f>
        <v>11</v>
      </c>
      <c r="AF20" s="176" t="str">
        <f t="shared" si="6"/>
        <v>-13,0% (-0,4)</v>
      </c>
      <c r="AG20" s="167" t="str">
        <f t="shared" si="7"/>
        <v>514,8 (1,5)</v>
      </c>
      <c r="AH20" s="175">
        <f t="shared" si="23"/>
        <v>11</v>
      </c>
      <c r="AI20" s="176" t="str">
        <f t="shared" si="8"/>
        <v>-4,1% (-0,1)</v>
      </c>
      <c r="AJ20" s="177">
        <f t="shared" si="23"/>
        <v>154.86877145503888</v>
      </c>
      <c r="AK20" s="167" t="str">
        <f t="shared" si="3"/>
        <v>1.503,9 (2,5)</v>
      </c>
      <c r="AL20" s="175">
        <f t="shared" si="23"/>
        <v>11</v>
      </c>
      <c r="AM20" s="176" t="str">
        <f t="shared" si="9"/>
        <v>-6,2% (-0,2)</v>
      </c>
      <c r="AN20" s="167" t="str">
        <f t="shared" si="4"/>
        <v>991,9 (1,5)</v>
      </c>
      <c r="AO20" s="175">
        <f t="shared" si="23"/>
        <v>11</v>
      </c>
      <c r="AP20" s="176" t="str">
        <f t="shared" si="10"/>
        <v>3,4% (0,0)</v>
      </c>
      <c r="AQ20" s="177">
        <f t="shared" si="23"/>
        <v>151.60783267899538</v>
      </c>
    </row>
    <row r="21" spans="1:43" x14ac:dyDescent="0.35">
      <c r="A21" t="s">
        <v>8</v>
      </c>
      <c r="B21" s="3">
        <v>8033.5786503200161</v>
      </c>
      <c r="C21" s="3">
        <v>8835.161841750014</v>
      </c>
      <c r="D21" s="3">
        <v>15425.65114705001</v>
      </c>
      <c r="E21" s="3">
        <v>17399.988509290022</v>
      </c>
      <c r="F21" s="3">
        <v>25.326853457738739</v>
      </c>
      <c r="G21">
        <v>1</v>
      </c>
      <c r="H21" s="4">
        <v>-3.5350580756550176E-2</v>
      </c>
      <c r="I21" s="3">
        <v>25.232396742851691</v>
      </c>
      <c r="J21" s="5">
        <v>1</v>
      </c>
      <c r="K21" s="4">
        <v>-4.2266766040823578E-2</v>
      </c>
      <c r="L21" s="3">
        <v>90.927351351481008</v>
      </c>
      <c r="M21" s="3">
        <v>25.43531801821765</v>
      </c>
      <c r="N21">
        <v>1</v>
      </c>
      <c r="O21" s="4">
        <v>-5.070407158469703E-2</v>
      </c>
      <c r="P21" s="3">
        <v>25.606251823910441</v>
      </c>
      <c r="Q21" s="6">
        <v>1</v>
      </c>
      <c r="R21" s="4">
        <v>-6.254076541735698E-2</v>
      </c>
      <c r="S21" s="3">
        <v>88.653226057098294</v>
      </c>
      <c r="T21" s="19">
        <v>-0.92077168631848794</v>
      </c>
      <c r="U21" s="19">
        <v>-1.3342078348055106</v>
      </c>
      <c r="V21" s="19">
        <v>-1.1015164495306224</v>
      </c>
      <c r="W21" s="19">
        <v>-1.6264333171721406</v>
      </c>
      <c r="X21">
        <v>17</v>
      </c>
      <c r="Y21">
        <v>17</v>
      </c>
      <c r="Z21">
        <v>17</v>
      </c>
      <c r="AA21">
        <v>17</v>
      </c>
      <c r="AB21" s="3"/>
      <c r="AC21" s="16" t="s">
        <v>1244</v>
      </c>
      <c r="AD21" s="168" t="str">
        <f t="shared" si="1"/>
        <v>2.527,4 (8,0)</v>
      </c>
      <c r="AE21" s="178">
        <f t="shared" ref="AE21:AQ21" si="24">G28</f>
        <v>5</v>
      </c>
      <c r="AF21" s="179" t="str">
        <f t="shared" si="6"/>
        <v>-5,9% (-0,5)</v>
      </c>
      <c r="AG21" s="168" t="str">
        <f t="shared" si="7"/>
        <v>2.231,3 (6,4)</v>
      </c>
      <c r="AH21" s="178">
        <f t="shared" si="24"/>
        <v>5</v>
      </c>
      <c r="AI21" s="179" t="str">
        <f t="shared" si="8"/>
        <v>-4,2% (-0,3)</v>
      </c>
      <c r="AJ21" s="180">
        <f t="shared" si="24"/>
        <v>113.27301152678764</v>
      </c>
      <c r="AK21" s="168" t="str">
        <f t="shared" si="3"/>
        <v>4.689,4 (7,7)</v>
      </c>
      <c r="AL21" s="178">
        <f t="shared" si="24"/>
        <v>5</v>
      </c>
      <c r="AM21" s="179" t="str">
        <f t="shared" si="9"/>
        <v>-5,3% (-0,4)</v>
      </c>
      <c r="AN21" s="168" t="str">
        <f t="shared" si="4"/>
        <v>4.279,0 (6,3)</v>
      </c>
      <c r="AO21" s="178">
        <f t="shared" si="24"/>
        <v>5</v>
      </c>
      <c r="AP21" s="179" t="str">
        <f t="shared" si="10"/>
        <v>-5,1% (-0,3)</v>
      </c>
      <c r="AQ21" s="180">
        <f t="shared" si="24"/>
        <v>109.58951194037343</v>
      </c>
    </row>
    <row r="22" spans="1:43" x14ac:dyDescent="0.35">
      <c r="A22" t="s">
        <v>10</v>
      </c>
      <c r="B22" s="3">
        <v>3188.1244861799951</v>
      </c>
      <c r="C22" s="3">
        <v>3224.2659010099969</v>
      </c>
      <c r="D22" s="3">
        <v>6238.2883453799941</v>
      </c>
      <c r="E22" s="3">
        <v>6144.0246927599983</v>
      </c>
      <c r="F22" s="3">
        <v>10.050958007773145</v>
      </c>
      <c r="G22">
        <v>4</v>
      </c>
      <c r="H22" s="4">
        <v>1.3561016900961897E-2</v>
      </c>
      <c r="I22" s="3">
        <v>9.208202167196287</v>
      </c>
      <c r="J22" s="5">
        <v>3</v>
      </c>
      <c r="K22" s="4">
        <v>7.0204262439803822E-2</v>
      </c>
      <c r="L22" s="3">
        <v>98.879080822128202</v>
      </c>
      <c r="M22" s="3">
        <v>10.286298221156482</v>
      </c>
      <c r="N22">
        <v>4</v>
      </c>
      <c r="O22" s="4">
        <v>-2.7805570321792761E-4</v>
      </c>
      <c r="P22" s="3">
        <v>9.0416981259004245</v>
      </c>
      <c r="Q22" s="6">
        <v>3</v>
      </c>
      <c r="R22" s="4">
        <v>5.8935872572134507E-3</v>
      </c>
      <c r="S22" s="3">
        <v>101.53423297160693</v>
      </c>
      <c r="T22" s="19">
        <v>0.13341156850273705</v>
      </c>
      <c r="U22" s="19">
        <v>-2.809679554820681E-3</v>
      </c>
      <c r="V22" s="19">
        <v>0.59751618128102568</v>
      </c>
      <c r="W22" s="19">
        <v>5.0437915634387424E-2</v>
      </c>
      <c r="X22">
        <v>7</v>
      </c>
      <c r="Y22">
        <v>8</v>
      </c>
      <c r="Z22">
        <v>1</v>
      </c>
      <c r="AA22">
        <v>2</v>
      </c>
      <c r="AB22" s="3"/>
      <c r="AC22" s="18" t="s">
        <v>1245</v>
      </c>
      <c r="AD22" s="170" t="str">
        <f t="shared" si="1"/>
        <v>195,8 (0,6)</v>
      </c>
      <c r="AE22" s="184">
        <f t="shared" ref="AE22:AQ22" si="25">G29</f>
        <v>16</v>
      </c>
      <c r="AF22" s="185" t="str">
        <f t="shared" si="6"/>
        <v>-7,0% (0,0)</v>
      </c>
      <c r="AG22" s="170" t="str">
        <f t="shared" si="7"/>
        <v>161,9 (0,5)</v>
      </c>
      <c r="AH22" s="184">
        <f t="shared" si="25"/>
        <v>15</v>
      </c>
      <c r="AI22" s="185" t="str">
        <f t="shared" si="8"/>
        <v>-6,0% (0,0)</v>
      </c>
      <c r="AJ22" s="186">
        <f t="shared" si="25"/>
        <v>120.91320161525081</v>
      </c>
      <c r="AK22" s="170" t="str">
        <f t="shared" si="3"/>
        <v>359,6 (0,6)</v>
      </c>
      <c r="AL22" s="184">
        <f t="shared" si="25"/>
        <v>16</v>
      </c>
      <c r="AM22" s="185" t="str">
        <f t="shared" si="9"/>
        <v>-10,2% (-0,1)</v>
      </c>
      <c r="AN22" s="170" t="str">
        <f t="shared" si="4"/>
        <v>291,6 (0,4)</v>
      </c>
      <c r="AO22" s="184">
        <f t="shared" si="25"/>
        <v>16</v>
      </c>
      <c r="AP22" s="185" t="str">
        <f t="shared" si="10"/>
        <v>-12,6% (-0,1)</v>
      </c>
      <c r="AQ22" s="186">
        <f t="shared" si="25"/>
        <v>123.30585188383132</v>
      </c>
    </row>
    <row r="23" spans="1:43" x14ac:dyDescent="0.35">
      <c r="A23" t="s">
        <v>12</v>
      </c>
      <c r="B23" s="3">
        <v>248.76135934000001</v>
      </c>
      <c r="C23" s="3">
        <v>149.8927158000001</v>
      </c>
      <c r="D23" s="3">
        <v>583.98855816999981</v>
      </c>
      <c r="E23" s="3">
        <v>319.84063354000034</v>
      </c>
      <c r="F23" s="3">
        <v>0.78425105027148723</v>
      </c>
      <c r="G23">
        <v>14</v>
      </c>
      <c r="H23" s="4">
        <v>-7.3564099874885547E-2</v>
      </c>
      <c r="I23" s="3">
        <v>0.42807959171237681</v>
      </c>
      <c r="J23" s="5">
        <v>16</v>
      </c>
      <c r="K23" s="4">
        <v>-0.13565860561498488</v>
      </c>
      <c r="L23" s="3">
        <v>165.95960518316249</v>
      </c>
      <c r="M23" s="3">
        <v>0.96293728896462172</v>
      </c>
      <c r="N23">
        <v>13</v>
      </c>
      <c r="O23" s="4">
        <v>0.14178345776513934</v>
      </c>
      <c r="P23" s="3">
        <v>0.47068535715248477</v>
      </c>
      <c r="Q23" s="6">
        <v>15</v>
      </c>
      <c r="R23" s="4">
        <v>-0.10532085802918056</v>
      </c>
      <c r="S23" s="3">
        <v>182.58735661770262</v>
      </c>
      <c r="T23" s="19">
        <v>-6.1780203045089452E-2</v>
      </c>
      <c r="U23" s="19">
        <v>0.11743158412741111</v>
      </c>
      <c r="V23" s="19">
        <v>-6.6460649412095091E-2</v>
      </c>
      <c r="W23" s="19">
        <v>-5.2754220842177048E-2</v>
      </c>
      <c r="X23">
        <v>10</v>
      </c>
      <c r="Y23">
        <v>5</v>
      </c>
      <c r="Z23">
        <v>10</v>
      </c>
      <c r="AA23">
        <v>5</v>
      </c>
      <c r="AB23" s="3"/>
      <c r="AC23" s="297" t="s">
        <v>1246</v>
      </c>
      <c r="AD23" s="297"/>
      <c r="AE23" s="297"/>
      <c r="AF23" s="297"/>
      <c r="AG23" s="297"/>
      <c r="AH23" s="297"/>
      <c r="AI23" s="297"/>
      <c r="AJ23" s="297"/>
      <c r="AK23" s="297"/>
      <c r="AL23" s="297"/>
      <c r="AM23" s="297"/>
      <c r="AN23" s="297"/>
      <c r="AO23" s="297"/>
      <c r="AP23" s="297"/>
      <c r="AQ23" s="297"/>
    </row>
    <row r="24" spans="1:43" x14ac:dyDescent="0.35">
      <c r="A24" t="s">
        <v>13</v>
      </c>
      <c r="B24" s="3">
        <v>2427.9549720899959</v>
      </c>
      <c r="C24" s="3">
        <v>1730.875567030002</v>
      </c>
      <c r="D24" s="3">
        <v>4524.6883264099943</v>
      </c>
      <c r="E24" s="3">
        <v>3517.8918279000018</v>
      </c>
      <c r="F24" s="3">
        <v>7.6544292969188685</v>
      </c>
      <c r="G24">
        <v>6</v>
      </c>
      <c r="H24" s="4">
        <v>-1.8207376346056403E-2</v>
      </c>
      <c r="I24" s="3">
        <v>4.9432189021631654</v>
      </c>
      <c r="J24" s="5">
        <v>6</v>
      </c>
      <c r="K24" s="4">
        <v>7.538210793361344E-2</v>
      </c>
      <c r="L24" s="3">
        <v>140.2732246233106</v>
      </c>
      <c r="M24" s="3">
        <v>7.4607473887780955</v>
      </c>
      <c r="N24">
        <v>6</v>
      </c>
      <c r="O24" s="4">
        <v>-3.9183107988982835E-2</v>
      </c>
      <c r="P24" s="3">
        <v>5.1770162943722333</v>
      </c>
      <c r="Q24" s="6">
        <v>6</v>
      </c>
      <c r="R24" s="4">
        <v>2.2679601498541091E-2</v>
      </c>
      <c r="S24" s="3">
        <v>128.61931371866535</v>
      </c>
      <c r="T24" s="19">
        <v>-0.14082640510390998</v>
      </c>
      <c r="U24" s="19">
        <v>-0.29880350309931181</v>
      </c>
      <c r="V24" s="19">
        <v>0.34276252582003447</v>
      </c>
      <c r="W24" s="19">
        <v>0.10930871955608147</v>
      </c>
      <c r="X24">
        <v>11</v>
      </c>
      <c r="Y24">
        <v>15</v>
      </c>
      <c r="Z24">
        <v>3</v>
      </c>
      <c r="AA24">
        <v>1</v>
      </c>
      <c r="AB24" s="3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</row>
    <row r="25" spans="1:43" x14ac:dyDescent="0.35">
      <c r="A25" t="s">
        <v>14</v>
      </c>
      <c r="B25" s="3">
        <v>3863.594857749998</v>
      </c>
      <c r="C25" s="3">
        <v>8345.8608026300026</v>
      </c>
      <c r="D25" s="3">
        <v>7705.954152090002</v>
      </c>
      <c r="E25" s="3">
        <v>16254.66574180001</v>
      </c>
      <c r="F25" s="3">
        <v>12.18046216282568</v>
      </c>
      <c r="G25">
        <v>2</v>
      </c>
      <c r="H25" s="4">
        <v>-5.4976918654535356E-2</v>
      </c>
      <c r="I25" s="3">
        <v>23.83499869096493</v>
      </c>
      <c r="J25" s="5">
        <v>2</v>
      </c>
      <c r="K25" s="4">
        <v>2.296507999590669E-2</v>
      </c>
      <c r="L25" s="3">
        <v>46.29354537679896</v>
      </c>
      <c r="M25" s="3">
        <v>12.706328739302361</v>
      </c>
      <c r="N25">
        <v>2</v>
      </c>
      <c r="O25" s="4">
        <v>-1.7693417999478656E-2</v>
      </c>
      <c r="P25" s="3">
        <v>23.920766618655907</v>
      </c>
      <c r="Q25" s="6">
        <v>2</v>
      </c>
      <c r="R25" s="4">
        <v>-1.329542242182713E-2</v>
      </c>
      <c r="S25" s="3">
        <v>47.407644515713429</v>
      </c>
      <c r="T25" s="19">
        <v>-0.70298396504765681</v>
      </c>
      <c r="U25" s="19">
        <v>-0.2247656127776386</v>
      </c>
      <c r="V25" s="19">
        <v>0.52929806534214929</v>
      </c>
      <c r="W25" s="19">
        <v>-0.30688067481958309</v>
      </c>
      <c r="X25">
        <v>16</v>
      </c>
      <c r="Y25">
        <v>14</v>
      </c>
      <c r="Z25">
        <v>2</v>
      </c>
      <c r="AA25">
        <v>12</v>
      </c>
      <c r="AB25" s="3"/>
    </row>
    <row r="26" spans="1:43" x14ac:dyDescent="0.35">
      <c r="A26" t="s">
        <v>16</v>
      </c>
      <c r="B26" s="3">
        <v>1113.34772464</v>
      </c>
      <c r="C26" s="3">
        <v>969.15270012999952</v>
      </c>
      <c r="D26" s="3">
        <v>2248.9782618899999</v>
      </c>
      <c r="E26" s="3">
        <v>2050.0386610500004</v>
      </c>
      <c r="F26" s="3">
        <v>3.5099668400384552</v>
      </c>
      <c r="G26">
        <v>9</v>
      </c>
      <c r="H26" s="4">
        <v>4.5300866871722301E-2</v>
      </c>
      <c r="I26" s="3">
        <v>2.7678095627552666</v>
      </c>
      <c r="J26" s="5">
        <v>10</v>
      </c>
      <c r="K26" s="4">
        <v>-4.5489931668439398E-2</v>
      </c>
      <c r="L26" s="3">
        <v>114.87846285633405</v>
      </c>
      <c r="M26" s="3">
        <v>3.7083346927737364</v>
      </c>
      <c r="N26">
        <v>9</v>
      </c>
      <c r="O26" s="4">
        <v>5.5596602459302646E-2</v>
      </c>
      <c r="P26" s="3">
        <v>3.016887406309007</v>
      </c>
      <c r="Q26" s="6">
        <v>10</v>
      </c>
      <c r="R26" s="4">
        <v>-0.17966600376780095</v>
      </c>
      <c r="S26" s="3">
        <v>109.70418776093254</v>
      </c>
      <c r="T26" s="19">
        <v>0.15090786977944229</v>
      </c>
      <c r="U26" s="19">
        <v>0.19181134497615282</v>
      </c>
      <c r="V26" s="19">
        <v>-0.13048151682198966</v>
      </c>
      <c r="W26" s="19">
        <v>-0.62909140199278279</v>
      </c>
      <c r="X26">
        <v>6</v>
      </c>
      <c r="Y26">
        <v>3</v>
      </c>
      <c r="Z26">
        <v>11</v>
      </c>
      <c r="AA26">
        <v>15</v>
      </c>
      <c r="AB26" s="3"/>
    </row>
    <row r="27" spans="1:43" x14ac:dyDescent="0.35">
      <c r="A27" t="s">
        <v>17</v>
      </c>
      <c r="B27" s="3">
        <v>797.2832712099995</v>
      </c>
      <c r="C27" s="3">
        <v>514.81216239999992</v>
      </c>
      <c r="D27" s="3">
        <v>1503.8507077199995</v>
      </c>
      <c r="E27" s="3">
        <v>991.9347049199996</v>
      </c>
      <c r="F27" s="3">
        <v>2.5135344350475557</v>
      </c>
      <c r="G27">
        <v>11</v>
      </c>
      <c r="H27" s="4">
        <v>-0.12973021711422261</v>
      </c>
      <c r="I27" s="3">
        <v>1.4702554364470166</v>
      </c>
      <c r="J27" s="5">
        <v>11</v>
      </c>
      <c r="K27" s="4">
        <v>-4.1091313697662835E-2</v>
      </c>
      <c r="L27" s="3">
        <v>154.86877145503888</v>
      </c>
      <c r="M27" s="3">
        <v>2.4796957119113219</v>
      </c>
      <c r="N27">
        <v>11</v>
      </c>
      <c r="O27" s="4">
        <v>-6.15838163575394E-2</v>
      </c>
      <c r="P27" s="3">
        <v>1.4597555529129602</v>
      </c>
      <c r="Q27" s="6">
        <v>11</v>
      </c>
      <c r="R27" s="4">
        <v>3.3740918874879178E-2</v>
      </c>
      <c r="S27" s="3">
        <v>151.60783267899538</v>
      </c>
      <c r="T27" s="19">
        <v>-0.3717198496632757</v>
      </c>
      <c r="U27" s="19">
        <v>-0.15981391792777622</v>
      </c>
      <c r="V27" s="19">
        <v>-6.2322316515541182E-2</v>
      </c>
      <c r="W27" s="19">
        <v>4.5363314967786887E-2</v>
      </c>
      <c r="X27">
        <v>14</v>
      </c>
      <c r="Y27">
        <v>12</v>
      </c>
      <c r="Z27">
        <v>9</v>
      </c>
      <c r="AA27">
        <v>3</v>
      </c>
      <c r="AB27" s="3"/>
    </row>
    <row r="28" spans="1:43" x14ac:dyDescent="0.35">
      <c r="A28" t="s">
        <v>19</v>
      </c>
      <c r="B28" s="3">
        <v>2527.4429055699961</v>
      </c>
      <c r="C28" s="3">
        <v>2231.284285199999</v>
      </c>
      <c r="D28" s="3">
        <v>4689.3881214599915</v>
      </c>
      <c r="E28" s="3">
        <v>4279.0482760899977</v>
      </c>
      <c r="F28" s="3">
        <v>7.9680773511345144</v>
      </c>
      <c r="G28">
        <v>5</v>
      </c>
      <c r="H28" s="4">
        <v>-5.8966029315224766E-2</v>
      </c>
      <c r="I28" s="3">
        <v>6.3723394476161559</v>
      </c>
      <c r="J28" s="5">
        <v>5</v>
      </c>
      <c r="K28" s="4">
        <v>-4.1721586908531116E-2</v>
      </c>
      <c r="L28" s="3">
        <v>113.27301152678764</v>
      </c>
      <c r="M28" s="3">
        <v>7.7323204734211437</v>
      </c>
      <c r="N28">
        <v>5</v>
      </c>
      <c r="O28" s="4">
        <v>-5.2556610232551648E-2</v>
      </c>
      <c r="P28" s="3">
        <v>6.2971528783326294</v>
      </c>
      <c r="Q28" s="6">
        <v>5</v>
      </c>
      <c r="R28" s="4">
        <v>-5.1379118915078625E-2</v>
      </c>
      <c r="S28" s="3">
        <v>109.58951194037343</v>
      </c>
      <c r="T28" s="19">
        <v>-0.49532904743082151</v>
      </c>
      <c r="U28" s="19">
        <v>-0.42123943321396123</v>
      </c>
      <c r="V28" s="19">
        <v>-0.27443913155025795</v>
      </c>
      <c r="W28" s="19">
        <v>-0.3247264453735863</v>
      </c>
      <c r="X28">
        <v>15</v>
      </c>
      <c r="Y28">
        <v>16</v>
      </c>
      <c r="Z28">
        <v>14</v>
      </c>
      <c r="AA28">
        <v>13</v>
      </c>
      <c r="AB28" s="3"/>
      <c r="AD28" s="176"/>
    </row>
    <row r="29" spans="1:43" x14ac:dyDescent="0.35">
      <c r="A29" t="s">
        <v>20</v>
      </c>
      <c r="B29" s="3">
        <v>195.79418762000009</v>
      </c>
      <c r="C29" s="3">
        <v>161.92953706</v>
      </c>
      <c r="D29" s="3">
        <v>359.56057415000009</v>
      </c>
      <c r="E29" s="3">
        <v>291.60057584999993</v>
      </c>
      <c r="F29" s="3">
        <v>0.61726546954652795</v>
      </c>
      <c r="G29">
        <v>16</v>
      </c>
      <c r="H29" s="4">
        <v>-7.0286500957470799E-2</v>
      </c>
      <c r="I29" s="3">
        <v>0.4624556286198061</v>
      </c>
      <c r="J29" s="5">
        <v>15</v>
      </c>
      <c r="K29" s="4">
        <v>-5.974772129020034E-2</v>
      </c>
      <c r="L29" s="3">
        <v>120.91320161525081</v>
      </c>
      <c r="M29" s="3">
        <v>0.59287854127747253</v>
      </c>
      <c r="N29">
        <v>16</v>
      </c>
      <c r="O29" s="4">
        <v>-0.10248474431272936</v>
      </c>
      <c r="P29" s="3">
        <v>0.42912659242423068</v>
      </c>
      <c r="Q29" s="6">
        <v>16</v>
      </c>
      <c r="R29" s="4">
        <v>-0.12580021671546127</v>
      </c>
      <c r="S29" s="3">
        <v>123.30585188383132</v>
      </c>
      <c r="T29" s="19">
        <v>-4.6295464139019853E-2</v>
      </c>
      <c r="U29" s="19">
        <v>-6.6485694873583773E-2</v>
      </c>
      <c r="V29" s="19">
        <v>-2.9068661991179249E-2</v>
      </c>
      <c r="W29" s="19">
        <v>-5.8794347119751955E-2</v>
      </c>
      <c r="X29">
        <v>8</v>
      </c>
      <c r="Y29">
        <v>10</v>
      </c>
      <c r="Z29">
        <v>7</v>
      </c>
      <c r="AA29">
        <v>6</v>
      </c>
      <c r="AB29" s="3"/>
      <c r="AC29" s="187"/>
    </row>
    <row r="30" spans="1:43" x14ac:dyDescent="0.35">
      <c r="A30" t="s">
        <v>9</v>
      </c>
      <c r="B30" s="3">
        <v>1.0075259000000001</v>
      </c>
      <c r="C30" s="3">
        <v>41.051312239999987</v>
      </c>
      <c r="D30" s="3">
        <v>2.23255296</v>
      </c>
      <c r="E30" s="3">
        <v>65.100189429999986</v>
      </c>
      <c r="F30" s="3">
        <v>3.1763504080662554E-3</v>
      </c>
      <c r="G30">
        <v>18</v>
      </c>
      <c r="H30" s="4">
        <v>-0.569315011317854</v>
      </c>
      <c r="I30" s="3">
        <v>0.11723871229609463</v>
      </c>
      <c r="J30" s="5">
        <v>18</v>
      </c>
      <c r="K30" s="4">
        <v>-0.39962375168413511</v>
      </c>
      <c r="L30" s="3">
        <v>2.4543086323517738</v>
      </c>
      <c r="M30" s="3">
        <v>3.6812510531182866E-3</v>
      </c>
      <c r="N30">
        <v>18</v>
      </c>
      <c r="O30" s="4">
        <v>-0.48312214471406867</v>
      </c>
      <c r="P30" s="3">
        <v>9.5803042826082346E-2</v>
      </c>
      <c r="Q30" s="6">
        <v>18</v>
      </c>
      <c r="R30" s="4">
        <v>-0.42528882184680739</v>
      </c>
      <c r="S30" s="3">
        <v>3.4294108504869838</v>
      </c>
      <c r="T30" s="19">
        <v>-4.165479294219716E-3</v>
      </c>
      <c r="U30" s="19">
        <v>-3.3791662016383075E-3</v>
      </c>
      <c r="V30" s="19">
        <v>-7.7192809929839373E-2</v>
      </c>
      <c r="W30" s="19">
        <v>-6.7498337485709159E-2</v>
      </c>
      <c r="X30">
        <v>8</v>
      </c>
      <c r="Y30">
        <v>9</v>
      </c>
      <c r="Z30">
        <v>11</v>
      </c>
      <c r="AA30">
        <v>7</v>
      </c>
      <c r="AB30" s="3"/>
    </row>
    <row r="31" spans="1:43" x14ac:dyDescent="0.35">
      <c r="A31" t="s">
        <v>15</v>
      </c>
      <c r="B31" s="3">
        <v>1.1491188400000001</v>
      </c>
      <c r="C31" s="3">
        <v>2.300032649999999</v>
      </c>
      <c r="D31" s="3">
        <v>2.9737902700000003</v>
      </c>
      <c r="E31" s="3">
        <v>4.9305988399999992</v>
      </c>
      <c r="F31" s="3">
        <v>3.622739719495669E-3</v>
      </c>
      <c r="G31">
        <v>18</v>
      </c>
      <c r="H31" s="4">
        <v>4.8124631004933152</v>
      </c>
      <c r="I31" s="3">
        <v>6.5686783542628626E-3</v>
      </c>
      <c r="J31" s="5">
        <v>18</v>
      </c>
      <c r="K31" s="4">
        <v>-0.43770101887935842</v>
      </c>
      <c r="L31" s="3">
        <v>49.960979466965419</v>
      </c>
      <c r="M31" s="3">
        <v>4.9034754199920143E-3</v>
      </c>
      <c r="N31">
        <v>18</v>
      </c>
      <c r="O31" s="4">
        <v>6.6447023129606082</v>
      </c>
      <c r="P31" s="3">
        <v>7.2559907423106855E-3</v>
      </c>
      <c r="Q31" s="6">
        <v>18</v>
      </c>
      <c r="R31" s="4">
        <v>-0.3781303868469954</v>
      </c>
      <c r="S31" s="3">
        <v>60.312963323538213</v>
      </c>
      <c r="T31" s="19">
        <v>2.9756922190370409E-3</v>
      </c>
      <c r="U31" s="19">
        <v>4.1856609938233811E-3</v>
      </c>
      <c r="V31" s="19">
        <v>-5.057853872898541E-3</v>
      </c>
      <c r="W31" s="19">
        <v>-4.2006685198721118E-3</v>
      </c>
      <c r="X31">
        <v>8</v>
      </c>
      <c r="Y31">
        <v>8</v>
      </c>
      <c r="Z31">
        <v>7</v>
      </c>
      <c r="AA31">
        <v>5</v>
      </c>
      <c r="AB31" s="3"/>
    </row>
    <row r="32" spans="1:43" x14ac:dyDescent="0.35">
      <c r="A32" t="s">
        <v>18</v>
      </c>
      <c r="B32" s="3">
        <v>259.5432002899999</v>
      </c>
      <c r="C32" s="3">
        <v>499.32257128999981</v>
      </c>
      <c r="D32" s="3">
        <v>501.48233923999987</v>
      </c>
      <c r="E32" s="3">
        <v>989.9985063799993</v>
      </c>
      <c r="F32" s="3">
        <v>0.81824214161835729</v>
      </c>
      <c r="G32">
        <v>14</v>
      </c>
      <c r="H32" s="4">
        <v>-8.2386645741442943E-2</v>
      </c>
      <c r="I32" s="3">
        <v>1.4260186114434061</v>
      </c>
      <c r="J32" s="5">
        <v>12</v>
      </c>
      <c r="K32" s="4">
        <v>1.0088406476097393</v>
      </c>
      <c r="L32" s="3">
        <v>51.979064278922962</v>
      </c>
      <c r="M32" s="3">
        <v>0.82689298866508021</v>
      </c>
      <c r="N32">
        <v>15</v>
      </c>
      <c r="O32" s="4">
        <v>-8.5266172017328778E-2</v>
      </c>
      <c r="P32" s="3">
        <v>1.4569061954337947</v>
      </c>
      <c r="Q32" s="6">
        <v>12</v>
      </c>
      <c r="R32" s="4">
        <v>1.0316264937410122</v>
      </c>
      <c r="S32" s="3">
        <v>50.654858164756845</v>
      </c>
      <c r="T32" s="19">
        <v>-7.2882391065694746E-2</v>
      </c>
      <c r="U32" s="19">
        <v>-7.5696610467356942E-2</v>
      </c>
      <c r="V32" s="19">
        <v>0.70840284867264591</v>
      </c>
      <c r="W32" s="19">
        <v>0.70435184850528609</v>
      </c>
      <c r="X32">
        <v>11</v>
      </c>
      <c r="Y32">
        <v>12</v>
      </c>
      <c r="Z32">
        <v>1</v>
      </c>
      <c r="AA32">
        <v>1</v>
      </c>
      <c r="AB32" s="3"/>
    </row>
    <row r="34" spans="2:39" x14ac:dyDescent="0.35">
      <c r="AM34" s="163"/>
    </row>
    <row r="48" spans="2:39" x14ac:dyDescent="0.35">
      <c r="B48" s="1" t="s">
        <v>52</v>
      </c>
    </row>
    <row r="49" spans="1:18" x14ac:dyDescent="0.35">
      <c r="B49" t="s">
        <v>1682</v>
      </c>
    </row>
    <row r="50" spans="1:18" x14ac:dyDescent="0.35">
      <c r="A50" s="1" t="s">
        <v>51</v>
      </c>
      <c r="B50" t="s">
        <v>53</v>
      </c>
      <c r="C50" t="s">
        <v>26</v>
      </c>
      <c r="D50" t="s">
        <v>54</v>
      </c>
      <c r="E50" t="s">
        <v>55</v>
      </c>
      <c r="F50" t="s">
        <v>56</v>
      </c>
      <c r="G50" t="s">
        <v>38</v>
      </c>
      <c r="H50" t="s">
        <v>57</v>
      </c>
      <c r="I50" t="s">
        <v>60</v>
      </c>
      <c r="J50" t="s">
        <v>69</v>
      </c>
      <c r="K50" t="s">
        <v>1247</v>
      </c>
      <c r="L50" t="s">
        <v>1248</v>
      </c>
      <c r="M50" t="s">
        <v>70</v>
      </c>
      <c r="N50" t="s">
        <v>72</v>
      </c>
      <c r="O50" t="s">
        <v>1249</v>
      </c>
    </row>
    <row r="51" spans="1:18" x14ac:dyDescent="0.35">
      <c r="A51" s="20" t="s">
        <v>11</v>
      </c>
      <c r="B51" s="3">
        <v>60646.582582539864</v>
      </c>
      <c r="C51">
        <v>1</v>
      </c>
      <c r="D51" s="21">
        <v>-0.36743027908299453</v>
      </c>
      <c r="E51" s="19">
        <v>-36.743027908299453</v>
      </c>
      <c r="F51" s="3">
        <v>67952.110402360297</v>
      </c>
      <c r="G51" s="5">
        <v>1</v>
      </c>
      <c r="H51" s="4">
        <v>-0.38766979272869673</v>
      </c>
      <c r="I51" s="3">
        <v>60646.582582539864</v>
      </c>
      <c r="J51" s="21">
        <v>-0.36743027908299453</v>
      </c>
      <c r="K51" s="19">
        <v>-36.743027908299453</v>
      </c>
      <c r="L51">
        <v>1</v>
      </c>
      <c r="M51" s="3">
        <v>67952.110402360297</v>
      </c>
      <c r="N51" s="4">
        <v>-0.38766979272869673</v>
      </c>
      <c r="O51" s="19">
        <v>-38.766979272869676</v>
      </c>
      <c r="Q51" t="e">
        <f>GETPIVOTDATA("[Measures].[ccaa_imp_tri_acu]",$A$48,"[trimestres].[Trimestre]","[trimestres].[Trimestre].&amp;[2024-T4]","[regiones].[Región]","[regiones].[Región].&amp;[España]")-GETPIVOTDATA("[Measures].[ccaa_exp_tri_acu]",$A$48,"[trimestres].[Trimestre]","[trimestres].[Trimestre].&amp;[2024-T4]","[regiones].[Región]","[regiones].[Región].&amp;[España]")</f>
        <v>#REF!</v>
      </c>
      <c r="R51" s="188" t="e">
        <f>GETPIVOTDATA("[Measures].[ccaa_exp_tri_acu]",$A$48,"[trimestres].[Trimestre]","[trimestres].[Trimestre].&amp;[2024-T4]","[regiones].[Región]","[regiones].[Región].&amp;[España]")/GETPIVOTDATA("[Measures].[ccaa_imp_tri_acu]",$A$48,"[trimestres].[Trimestre]","[trimestres].[Trimestre].&amp;[2024-T4]","[regiones].[Región]","[regiones].[Región].&amp;[España]")</f>
        <v>#REF!</v>
      </c>
    </row>
    <row r="52" spans="1:18" x14ac:dyDescent="0.35">
      <c r="A52" s="20" t="s">
        <v>0</v>
      </c>
      <c r="B52" s="3">
        <v>7030.0838074900075</v>
      </c>
      <c r="C52">
        <v>3</v>
      </c>
      <c r="D52" s="21">
        <v>-0.33422183520577209</v>
      </c>
      <c r="E52" s="19">
        <v>-3.6810171473830491</v>
      </c>
      <c r="F52" s="3">
        <v>6080.4261206900046</v>
      </c>
      <c r="G52" s="5">
        <v>4</v>
      </c>
      <c r="H52" s="4">
        <v>-0.43421602846963803</v>
      </c>
      <c r="I52" s="3">
        <v>7030.0838074900075</v>
      </c>
      <c r="J52" s="21">
        <v>-0.33422183520577209</v>
      </c>
      <c r="K52" s="19">
        <v>-3.6810171473830491</v>
      </c>
      <c r="L52">
        <v>3</v>
      </c>
      <c r="M52" s="3">
        <v>6080.4261206900046</v>
      </c>
      <c r="N52" s="4">
        <v>-0.43421602846963803</v>
      </c>
      <c r="O52" s="19">
        <v>-4.2050577263694064</v>
      </c>
    </row>
    <row r="53" spans="1:18" x14ac:dyDescent="0.35">
      <c r="A53" s="20" t="s">
        <v>1</v>
      </c>
      <c r="B53" s="3">
        <v>2478.6473034600021</v>
      </c>
      <c r="C53">
        <v>8</v>
      </c>
      <c r="D53" s="21">
        <v>-0.33436600410370754</v>
      </c>
      <c r="E53" s="19">
        <v>-1.2986837922642811</v>
      </c>
      <c r="F53" s="3">
        <v>2235.9927899500017</v>
      </c>
      <c r="G53" s="5">
        <v>9</v>
      </c>
      <c r="H53" s="4">
        <v>-0.48726709297889215</v>
      </c>
      <c r="I53" s="3">
        <v>2478.6473034600021</v>
      </c>
      <c r="J53" s="21">
        <v>-0.33436600410370754</v>
      </c>
      <c r="K53" s="19">
        <v>-1.2986837922642811</v>
      </c>
      <c r="L53">
        <v>8</v>
      </c>
      <c r="M53" s="3">
        <v>2235.9927899500017</v>
      </c>
      <c r="N53" s="4">
        <v>-0.48726709297889215</v>
      </c>
      <c r="O53" s="19">
        <v>-1.9148247204101492</v>
      </c>
    </row>
    <row r="54" spans="1:18" x14ac:dyDescent="0.35">
      <c r="A54" s="20" t="s">
        <v>2</v>
      </c>
      <c r="B54" s="3">
        <v>832.86088476999953</v>
      </c>
      <c r="C54">
        <v>12</v>
      </c>
      <c r="D54" s="21">
        <v>-0.3695122560784927</v>
      </c>
      <c r="E54" s="19">
        <v>-0.50912770589788381</v>
      </c>
      <c r="F54" s="3">
        <v>736.10806068999989</v>
      </c>
      <c r="G54" s="5">
        <v>12</v>
      </c>
      <c r="H54" s="4">
        <v>-0.47279024288070581</v>
      </c>
      <c r="I54" s="3">
        <v>832.86088476999953</v>
      </c>
      <c r="J54" s="21">
        <v>-0.3695122560784927</v>
      </c>
      <c r="K54" s="19">
        <v>-0.50912770589788381</v>
      </c>
      <c r="L54">
        <v>12</v>
      </c>
      <c r="M54" s="3">
        <v>736.10806068999989</v>
      </c>
      <c r="N54" s="4">
        <v>-0.47279024288070581</v>
      </c>
      <c r="O54" s="19">
        <v>-0.59485261452427818</v>
      </c>
    </row>
    <row r="55" spans="1:18" x14ac:dyDescent="0.35">
      <c r="A55" s="20" t="s">
        <v>3</v>
      </c>
      <c r="B55" s="3">
        <v>257.87570641000002</v>
      </c>
      <c r="C55">
        <v>17</v>
      </c>
      <c r="D55" s="21">
        <v>-0.5233120136211955</v>
      </c>
      <c r="E55" s="19">
        <v>-0.29528337426318357</v>
      </c>
      <c r="F55" s="3">
        <v>217.26088504000012</v>
      </c>
      <c r="G55" s="5">
        <v>17</v>
      </c>
      <c r="H55" s="4">
        <v>-0.42753078010265566</v>
      </c>
      <c r="I55" s="3">
        <v>257.87570641000002</v>
      </c>
      <c r="J55" s="21">
        <v>-0.5233120136211955</v>
      </c>
      <c r="K55" s="19">
        <v>-0.29528337426318357</v>
      </c>
      <c r="L55">
        <v>17</v>
      </c>
      <c r="M55" s="3">
        <v>217.26088504000012</v>
      </c>
      <c r="N55" s="4">
        <v>-0.42753078010265566</v>
      </c>
      <c r="O55" s="19">
        <v>-0.14621082443977595</v>
      </c>
    </row>
    <row r="56" spans="1:18" x14ac:dyDescent="0.35">
      <c r="A56" s="20" t="s">
        <v>4</v>
      </c>
      <c r="B56" s="3">
        <v>452.47831556999978</v>
      </c>
      <c r="C56">
        <v>15</v>
      </c>
      <c r="D56" s="21">
        <v>-0.47380437154126909</v>
      </c>
      <c r="E56" s="19">
        <v>-0.42496353404060172</v>
      </c>
      <c r="F56" s="3">
        <v>662.11326354000005</v>
      </c>
      <c r="G56" s="5">
        <v>13</v>
      </c>
      <c r="H56" s="4">
        <v>-0.42881343202034938</v>
      </c>
      <c r="I56" s="3">
        <v>452.47831556999978</v>
      </c>
      <c r="J56" s="21">
        <v>-0.47380437154126909</v>
      </c>
      <c r="K56" s="19">
        <v>-0.42496353404060172</v>
      </c>
      <c r="L56">
        <v>15</v>
      </c>
      <c r="M56" s="3">
        <v>662.11326354000005</v>
      </c>
      <c r="N56" s="4">
        <v>-0.42881343202034938</v>
      </c>
      <c r="O56" s="19">
        <v>-0.44792511883707897</v>
      </c>
    </row>
    <row r="57" spans="1:18" x14ac:dyDescent="0.35">
      <c r="A57" s="20" t="s">
        <v>5</v>
      </c>
      <c r="B57" s="3">
        <v>551.37942788999976</v>
      </c>
      <c r="C57">
        <v>14</v>
      </c>
      <c r="D57" s="21">
        <v>-0.3094771153752135</v>
      </c>
      <c r="E57" s="19">
        <v>-0.25775262015770539</v>
      </c>
      <c r="F57" s="3">
        <v>392.42920475000005</v>
      </c>
      <c r="G57" s="5">
        <v>14</v>
      </c>
      <c r="H57" s="4">
        <v>-0.55132444603089004</v>
      </c>
      <c r="I57" s="3">
        <v>551.37942788999976</v>
      </c>
      <c r="J57" s="21">
        <v>-0.3094771153752135</v>
      </c>
      <c r="K57" s="19">
        <v>-0.25775262015770539</v>
      </c>
      <c r="L57">
        <v>14</v>
      </c>
      <c r="M57" s="3">
        <v>392.42920475000005</v>
      </c>
      <c r="N57" s="4">
        <v>-0.55132444603089004</v>
      </c>
      <c r="O57" s="19">
        <v>-0.43452913151610667</v>
      </c>
    </row>
    <row r="58" spans="1:18" x14ac:dyDescent="0.35">
      <c r="A58" s="20" t="s">
        <v>6</v>
      </c>
      <c r="B58" s="3">
        <v>3435.6227121800021</v>
      </c>
      <c r="C58">
        <v>7</v>
      </c>
      <c r="D58" s="21">
        <v>-0.33045648689244178</v>
      </c>
      <c r="E58" s="19">
        <v>-1.7686545113458301</v>
      </c>
      <c r="F58" s="3">
        <v>2553.2663483699998</v>
      </c>
      <c r="G58" s="5">
        <v>8</v>
      </c>
      <c r="H58" s="4">
        <v>-0.40074509878437925</v>
      </c>
      <c r="I58" s="3">
        <v>3435.6227121800021</v>
      </c>
      <c r="J58" s="21">
        <v>-0.33045648689244178</v>
      </c>
      <c r="K58" s="19">
        <v>-1.7686545113458301</v>
      </c>
      <c r="L58">
        <v>7</v>
      </c>
      <c r="M58" s="3">
        <v>2553.2663483699998</v>
      </c>
      <c r="N58" s="4">
        <v>-0.40074509878437925</v>
      </c>
      <c r="O58" s="19">
        <v>-1.5386345536253023</v>
      </c>
    </row>
    <row r="59" spans="1:18" x14ac:dyDescent="0.35">
      <c r="A59" s="20" t="s">
        <v>7</v>
      </c>
      <c r="B59" s="3">
        <v>1820.5975479800006</v>
      </c>
      <c r="C59">
        <v>10</v>
      </c>
      <c r="D59" s="21">
        <v>-0.34022600153738158</v>
      </c>
      <c r="E59" s="19">
        <v>-0.97923815022157079</v>
      </c>
      <c r="F59" s="3">
        <v>2765.4508114799992</v>
      </c>
      <c r="G59" s="5">
        <v>7</v>
      </c>
      <c r="H59" s="4">
        <v>-0.36900626771638267</v>
      </c>
      <c r="I59" s="3">
        <v>1820.5975479800006</v>
      </c>
      <c r="J59" s="21">
        <v>-0.34022600153738158</v>
      </c>
      <c r="K59" s="19">
        <v>-0.97923815022157079</v>
      </c>
      <c r="L59">
        <v>10</v>
      </c>
      <c r="M59" s="3">
        <v>2765.4508114799992</v>
      </c>
      <c r="N59" s="4">
        <v>-0.36900626771638267</v>
      </c>
      <c r="O59" s="19">
        <v>-1.4573282069324673</v>
      </c>
    </row>
    <row r="60" spans="1:18" x14ac:dyDescent="0.35">
      <c r="A60" s="20" t="s">
        <v>8</v>
      </c>
      <c r="B60" s="3">
        <v>15425.65114705001</v>
      </c>
      <c r="C60">
        <v>1</v>
      </c>
      <c r="D60" s="21">
        <v>-0.3842109821055707</v>
      </c>
      <c r="E60" s="19">
        <v>-10.03883709573695</v>
      </c>
      <c r="F60" s="3">
        <v>17399.988509290022</v>
      </c>
      <c r="G60" s="5">
        <v>1</v>
      </c>
      <c r="H60" s="4">
        <v>-0.4023219395878308</v>
      </c>
      <c r="I60" s="3">
        <v>15425.65114705001</v>
      </c>
      <c r="J60" s="21">
        <v>-0.3842109821055707</v>
      </c>
      <c r="K60" s="19">
        <v>-10.03883709573695</v>
      </c>
      <c r="L60">
        <v>1</v>
      </c>
      <c r="M60" s="3">
        <v>17399.988509290022</v>
      </c>
      <c r="N60" s="4">
        <v>-0.4023219395878308</v>
      </c>
      <c r="O60" s="19">
        <v>-10.554510565673214</v>
      </c>
    </row>
    <row r="61" spans="1:18" x14ac:dyDescent="0.35">
      <c r="A61" s="20" t="s">
        <v>10</v>
      </c>
      <c r="B61" s="3">
        <v>6238.2883453799941</v>
      </c>
      <c r="C61">
        <v>4</v>
      </c>
      <c r="D61" s="21">
        <v>-0.3425531040135178</v>
      </c>
      <c r="E61" s="19">
        <v>-3.3902735310497629</v>
      </c>
      <c r="F61" s="3">
        <v>6144.0246927599983</v>
      </c>
      <c r="G61" s="5">
        <v>3</v>
      </c>
      <c r="H61" s="4">
        <v>-0.3436334169368247</v>
      </c>
      <c r="I61" s="3">
        <v>6238.2883453799941</v>
      </c>
      <c r="J61" s="21">
        <v>-0.3425531040135178</v>
      </c>
      <c r="K61" s="19">
        <v>-3.3902735310497629</v>
      </c>
      <c r="L61">
        <v>4</v>
      </c>
      <c r="M61" s="3">
        <v>6144.0246927599983</v>
      </c>
      <c r="N61" s="4">
        <v>-0.3436334169368247</v>
      </c>
      <c r="O61" s="19">
        <v>-2.8985754934477428</v>
      </c>
    </row>
    <row r="62" spans="1:18" x14ac:dyDescent="0.35">
      <c r="A62" s="20" t="s">
        <v>12</v>
      </c>
      <c r="B62" s="3">
        <v>583.98855816999981</v>
      </c>
      <c r="C62">
        <v>13</v>
      </c>
      <c r="D62" s="21">
        <v>-0.24449291356983072</v>
      </c>
      <c r="E62" s="19">
        <v>-0.1971215648956626</v>
      </c>
      <c r="F62" s="3">
        <v>319.84063354000034</v>
      </c>
      <c r="G62" s="5">
        <v>15</v>
      </c>
      <c r="H62" s="4">
        <v>-0.39465950654290238</v>
      </c>
      <c r="I62" s="3">
        <v>583.98855816999981</v>
      </c>
      <c r="J62" s="21">
        <v>-0.24449291356983072</v>
      </c>
      <c r="K62" s="19">
        <v>-0.1971215648956626</v>
      </c>
      <c r="L62">
        <v>13</v>
      </c>
      <c r="M62" s="3">
        <v>319.84063354000034</v>
      </c>
      <c r="N62" s="4">
        <v>-0.39465950654290238</v>
      </c>
      <c r="O62" s="19">
        <v>-0.18790537980685112</v>
      </c>
    </row>
    <row r="63" spans="1:18" x14ac:dyDescent="0.35">
      <c r="A63" s="20" t="s">
        <v>13</v>
      </c>
      <c r="B63" s="3">
        <v>4524.6883264099943</v>
      </c>
      <c r="C63">
        <v>6</v>
      </c>
      <c r="D63" s="21">
        <v>-0.39315951629411616</v>
      </c>
      <c r="E63" s="19">
        <v>-3.0576303576110191</v>
      </c>
      <c r="F63" s="3">
        <v>3517.8918279000018</v>
      </c>
      <c r="G63" s="5">
        <v>6</v>
      </c>
      <c r="H63" s="4">
        <v>-0.32893232672098738</v>
      </c>
      <c r="I63" s="3">
        <v>4524.6883264099943</v>
      </c>
      <c r="J63" s="21">
        <v>-0.39315951629411616</v>
      </c>
      <c r="K63" s="19">
        <v>-3.0576303576110191</v>
      </c>
      <c r="L63">
        <v>6</v>
      </c>
      <c r="M63" s="3">
        <v>3517.8918279000018</v>
      </c>
      <c r="N63" s="4">
        <v>-0.32893232672098738</v>
      </c>
      <c r="O63" s="19">
        <v>-1.5538369866635573</v>
      </c>
    </row>
    <row r="64" spans="1:18" x14ac:dyDescent="0.35">
      <c r="A64" s="20" t="s">
        <v>14</v>
      </c>
      <c r="B64" s="3">
        <v>7705.954152090002</v>
      </c>
      <c r="C64">
        <v>2</v>
      </c>
      <c r="D64" s="21">
        <v>-0.37954958982453035</v>
      </c>
      <c r="E64" s="19">
        <v>-4.9168837169984538</v>
      </c>
      <c r="F64" s="3">
        <v>16254.66574180001</v>
      </c>
      <c r="G64" s="5">
        <v>2</v>
      </c>
      <c r="H64" s="4">
        <v>-0.36270681486658285</v>
      </c>
      <c r="I64" s="3">
        <v>7705.954152090002</v>
      </c>
      <c r="J64" s="21">
        <v>-0.37954958982453035</v>
      </c>
      <c r="K64" s="19">
        <v>-4.9168837169984538</v>
      </c>
      <c r="L64">
        <v>2</v>
      </c>
      <c r="M64" s="3">
        <v>16254.66574180001</v>
      </c>
      <c r="N64" s="4">
        <v>-0.36270681486658285</v>
      </c>
      <c r="O64" s="19">
        <v>-8.3363745588742546</v>
      </c>
    </row>
    <row r="65" spans="1:15" x14ac:dyDescent="0.35">
      <c r="A65" s="20" t="s">
        <v>16</v>
      </c>
      <c r="B65" s="3">
        <v>2248.9782618899999</v>
      </c>
      <c r="C65">
        <v>9</v>
      </c>
      <c r="D65" s="21">
        <v>-0.32249700541232307</v>
      </c>
      <c r="E65" s="19">
        <v>-1.1166107151392011</v>
      </c>
      <c r="F65" s="3">
        <v>2050.0386610500004</v>
      </c>
      <c r="G65" s="5">
        <v>10</v>
      </c>
      <c r="H65" s="4">
        <v>-0.45971341626372231</v>
      </c>
      <c r="I65" s="3">
        <v>2248.9782618899999</v>
      </c>
      <c r="J65" s="21">
        <v>-0.32249700541232307</v>
      </c>
      <c r="K65" s="19">
        <v>-1.1166107151392011</v>
      </c>
      <c r="L65">
        <v>9</v>
      </c>
      <c r="M65" s="3">
        <v>2050.0386610500004</v>
      </c>
      <c r="N65" s="4">
        <v>-0.45971341626372231</v>
      </c>
      <c r="O65" s="19">
        <v>-1.5718379916092409</v>
      </c>
    </row>
    <row r="66" spans="1:15" x14ac:dyDescent="0.35">
      <c r="A66" s="20" t="s">
        <v>17</v>
      </c>
      <c r="B66" s="3">
        <v>1503.8507077199995</v>
      </c>
      <c r="C66">
        <v>11</v>
      </c>
      <c r="D66" s="21">
        <v>-0.40984125634090862</v>
      </c>
      <c r="E66" s="19">
        <v>-1.0893153388518908</v>
      </c>
      <c r="F66" s="3">
        <v>991.9347049199996</v>
      </c>
      <c r="G66" s="5">
        <v>11</v>
      </c>
      <c r="H66" s="4">
        <v>-0.35233433543153958</v>
      </c>
      <c r="I66" s="3">
        <v>1503.8507077199995</v>
      </c>
      <c r="J66" s="21">
        <v>-0.40984125634090862</v>
      </c>
      <c r="K66" s="19">
        <v>-1.0893153388518908</v>
      </c>
      <c r="L66">
        <v>11</v>
      </c>
      <c r="M66" s="3">
        <v>991.9347049199996</v>
      </c>
      <c r="N66" s="4">
        <v>-0.35233433543153958</v>
      </c>
      <c r="O66" s="19">
        <v>-0.48626153230353752</v>
      </c>
    </row>
    <row r="67" spans="1:15" x14ac:dyDescent="0.35">
      <c r="A67" s="20" t="s">
        <v>19</v>
      </c>
      <c r="B67" s="3">
        <v>4689.3881214599915</v>
      </c>
      <c r="C67">
        <v>5</v>
      </c>
      <c r="D67" s="21">
        <v>-0.38659946175425597</v>
      </c>
      <c r="E67" s="19">
        <v>-3.0827289263812934</v>
      </c>
      <c r="F67" s="3">
        <v>4279.0482760899977</v>
      </c>
      <c r="G67" s="5">
        <v>5</v>
      </c>
      <c r="H67" s="4">
        <v>-0.3789691265478714</v>
      </c>
      <c r="I67" s="3">
        <v>4689.3881214599915</v>
      </c>
      <c r="J67" s="21">
        <v>-0.38659946175425597</v>
      </c>
      <c r="K67" s="19">
        <v>-3.0827289263812934</v>
      </c>
      <c r="L67">
        <v>5</v>
      </c>
      <c r="M67" s="3">
        <v>4279.0482760899977</v>
      </c>
      <c r="N67" s="4">
        <v>-0.3789691265478714</v>
      </c>
      <c r="O67" s="19">
        <v>-2.352992599554764</v>
      </c>
    </row>
    <row r="68" spans="1:15" x14ac:dyDescent="0.35">
      <c r="A68" s="20" t="s">
        <v>20</v>
      </c>
      <c r="B68" s="3">
        <v>359.56057415000009</v>
      </c>
      <c r="C68">
        <v>16</v>
      </c>
      <c r="D68" s="21">
        <v>-0.4177999225405632</v>
      </c>
      <c r="E68" s="19">
        <v>-0.26913502971252279</v>
      </c>
      <c r="F68" s="3">
        <v>291.60057584999993</v>
      </c>
      <c r="G68" s="5">
        <v>16</v>
      </c>
      <c r="H68" s="4">
        <v>-0.419465848686712</v>
      </c>
      <c r="I68" s="3">
        <v>359.56057415000009</v>
      </c>
      <c r="J68" s="21">
        <v>-0.4177999225405632</v>
      </c>
      <c r="K68" s="19">
        <v>-0.26913502971252279</v>
      </c>
      <c r="L68">
        <v>16</v>
      </c>
      <c r="M68" s="3">
        <v>291.60057584999993</v>
      </c>
      <c r="N68" s="4">
        <v>-0.419465848686712</v>
      </c>
      <c r="O68" s="19">
        <v>-0.18986282880772154</v>
      </c>
    </row>
    <row r="69" spans="1:15" x14ac:dyDescent="0.35">
      <c r="A69" s="20" t="s">
        <v>9</v>
      </c>
      <c r="B69" s="3">
        <v>2.23255296</v>
      </c>
      <c r="C69">
        <v>18</v>
      </c>
      <c r="D69" s="21">
        <v>-0.60171635502544762</v>
      </c>
      <c r="E69" s="19">
        <v>-3.5180594911978177E-3</v>
      </c>
      <c r="F69" s="3">
        <v>65.100189429999986</v>
      </c>
      <c r="G69" s="5">
        <v>18</v>
      </c>
      <c r="H69" s="4">
        <v>-0.55768548488925052</v>
      </c>
      <c r="I69" s="3">
        <v>2.23255296</v>
      </c>
      <c r="J69" s="21">
        <v>-0.60171635502544762</v>
      </c>
      <c r="K69" s="19">
        <v>-3.5180594911978177E-3</v>
      </c>
      <c r="L69">
        <v>18</v>
      </c>
      <c r="M69" s="3">
        <v>65.100189429999986</v>
      </c>
      <c r="N69" s="4">
        <v>-0.55768548488925052</v>
      </c>
      <c r="O69" s="19">
        <v>-7.3964467855882426E-2</v>
      </c>
    </row>
    <row r="70" spans="1:15" x14ac:dyDescent="0.35">
      <c r="A70" s="20" t="s">
        <v>15</v>
      </c>
      <c r="B70" s="3">
        <v>2.9737902700000003</v>
      </c>
      <c r="C70">
        <v>18</v>
      </c>
      <c r="D70" s="21">
        <v>2.4944733309813505</v>
      </c>
      <c r="E70" s="19">
        <v>2.2141627349522063E-3</v>
      </c>
      <c r="F70" s="3">
        <v>4.9305988399999992</v>
      </c>
      <c r="G70" s="5">
        <v>18</v>
      </c>
      <c r="H70" s="4">
        <v>-0.55754860079311053</v>
      </c>
      <c r="I70" s="3">
        <v>2.9737902700000003</v>
      </c>
      <c r="J70" s="21">
        <v>2.4944733309813505</v>
      </c>
      <c r="K70" s="19">
        <v>2.2141627349522063E-3</v>
      </c>
      <c r="L70">
        <v>18</v>
      </c>
      <c r="M70" s="3">
        <v>4.9305988399999992</v>
      </c>
      <c r="N70" s="4">
        <v>-0.55754860079311053</v>
      </c>
      <c r="O70" s="19">
        <v>-5.5988594035765804E-3</v>
      </c>
    </row>
    <row r="71" spans="1:15" x14ac:dyDescent="0.35">
      <c r="A71" s="20" t="s">
        <v>18</v>
      </c>
      <c r="B71" s="3">
        <v>501.48233923999987</v>
      </c>
      <c r="C71">
        <v>15</v>
      </c>
      <c r="D71" s="21">
        <v>-0.41329522828425724</v>
      </c>
      <c r="E71" s="19">
        <v>-0.36846689959207846</v>
      </c>
      <c r="F71" s="3">
        <v>989.9985063799993</v>
      </c>
      <c r="G71" s="5">
        <v>12</v>
      </c>
      <c r="H71" s="4">
        <v>0.26003412942323134</v>
      </c>
      <c r="I71" s="3">
        <v>501.48233923999987</v>
      </c>
      <c r="J71" s="21">
        <v>-0.41329522828425724</v>
      </c>
      <c r="K71" s="19">
        <v>-0.36846689959207846</v>
      </c>
      <c r="L71">
        <v>15</v>
      </c>
      <c r="M71" s="3">
        <v>989.9985063799993</v>
      </c>
      <c r="N71" s="4">
        <v>0.26003412942323134</v>
      </c>
      <c r="O71" s="19">
        <v>0.18410488778503672</v>
      </c>
    </row>
    <row r="77" spans="1:15" x14ac:dyDescent="0.35">
      <c r="B77" s="1" t="s">
        <v>25</v>
      </c>
      <c r="C77" s="1" t="s">
        <v>27</v>
      </c>
      <c r="F77" s="1" t="s">
        <v>25</v>
      </c>
      <c r="G77" s="1" t="s">
        <v>27</v>
      </c>
      <c r="J77" s="1" t="s">
        <v>25</v>
      </c>
      <c r="K77" s="1" t="s">
        <v>27</v>
      </c>
      <c r="N77" s="1" t="s">
        <v>25</v>
      </c>
      <c r="O77" s="1" t="s">
        <v>27</v>
      </c>
    </row>
    <row r="78" spans="1:15" x14ac:dyDescent="0.35">
      <c r="B78" s="2">
        <v>46054</v>
      </c>
      <c r="F78" s="2">
        <v>46054</v>
      </c>
      <c r="J78" s="2">
        <v>46054</v>
      </c>
      <c r="N78" s="2">
        <v>46054</v>
      </c>
    </row>
    <row r="79" spans="1:15" x14ac:dyDescent="0.35">
      <c r="A79" s="1" t="s">
        <v>28</v>
      </c>
      <c r="B79" t="s">
        <v>49</v>
      </c>
      <c r="C79" t="s">
        <v>1534</v>
      </c>
      <c r="E79" s="1" t="s">
        <v>28</v>
      </c>
      <c r="F79" t="s">
        <v>50</v>
      </c>
      <c r="G79" t="s">
        <v>1535</v>
      </c>
      <c r="I79" s="1" t="s">
        <v>28</v>
      </c>
      <c r="J79" t="s">
        <v>1226</v>
      </c>
      <c r="K79" t="s">
        <v>1536</v>
      </c>
      <c r="M79" s="1" t="s">
        <v>28</v>
      </c>
      <c r="N79" t="s">
        <v>1227</v>
      </c>
      <c r="O79" t="s">
        <v>1537</v>
      </c>
    </row>
    <row r="80" spans="1:15" ht="16.5" x14ac:dyDescent="0.45">
      <c r="A80" t="s">
        <v>0</v>
      </c>
      <c r="B80" s="19">
        <v>1.2303444551743852</v>
      </c>
      <c r="C80">
        <v>1</v>
      </c>
      <c r="D80" s="204"/>
      <c r="E80" t="s">
        <v>0</v>
      </c>
      <c r="F80" s="19">
        <v>0.31455262435559433</v>
      </c>
      <c r="G80">
        <v>1</v>
      </c>
      <c r="I80" t="s">
        <v>10</v>
      </c>
      <c r="J80" s="19">
        <v>0.59751618128102568</v>
      </c>
      <c r="K80">
        <v>1</v>
      </c>
      <c r="M80" t="s">
        <v>13</v>
      </c>
      <c r="N80" s="19">
        <v>0.10930871955608147</v>
      </c>
      <c r="O80">
        <v>1</v>
      </c>
    </row>
    <row r="81" spans="1:15" ht="16.5" x14ac:dyDescent="0.45">
      <c r="A81" t="s">
        <v>6</v>
      </c>
      <c r="B81" s="19">
        <v>0.37335086407343554</v>
      </c>
      <c r="C81">
        <v>2</v>
      </c>
      <c r="D81" s="204"/>
      <c r="E81" t="s">
        <v>6</v>
      </c>
      <c r="F81" s="19">
        <v>0.23266897104314388</v>
      </c>
      <c r="G81">
        <v>2</v>
      </c>
      <c r="I81" t="s">
        <v>14</v>
      </c>
      <c r="J81" s="19">
        <v>0.52929806534214929</v>
      </c>
      <c r="K81">
        <v>2</v>
      </c>
      <c r="M81" t="s">
        <v>10</v>
      </c>
      <c r="N81" s="19">
        <v>5.0437915634387424E-2</v>
      </c>
      <c r="O81">
        <v>2</v>
      </c>
    </row>
    <row r="82" spans="1:15" ht="16.5" x14ac:dyDescent="0.45">
      <c r="A82" t="s">
        <v>7</v>
      </c>
      <c r="B82" s="19">
        <v>0.22351148592343029</v>
      </c>
      <c r="C82">
        <v>3</v>
      </c>
      <c r="D82" s="204"/>
      <c r="E82" t="s">
        <v>16</v>
      </c>
      <c r="F82" s="19">
        <v>0.19181134497615282</v>
      </c>
      <c r="G82">
        <v>3</v>
      </c>
      <c r="I82" t="s">
        <v>13</v>
      </c>
      <c r="J82" s="19">
        <v>0.34276252582003447</v>
      </c>
      <c r="K82">
        <v>3</v>
      </c>
      <c r="M82" t="s">
        <v>17</v>
      </c>
      <c r="N82" s="19">
        <v>4.5363314967786887E-2</v>
      </c>
      <c r="O82">
        <v>3</v>
      </c>
    </row>
    <row r="83" spans="1:15" ht="16.5" x14ac:dyDescent="0.45">
      <c r="A83" t="s">
        <v>1</v>
      </c>
      <c r="B83" s="19">
        <v>0.21944180104006114</v>
      </c>
      <c r="C83">
        <v>4</v>
      </c>
      <c r="D83" s="204"/>
      <c r="E83" t="s">
        <v>1</v>
      </c>
      <c r="F83" s="19">
        <v>0.13443759960042853</v>
      </c>
      <c r="G83">
        <v>4</v>
      </c>
      <c r="I83" t="s">
        <v>4</v>
      </c>
      <c r="J83" s="19">
        <v>0.11847661821599929</v>
      </c>
      <c r="K83">
        <v>4</v>
      </c>
      <c r="M83" t="s">
        <v>3</v>
      </c>
      <c r="N83" s="19">
        <v>9.2662014917427177E-3</v>
      </c>
      <c r="O83">
        <v>4</v>
      </c>
    </row>
    <row r="84" spans="1:15" ht="16.5" x14ac:dyDescent="0.45">
      <c r="A84" t="s">
        <v>5</v>
      </c>
      <c r="B84" s="19">
        <v>0.21692070932274951</v>
      </c>
      <c r="C84">
        <v>5</v>
      </c>
      <c r="D84" s="204"/>
      <c r="E84" t="s">
        <v>12</v>
      </c>
      <c r="F84" s="19">
        <v>0.11743158412741111</v>
      </c>
      <c r="G84">
        <v>5</v>
      </c>
      <c r="I84" t="s">
        <v>7</v>
      </c>
      <c r="J84" s="19">
        <v>3.0148422293892814E-2</v>
      </c>
      <c r="K84">
        <v>5</v>
      </c>
      <c r="M84" t="s">
        <v>12</v>
      </c>
      <c r="N84" s="19">
        <v>-5.2754220842177048E-2</v>
      </c>
      <c r="O84">
        <v>5</v>
      </c>
    </row>
    <row r="85" spans="1:15" ht="16.5" x14ac:dyDescent="0.45">
      <c r="A85" t="s">
        <v>16</v>
      </c>
      <c r="B85" s="19">
        <v>0.15090786977944229</v>
      </c>
      <c r="C85">
        <v>6</v>
      </c>
      <c r="D85" s="204"/>
      <c r="E85" t="s">
        <v>5</v>
      </c>
      <c r="F85" s="19">
        <v>9.5323577890098099E-2</v>
      </c>
      <c r="G85">
        <v>6</v>
      </c>
      <c r="I85" t="s">
        <v>3</v>
      </c>
      <c r="J85" s="19">
        <v>1.2806789091842409E-2</v>
      </c>
      <c r="K85">
        <v>6</v>
      </c>
      <c r="M85" t="s">
        <v>20</v>
      </c>
      <c r="N85" s="19">
        <v>-5.8794347119751955E-2</v>
      </c>
      <c r="O85">
        <v>6</v>
      </c>
    </row>
    <row r="86" spans="1:15" ht="16.5" x14ac:dyDescent="0.45">
      <c r="A86" t="s">
        <v>10</v>
      </c>
      <c r="B86" s="19">
        <v>0.13341156850273705</v>
      </c>
      <c r="C86">
        <v>7</v>
      </c>
      <c r="D86" s="204"/>
      <c r="E86" t="s">
        <v>7</v>
      </c>
      <c r="F86" s="19">
        <v>3.6439818356479366E-2</v>
      </c>
      <c r="G86">
        <v>7</v>
      </c>
      <c r="I86" t="s">
        <v>20</v>
      </c>
      <c r="J86" s="19">
        <v>-2.9068661991179249E-2</v>
      </c>
      <c r="K86">
        <v>7</v>
      </c>
      <c r="M86" t="s">
        <v>7</v>
      </c>
      <c r="N86" s="19">
        <v>-8.1866138738587835E-2</v>
      </c>
      <c r="O86">
        <v>7</v>
      </c>
    </row>
    <row r="87" spans="1:15" ht="16.5" x14ac:dyDescent="0.45">
      <c r="A87" t="s">
        <v>20</v>
      </c>
      <c r="B87" s="19">
        <v>-4.6295464139019853E-2</v>
      </c>
      <c r="C87">
        <v>8</v>
      </c>
      <c r="D87" s="204"/>
      <c r="E87" t="s">
        <v>10</v>
      </c>
      <c r="F87" s="19">
        <v>-2.809679554820681E-3</v>
      </c>
      <c r="G87">
        <v>8</v>
      </c>
      <c r="I87" t="s">
        <v>6</v>
      </c>
      <c r="J87" s="19">
        <v>-2.9582530120096977E-2</v>
      </c>
      <c r="K87">
        <v>8</v>
      </c>
      <c r="M87" t="s">
        <v>4</v>
      </c>
      <c r="N87" s="19">
        <v>-0.13044673471116897</v>
      </c>
      <c r="O87">
        <v>8</v>
      </c>
    </row>
    <row r="88" spans="1:15" ht="16.5" x14ac:dyDescent="0.45">
      <c r="A88" t="s">
        <v>4</v>
      </c>
      <c r="B88" s="19">
        <v>-4.6809059909719751E-2</v>
      </c>
      <c r="C88">
        <v>9</v>
      </c>
      <c r="D88" s="204"/>
      <c r="E88" t="s">
        <v>2</v>
      </c>
      <c r="F88" s="19">
        <v>-5.8440991067172286E-2</v>
      </c>
      <c r="G88">
        <v>9</v>
      </c>
      <c r="I88" t="s">
        <v>17</v>
      </c>
      <c r="J88" s="19">
        <v>-6.2322316515541182E-2</v>
      </c>
      <c r="K88">
        <v>9</v>
      </c>
      <c r="M88" t="s">
        <v>6</v>
      </c>
      <c r="N88" s="19">
        <v>-0.19324958112602977</v>
      </c>
      <c r="O88">
        <v>9</v>
      </c>
    </row>
    <row r="89" spans="1:15" ht="16.5" x14ac:dyDescent="0.45">
      <c r="A89" t="s">
        <v>12</v>
      </c>
      <c r="B89" s="19">
        <v>-6.1780203045089452E-2</v>
      </c>
      <c r="C89">
        <v>10</v>
      </c>
      <c r="D89" s="204"/>
      <c r="E89" t="s">
        <v>20</v>
      </c>
      <c r="F89" s="19">
        <v>-6.6485694873583773E-2</v>
      </c>
      <c r="G89">
        <v>10</v>
      </c>
      <c r="I89" t="s">
        <v>12</v>
      </c>
      <c r="J89" s="19">
        <v>-6.6460649412095091E-2</v>
      </c>
      <c r="K89">
        <v>10</v>
      </c>
      <c r="M89" t="s">
        <v>2</v>
      </c>
      <c r="N89" s="19">
        <v>-0.23921814663123733</v>
      </c>
      <c r="O89">
        <v>10</v>
      </c>
    </row>
    <row r="90" spans="1:15" ht="16.5" x14ac:dyDescent="0.45">
      <c r="A90" t="s">
        <v>13</v>
      </c>
      <c r="B90" s="19">
        <v>-0.14082640510390998</v>
      </c>
      <c r="C90">
        <v>11</v>
      </c>
      <c r="D90" s="204"/>
      <c r="E90" t="s">
        <v>4</v>
      </c>
      <c r="F90" s="19">
        <v>-7.1115693460729323E-2</v>
      </c>
      <c r="G90">
        <v>11</v>
      </c>
      <c r="I90" t="s">
        <v>16</v>
      </c>
      <c r="J90" s="19">
        <v>-0.13048151682198966</v>
      </c>
      <c r="K90">
        <v>11</v>
      </c>
      <c r="M90" t="s">
        <v>5</v>
      </c>
      <c r="N90" s="19">
        <v>-0.25087165543180906</v>
      </c>
      <c r="O90">
        <v>11</v>
      </c>
    </row>
    <row r="91" spans="1:15" ht="16.5" x14ac:dyDescent="0.45">
      <c r="A91" t="s">
        <v>3</v>
      </c>
      <c r="B91" s="19">
        <v>-0.21422800585481078</v>
      </c>
      <c r="C91">
        <v>12</v>
      </c>
      <c r="D91" s="204"/>
      <c r="E91" t="s">
        <v>17</v>
      </c>
      <c r="F91" s="19">
        <v>-0.15981391792777622</v>
      </c>
      <c r="G91">
        <v>12</v>
      </c>
      <c r="I91" t="s">
        <v>2</v>
      </c>
      <c r="J91" s="19">
        <v>-0.15249198633977579</v>
      </c>
      <c r="K91">
        <v>12</v>
      </c>
      <c r="M91" t="s">
        <v>14</v>
      </c>
      <c r="N91" s="19">
        <v>-0.30688067481958309</v>
      </c>
      <c r="O91">
        <v>12</v>
      </c>
    </row>
    <row r="92" spans="1:15" ht="16.5" x14ac:dyDescent="0.45">
      <c r="A92" t="s">
        <v>2</v>
      </c>
      <c r="B92" s="19">
        <v>-0.265763111848765</v>
      </c>
      <c r="C92">
        <v>13</v>
      </c>
      <c r="D92" s="204"/>
      <c r="E92" t="s">
        <v>3</v>
      </c>
      <c r="F92" s="19">
        <v>-0.20249306190744218</v>
      </c>
      <c r="G92">
        <v>13</v>
      </c>
      <c r="I92" t="s">
        <v>1</v>
      </c>
      <c r="J92" s="19">
        <v>-0.21516227067864085</v>
      </c>
      <c r="K92">
        <v>13</v>
      </c>
      <c r="M92" t="s">
        <v>19</v>
      </c>
      <c r="N92" s="19">
        <v>-0.3247264453735863</v>
      </c>
      <c r="O92">
        <v>13</v>
      </c>
    </row>
    <row r="93" spans="1:15" ht="16.5" x14ac:dyDescent="0.45">
      <c r="A93" t="s">
        <v>17</v>
      </c>
      <c r="B93" s="19">
        <v>-0.3717198496632757</v>
      </c>
      <c r="C93">
        <v>14</v>
      </c>
      <c r="D93" s="204"/>
      <c r="E93" t="s">
        <v>14</v>
      </c>
      <c r="F93" s="19">
        <v>-0.2247656127776386</v>
      </c>
      <c r="G93">
        <v>14</v>
      </c>
      <c r="I93" t="s">
        <v>19</v>
      </c>
      <c r="J93" s="19">
        <v>-0.27443913155025795</v>
      </c>
      <c r="K93">
        <v>14</v>
      </c>
      <c r="M93" t="s">
        <v>1</v>
      </c>
      <c r="N93" s="19">
        <v>-0.4746333882696725</v>
      </c>
      <c r="O93">
        <v>14</v>
      </c>
    </row>
    <row r="94" spans="1:15" ht="16.5" x14ac:dyDescent="0.45">
      <c r="A94" t="s">
        <v>19</v>
      </c>
      <c r="B94" s="19">
        <v>-0.49532904743082151</v>
      </c>
      <c r="C94">
        <v>15</v>
      </c>
      <c r="D94" s="204"/>
      <c r="E94" t="s">
        <v>13</v>
      </c>
      <c r="F94" s="19">
        <v>-0.29880350309931181</v>
      </c>
      <c r="G94">
        <v>15</v>
      </c>
      <c r="I94" t="s">
        <v>5</v>
      </c>
      <c r="J94" s="19">
        <v>-0.49010687464316394</v>
      </c>
      <c r="K94">
        <v>15</v>
      </c>
      <c r="M94" t="s">
        <v>16</v>
      </c>
      <c r="N94" s="19">
        <v>-0.62909140199278279</v>
      </c>
      <c r="O94">
        <v>15</v>
      </c>
    </row>
    <row r="95" spans="1:15" ht="16.5" x14ac:dyDescent="0.45">
      <c r="A95" t="s">
        <v>14</v>
      </c>
      <c r="B95" s="19">
        <v>-0.70298396504765681</v>
      </c>
      <c r="C95">
        <v>16</v>
      </c>
      <c r="D95" s="204"/>
      <c r="E95" t="s">
        <v>19</v>
      </c>
      <c r="F95" s="19">
        <v>-0.42123943321396123</v>
      </c>
      <c r="G95">
        <v>16</v>
      </c>
      <c r="I95" t="s">
        <v>0</v>
      </c>
      <c r="J95" s="19">
        <v>-0.78691488586542846</v>
      </c>
      <c r="K95">
        <v>16</v>
      </c>
      <c r="M95" t="s">
        <v>0</v>
      </c>
      <c r="N95" s="19">
        <v>-1.2687460250900739</v>
      </c>
      <c r="O95">
        <v>16</v>
      </c>
    </row>
    <row r="96" spans="1:15" ht="16.5" x14ac:dyDescent="0.45">
      <c r="A96" t="s">
        <v>8</v>
      </c>
      <c r="B96" s="19">
        <v>-0.92077168631848794</v>
      </c>
      <c r="C96">
        <v>17</v>
      </c>
      <c r="D96" s="204"/>
      <c r="E96" t="s">
        <v>8</v>
      </c>
      <c r="F96" s="19">
        <v>-1.3342078348055106</v>
      </c>
      <c r="G96">
        <v>17</v>
      </c>
      <c r="I96" t="s">
        <v>8</v>
      </c>
      <c r="J96" s="19">
        <v>-1.1015164495306224</v>
      </c>
      <c r="K96">
        <v>17</v>
      </c>
      <c r="M96" t="s">
        <v>8</v>
      </c>
      <c r="N96" s="19">
        <v>-1.6264333171721406</v>
      </c>
      <c r="O96">
        <v>17</v>
      </c>
    </row>
    <row r="98" spans="2:14" x14ac:dyDescent="0.35">
      <c r="B98">
        <f>COUNTIF(B80:B96,"&gt;0")</f>
        <v>7</v>
      </c>
      <c r="F98">
        <f>COUNTIF(F80:F96,"&gt;0")</f>
        <v>7</v>
      </c>
      <c r="J98">
        <v>10</v>
      </c>
      <c r="N98">
        <f>COUNTIF(N80:N96,"&gt;0")</f>
        <v>4</v>
      </c>
    </row>
  </sheetData>
  <mergeCells count="11">
    <mergeCell ref="AC23:AQ23"/>
    <mergeCell ref="AC24:AQ24"/>
    <mergeCell ref="AC1:AQ1"/>
    <mergeCell ref="AD2:AJ2"/>
    <mergeCell ref="AK2:AQ2"/>
    <mergeCell ref="AD3:AF3"/>
    <mergeCell ref="AG3:AI3"/>
    <mergeCell ref="AJ3:AJ4"/>
    <mergeCell ref="AK3:AM3"/>
    <mergeCell ref="AN3:AP3"/>
    <mergeCell ref="AQ3:AQ4"/>
  </mergeCells>
  <pageMargins left="0.7" right="0.7" top="0.75" bottom="0.75" header="0.3" footer="0.3"/>
  <pageSetup paperSize="9"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4"/>
  </sheetPr>
  <dimension ref="A1:BD101"/>
  <sheetViews>
    <sheetView showGridLines="0" workbookViewId="0">
      <pane ySplit="1" topLeftCell="A2" activePane="bottomLeft" state="frozen"/>
      <selection activeCell="AR28" sqref="AR28"/>
      <selection pane="bottomLeft" activeCell="AU8" sqref="A7:AU8"/>
    </sheetView>
  </sheetViews>
  <sheetFormatPr baseColWidth="10" defaultRowHeight="14.5" x14ac:dyDescent="0.35"/>
  <cols>
    <col min="1" max="1" width="35.6328125" bestFit="1" customWidth="1"/>
    <col min="2" max="2" width="13" bestFit="1" customWidth="1"/>
    <col min="3" max="3" width="17.90625" bestFit="1" customWidth="1"/>
    <col min="4" max="4" width="23.453125" bestFit="1" customWidth="1"/>
    <col min="5" max="5" width="19.453125" bestFit="1" customWidth="1"/>
    <col min="6" max="6" width="16.7265625" bestFit="1" customWidth="1"/>
    <col min="7" max="7" width="18.90625" bestFit="1" customWidth="1"/>
    <col min="8" max="8" width="20.7265625" bestFit="1" customWidth="1"/>
    <col min="9" max="9" width="25.6328125" bestFit="1" customWidth="1"/>
    <col min="10" max="10" width="17" bestFit="1" customWidth="1"/>
    <col min="11" max="11" width="21.90625" bestFit="1" customWidth="1"/>
    <col min="12" max="12" width="27.453125" bestFit="1" customWidth="1"/>
    <col min="13" max="13" width="23.453125" bestFit="1" customWidth="1"/>
    <col min="14" max="14" width="20.6328125" bestFit="1" customWidth="1"/>
    <col min="15" max="15" width="22.90625" bestFit="1" customWidth="1"/>
    <col min="16" max="16" width="24.7265625" bestFit="1" customWidth="1"/>
    <col min="17" max="17" width="29.6328125" bestFit="1" customWidth="1"/>
    <col min="18" max="18" width="5.453125" customWidth="1"/>
    <col min="19" max="19" width="35.6328125" bestFit="1" customWidth="1"/>
    <col min="20" max="20" width="11.453125" bestFit="1" customWidth="1"/>
    <col min="21" max="21" width="16.36328125" bestFit="1" customWidth="1"/>
    <col min="22" max="22" width="21.90625" bestFit="1" customWidth="1"/>
    <col min="23" max="23" width="17.90625" bestFit="1" customWidth="1"/>
    <col min="24" max="24" width="15.08984375" bestFit="1" customWidth="1"/>
    <col min="25" max="25" width="19.1796875" bestFit="1" customWidth="1"/>
    <col min="26" max="26" width="15.36328125" bestFit="1" customWidth="1"/>
    <col min="27" max="27" width="20.26953125" bestFit="1" customWidth="1"/>
    <col min="28" max="28" width="25.81640625" bestFit="1" customWidth="1"/>
    <col min="29" max="29" width="21.90625" bestFit="1" customWidth="1"/>
    <col min="30" max="30" width="19.08984375" bestFit="1" customWidth="1"/>
    <col min="31" max="31" width="23.1796875" bestFit="1" customWidth="1"/>
    <col min="32" max="32" width="16.54296875" bestFit="1" customWidth="1"/>
    <col min="33" max="33" width="20.453125" bestFit="1" customWidth="1"/>
    <col min="35" max="35" width="35.6328125" bestFit="1" customWidth="1"/>
    <col min="36" max="36" width="21.90625" bestFit="1" customWidth="1"/>
    <col min="37" max="37" width="22.36328125" bestFit="1" customWidth="1"/>
    <col min="38" max="38" width="27.26953125" bestFit="1" customWidth="1"/>
    <col min="39" max="39" width="15.54296875" bestFit="1" customWidth="1"/>
    <col min="40" max="40" width="28.26953125" bestFit="1" customWidth="1"/>
    <col min="41" max="41" width="24" bestFit="1" customWidth="1"/>
    <col min="42" max="42" width="25.453125" hidden="1" customWidth="1"/>
    <col min="44" max="44" width="30.7265625" bestFit="1" customWidth="1"/>
    <col min="45" max="56" width="8.54296875" customWidth="1"/>
  </cols>
  <sheetData>
    <row r="1" spans="1:56" x14ac:dyDescent="0.35">
      <c r="A1" s="1" t="s">
        <v>51</v>
      </c>
      <c r="B1" t="s">
        <v>563</v>
      </c>
      <c r="C1" t="s">
        <v>564</v>
      </c>
      <c r="D1" t="s">
        <v>565</v>
      </c>
      <c r="E1" t="s">
        <v>566</v>
      </c>
      <c r="F1" t="s">
        <v>567</v>
      </c>
      <c r="G1" t="s">
        <v>568</v>
      </c>
      <c r="H1" t="s">
        <v>569</v>
      </c>
      <c r="I1" t="s">
        <v>570</v>
      </c>
      <c r="J1" t="s">
        <v>571</v>
      </c>
      <c r="K1" t="s">
        <v>572</v>
      </c>
      <c r="L1" t="s">
        <v>573</v>
      </c>
      <c r="M1" t="s">
        <v>574</v>
      </c>
      <c r="N1" t="s">
        <v>575</v>
      </c>
      <c r="O1" t="s">
        <v>576</v>
      </c>
      <c r="P1" t="s">
        <v>577</v>
      </c>
      <c r="Q1" t="s">
        <v>578</v>
      </c>
      <c r="S1" s="1" t="s">
        <v>51</v>
      </c>
      <c r="T1" t="s">
        <v>579</v>
      </c>
      <c r="U1" t="s">
        <v>580</v>
      </c>
      <c r="V1" t="s">
        <v>581</v>
      </c>
      <c r="W1" t="s">
        <v>582</v>
      </c>
      <c r="X1" t="s">
        <v>583</v>
      </c>
      <c r="Y1" t="s">
        <v>584</v>
      </c>
      <c r="Z1" t="s">
        <v>585</v>
      </c>
      <c r="AA1" t="s">
        <v>586</v>
      </c>
      <c r="AB1" t="s">
        <v>587</v>
      </c>
      <c r="AC1" t="s">
        <v>588</v>
      </c>
      <c r="AD1" t="s">
        <v>589</v>
      </c>
      <c r="AE1" t="s">
        <v>590</v>
      </c>
      <c r="AF1" t="s">
        <v>640</v>
      </c>
      <c r="AG1" t="s">
        <v>641</v>
      </c>
      <c r="AI1" s="1" t="s">
        <v>51</v>
      </c>
      <c r="AJ1" t="s">
        <v>572</v>
      </c>
      <c r="AK1" t="s">
        <v>591</v>
      </c>
      <c r="AL1" t="s">
        <v>592</v>
      </c>
      <c r="AM1" t="s">
        <v>593</v>
      </c>
      <c r="AN1" t="s">
        <v>594</v>
      </c>
      <c r="AO1" t="s">
        <v>595</v>
      </c>
      <c r="AP1" s="3">
        <f>SUM(B2:B16)</f>
        <v>3130.1111933399998</v>
      </c>
      <c r="AU1" s="111"/>
      <c r="AY1" s="111"/>
      <c r="BC1" s="111"/>
      <c r="BD1" s="111"/>
    </row>
    <row r="2" spans="1:56" ht="15.75" customHeight="1" x14ac:dyDescent="0.35">
      <c r="A2" s="20" t="s">
        <v>494</v>
      </c>
      <c r="B2" s="3">
        <v>542.02755465999985</v>
      </c>
      <c r="C2" s="5">
        <v>2</v>
      </c>
      <c r="D2" s="3">
        <v>735.40184334000026</v>
      </c>
      <c r="E2" s="3">
        <v>-193.3742886800004</v>
      </c>
      <c r="F2" s="4">
        <v>-0.26295050852979318</v>
      </c>
      <c r="G2" s="3">
        <v>14.029099183956738</v>
      </c>
      <c r="H2" s="19">
        <v>-4.7298739352754904</v>
      </c>
      <c r="I2" s="5">
        <v>97</v>
      </c>
      <c r="J2" s="3">
        <v>1163.7386260599997</v>
      </c>
      <c r="K2" s="5">
        <v>1</v>
      </c>
      <c r="L2" s="3">
        <v>1461.47225411</v>
      </c>
      <c r="M2" s="3">
        <v>-297.73362805000033</v>
      </c>
      <c r="N2" s="4">
        <v>-0.20372171090672719</v>
      </c>
      <c r="O2" s="3">
        <v>15.101810925573339</v>
      </c>
      <c r="P2" s="19">
        <v>-3.7953210821671952</v>
      </c>
      <c r="Q2" s="5">
        <v>99</v>
      </c>
      <c r="S2" s="20" t="s">
        <v>494</v>
      </c>
      <c r="T2" s="3">
        <v>1163.7386260599997</v>
      </c>
      <c r="U2" s="5">
        <v>1</v>
      </c>
      <c r="V2" s="3">
        <v>2195.2586220800004</v>
      </c>
      <c r="W2" s="3">
        <v>-1031.5199960200007</v>
      </c>
      <c r="X2" s="90">
        <v>-0.46988540923831512</v>
      </c>
      <c r="Y2" s="3">
        <v>-8.3053570265692027</v>
      </c>
      <c r="Z2" s="3">
        <v>1163.7386260599997</v>
      </c>
      <c r="AA2" s="5">
        <v>1</v>
      </c>
      <c r="AB2" s="3">
        <v>2195.2586220800004</v>
      </c>
      <c r="AC2" s="3">
        <v>-1031.5199960200007</v>
      </c>
      <c r="AD2" s="90">
        <v>-0.46988540923831512</v>
      </c>
      <c r="AE2" s="19">
        <v>-8.3053570265692027</v>
      </c>
      <c r="AF2" s="3">
        <v>15.101810925573339</v>
      </c>
      <c r="AG2" s="19">
        <v>15.101810925573339</v>
      </c>
      <c r="AI2" s="20" t="s">
        <v>494</v>
      </c>
      <c r="AJ2" s="5">
        <v>1</v>
      </c>
      <c r="AK2" s="3">
        <v>9787.5527835900011</v>
      </c>
      <c r="AL2" s="5">
        <v>1</v>
      </c>
      <c r="AM2" s="4">
        <v>0.31043310362518062</v>
      </c>
      <c r="AN2" s="3">
        <v>18.379390571350118</v>
      </c>
      <c r="AO2" s="3">
        <v>7468.9450049099996</v>
      </c>
      <c r="AP2" s="3">
        <f>SUM(D2:D16)</f>
        <v>3409.6164982700011</v>
      </c>
      <c r="AR2" s="307" t="s">
        <v>596</v>
      </c>
      <c r="AS2" s="308"/>
      <c r="AT2" s="308"/>
      <c r="AU2" s="308"/>
      <c r="AV2" s="308"/>
      <c r="AW2" s="308"/>
      <c r="AX2" s="308"/>
      <c r="AY2" s="308"/>
      <c r="AZ2" s="308"/>
      <c r="BA2" s="308"/>
      <c r="BB2" s="308"/>
      <c r="BC2" s="308"/>
      <c r="BD2" s="309"/>
    </row>
    <row r="3" spans="1:56" ht="15" customHeight="1" x14ac:dyDescent="0.35">
      <c r="A3" s="20" t="s">
        <v>535</v>
      </c>
      <c r="B3" s="3">
        <v>572.07421096999974</v>
      </c>
      <c r="C3" s="5">
        <v>1</v>
      </c>
      <c r="D3" s="3">
        <v>382.91504487999998</v>
      </c>
      <c r="E3" s="3">
        <v>189.15916608999976</v>
      </c>
      <c r="F3" s="4">
        <v>0.49399773819093351</v>
      </c>
      <c r="G3" s="3">
        <v>14.806785701727337</v>
      </c>
      <c r="H3" s="19">
        <v>4.6267733700011329</v>
      </c>
      <c r="I3" s="5">
        <v>1</v>
      </c>
      <c r="J3" s="3">
        <v>1118.4289081699999</v>
      </c>
      <c r="K3" s="5">
        <v>2</v>
      </c>
      <c r="L3" s="3">
        <v>695.78715854999996</v>
      </c>
      <c r="M3" s="3">
        <v>422.64174961999993</v>
      </c>
      <c r="N3" s="4">
        <v>0.60742964917716069</v>
      </c>
      <c r="O3" s="3">
        <v>14.513827698633028</v>
      </c>
      <c r="P3" s="19">
        <v>5.3875712765218262</v>
      </c>
      <c r="Q3" s="5">
        <v>1</v>
      </c>
      <c r="S3" s="20" t="s">
        <v>535</v>
      </c>
      <c r="T3" s="3">
        <v>1118.4289081699999</v>
      </c>
      <c r="U3" s="5">
        <v>2</v>
      </c>
      <c r="V3" s="3">
        <v>1051.0615314199999</v>
      </c>
      <c r="W3" s="3">
        <v>67.367376749999949</v>
      </c>
      <c r="X3" s="90">
        <v>6.4094607914139567E-2</v>
      </c>
      <c r="Y3" s="3">
        <v>0.54241325229850246</v>
      </c>
      <c r="Z3" s="3">
        <v>1118.4289081699999</v>
      </c>
      <c r="AA3" s="5">
        <v>2</v>
      </c>
      <c r="AB3" s="3">
        <v>1051.0615314199999</v>
      </c>
      <c r="AC3" s="3">
        <v>67.367376749999949</v>
      </c>
      <c r="AD3" s="90">
        <v>6.4094607914139567E-2</v>
      </c>
      <c r="AE3" s="19">
        <v>0.54241325229850246</v>
      </c>
      <c r="AF3" s="3">
        <v>14.513827698633028</v>
      </c>
      <c r="AG3" s="19">
        <v>14.513827698633028</v>
      </c>
      <c r="AI3" s="20" t="s">
        <v>535</v>
      </c>
      <c r="AJ3" s="5">
        <v>2</v>
      </c>
      <c r="AK3" s="3">
        <v>4327.9456301700002</v>
      </c>
      <c r="AL3" s="5">
        <v>4</v>
      </c>
      <c r="AM3" s="4">
        <v>0.35290234122129482</v>
      </c>
      <c r="AN3" s="3">
        <v>8.1271595532878376</v>
      </c>
      <c r="AO3" s="3">
        <v>3199.0081606799999</v>
      </c>
      <c r="AP3">
        <f>100*(AP1/AP2-1)</f>
        <v>-8.1975584371972268</v>
      </c>
      <c r="AR3" s="91" t="s">
        <v>387</v>
      </c>
      <c r="AS3" s="310" t="str">
        <f>CONCATENATE(mes," DE ",ano)</f>
        <v>FEBRERO DE 2026</v>
      </c>
      <c r="AT3" s="311"/>
      <c r="AU3" s="311"/>
      <c r="AV3" s="312"/>
      <c r="AW3" s="313" t="str">
        <f>CONCATENATE("ACUMULADO A ",mes," DE ",ano)</f>
        <v>ACUMULADO A FEBRERO DE 2026</v>
      </c>
      <c r="AX3" s="314"/>
      <c r="AY3" s="314"/>
      <c r="AZ3" s="315"/>
      <c r="BA3" s="316" t="str">
        <f>CONCATENATE("AÑO ANTERIOR ", ano-1)</f>
        <v>AÑO ANTERIOR 2025</v>
      </c>
      <c r="BB3" s="317"/>
      <c r="BC3" s="317"/>
      <c r="BD3" s="318"/>
    </row>
    <row r="4" spans="1:56" x14ac:dyDescent="0.35">
      <c r="A4" s="20" t="s">
        <v>547</v>
      </c>
      <c r="B4" s="3">
        <v>501.59484106000002</v>
      </c>
      <c r="C4" s="5">
        <v>3</v>
      </c>
      <c r="D4" s="3">
        <v>407.49689120000011</v>
      </c>
      <c r="E4" s="3">
        <v>94.097949859999915</v>
      </c>
      <c r="F4" s="4">
        <v>0.23091697603606143</v>
      </c>
      <c r="G4" s="3">
        <v>12.98259417790271</v>
      </c>
      <c r="H4" s="19">
        <v>2.3016060896399035</v>
      </c>
      <c r="I4" s="5">
        <v>2</v>
      </c>
      <c r="J4" s="3">
        <v>947.64086823999969</v>
      </c>
      <c r="K4" s="5">
        <v>3</v>
      </c>
      <c r="L4" s="3">
        <v>756.79337134000002</v>
      </c>
      <c r="M4" s="3">
        <v>190.84749689999967</v>
      </c>
      <c r="N4" s="4">
        <v>0.25217913386593183</v>
      </c>
      <c r="O4" s="3">
        <v>12.297515006405559</v>
      </c>
      <c r="P4" s="19">
        <v>2.4328038898641511</v>
      </c>
      <c r="Q4" s="5">
        <v>2</v>
      </c>
      <c r="S4" s="20" t="s">
        <v>547</v>
      </c>
      <c r="T4" s="3">
        <v>947.64086823999969</v>
      </c>
      <c r="U4" s="5">
        <v>3</v>
      </c>
      <c r="V4" s="3">
        <v>1229.0702405700001</v>
      </c>
      <c r="W4" s="3">
        <v>-281.42937233000043</v>
      </c>
      <c r="X4" s="90">
        <v>-0.22897745225649857</v>
      </c>
      <c r="Y4" s="3">
        <v>-2.2659487203179811</v>
      </c>
      <c r="Z4" s="3">
        <v>947.64086823999969</v>
      </c>
      <c r="AA4" s="5">
        <v>3</v>
      </c>
      <c r="AB4" s="3">
        <v>1229.0702405700001</v>
      </c>
      <c r="AC4" s="3">
        <v>-281.42937233000043</v>
      </c>
      <c r="AD4" s="90">
        <v>-0.22897745225649857</v>
      </c>
      <c r="AE4" s="19">
        <v>-2.2659487203179811</v>
      </c>
      <c r="AF4" s="3">
        <v>12.297515006405559</v>
      </c>
      <c r="AG4" s="19">
        <v>12.297515006405559</v>
      </c>
      <c r="AI4" s="20" t="s">
        <v>547</v>
      </c>
      <c r="AJ4" s="5">
        <v>3</v>
      </c>
      <c r="AK4" s="3">
        <v>5589.1023458000009</v>
      </c>
      <c r="AL4" s="5">
        <v>2</v>
      </c>
      <c r="AM4" s="4">
        <v>0.10141370525411131</v>
      </c>
      <c r="AN4" s="3">
        <v>10.49540137642342</v>
      </c>
      <c r="AO4" s="3">
        <v>5074.4804782599995</v>
      </c>
      <c r="AP4" s="3"/>
      <c r="AR4" s="92" t="str">
        <f>LOWER(AS3)</f>
        <v>febrero de 2026</v>
      </c>
      <c r="AS4" s="93" t="s">
        <v>388</v>
      </c>
      <c r="AT4" s="94" t="s">
        <v>45</v>
      </c>
      <c r="AU4" s="94" t="s">
        <v>389</v>
      </c>
      <c r="AV4" s="94" t="s">
        <v>390</v>
      </c>
      <c r="AW4" s="93" t="s">
        <v>388</v>
      </c>
      <c r="AX4" s="94" t="s">
        <v>45</v>
      </c>
      <c r="AY4" s="94" t="s">
        <v>389</v>
      </c>
      <c r="AZ4" s="95" t="s">
        <v>390</v>
      </c>
      <c r="BA4" s="57" t="s">
        <v>388</v>
      </c>
      <c r="BB4" s="57" t="s">
        <v>44</v>
      </c>
      <c r="BC4" s="57" t="s">
        <v>391</v>
      </c>
      <c r="BD4" s="58" t="s">
        <v>389</v>
      </c>
    </row>
    <row r="5" spans="1:56" x14ac:dyDescent="0.35">
      <c r="A5" s="20" t="s">
        <v>548</v>
      </c>
      <c r="B5" s="3">
        <v>299.87208300999998</v>
      </c>
      <c r="C5" s="5">
        <v>5</v>
      </c>
      <c r="D5" s="3">
        <v>269.02842522999993</v>
      </c>
      <c r="E5" s="3">
        <v>30.843657780000058</v>
      </c>
      <c r="F5" s="4">
        <v>0.1146483229555797</v>
      </c>
      <c r="G5" s="3">
        <v>7.7614784689053344</v>
      </c>
      <c r="H5" s="19">
        <v>0.7544261132026473</v>
      </c>
      <c r="I5" s="5">
        <v>5</v>
      </c>
      <c r="J5" s="3">
        <v>548.36587796000003</v>
      </c>
      <c r="K5" s="5">
        <v>4</v>
      </c>
      <c r="L5" s="3">
        <v>529.89542372999995</v>
      </c>
      <c r="M5" s="3">
        <v>18.470454230000087</v>
      </c>
      <c r="N5" s="4">
        <v>3.4856791364575868E-2</v>
      </c>
      <c r="O5" s="3">
        <v>7.1161321120924796</v>
      </c>
      <c r="P5" s="19">
        <v>0.23544973671751654</v>
      </c>
      <c r="Q5" s="5">
        <v>8</v>
      </c>
      <c r="S5" s="20" t="s">
        <v>548</v>
      </c>
      <c r="T5" s="3">
        <v>548.36587796000003</v>
      </c>
      <c r="U5" s="5">
        <v>4</v>
      </c>
      <c r="V5" s="3">
        <v>814.28439128000014</v>
      </c>
      <c r="W5" s="3">
        <v>-265.9185133200001</v>
      </c>
      <c r="X5" s="90">
        <v>-0.32656712589319581</v>
      </c>
      <c r="Y5" s="3">
        <v>-2.1410619295976074</v>
      </c>
      <c r="Z5" s="3">
        <v>548.36587796000003</v>
      </c>
      <c r="AA5" s="5">
        <v>4</v>
      </c>
      <c r="AB5" s="3">
        <v>814.28439128000014</v>
      </c>
      <c r="AC5" s="3">
        <v>-265.9185133200001</v>
      </c>
      <c r="AD5" s="90">
        <v>-0.32656712589319581</v>
      </c>
      <c r="AE5" s="19">
        <v>-2.1410619295976074</v>
      </c>
      <c r="AF5" s="3">
        <v>7.1161321120924796</v>
      </c>
      <c r="AG5" s="19">
        <v>7.1161321120924796</v>
      </c>
      <c r="AI5" s="20" t="s">
        <v>548</v>
      </c>
      <c r="AJ5" s="5">
        <v>4</v>
      </c>
      <c r="AK5" s="3">
        <v>3806.77916921</v>
      </c>
      <c r="AL5" s="5">
        <v>6</v>
      </c>
      <c r="AM5" s="4">
        <v>0.12060283789380177</v>
      </c>
      <c r="AN5" s="3">
        <v>7.1484959230153144</v>
      </c>
      <c r="AO5" s="3">
        <v>3397.0814997799998</v>
      </c>
      <c r="AP5" s="3">
        <f>SUM(J2:J16)</f>
        <v>6297.1178114199993</v>
      </c>
      <c r="AR5" s="31" t="str">
        <f t="shared" ref="AR5:AR19" si="0">A2</f>
        <v>30 PRODUCTOS FARMACÉUTICOS</v>
      </c>
      <c r="AS5" s="164">
        <f t="shared" ref="AS5:AS19" si="1">B2</f>
        <v>542.02755465999985</v>
      </c>
      <c r="AT5" s="33">
        <f>F2*100</f>
        <v>-26.295050852979319</v>
      </c>
      <c r="AU5" s="33">
        <f t="shared" ref="AU5:AU19" si="2">G2</f>
        <v>14.029099183956738</v>
      </c>
      <c r="AV5" s="34">
        <f t="shared" ref="AV5:AV19" si="3">H2</f>
        <v>-4.7298739352754904</v>
      </c>
      <c r="AW5" s="35">
        <f>J2</f>
        <v>1163.7386260599997</v>
      </c>
      <c r="AX5" s="33">
        <f>N2*100</f>
        <v>-20.372171090672719</v>
      </c>
      <c r="AY5" s="33">
        <f t="shared" ref="AY5:AY19" si="4">O2</f>
        <v>15.101810925573339</v>
      </c>
      <c r="AZ5" s="36">
        <f t="shared" ref="AZ5:AZ19" si="5">P2</f>
        <v>-3.7953210821671952</v>
      </c>
      <c r="BA5" s="37">
        <f>AK2</f>
        <v>9787.5527835900011</v>
      </c>
      <c r="BB5" s="38">
        <f>AL2</f>
        <v>1</v>
      </c>
      <c r="BC5" s="39">
        <f>AM2*100</f>
        <v>31.043310362518064</v>
      </c>
      <c r="BD5" s="40">
        <f>AN2</f>
        <v>18.379390571350118</v>
      </c>
    </row>
    <row r="6" spans="1:56" x14ac:dyDescent="0.35">
      <c r="A6" s="20" t="s">
        <v>550</v>
      </c>
      <c r="B6" s="3">
        <v>310.95603833000018</v>
      </c>
      <c r="C6" s="5">
        <v>4</v>
      </c>
      <c r="D6" s="3">
        <v>389.92039625000001</v>
      </c>
      <c r="E6" s="3">
        <v>-78.964357919999827</v>
      </c>
      <c r="F6" s="4">
        <v>-0.20251404819913887</v>
      </c>
      <c r="G6" s="3">
        <v>8.0483603943682702</v>
      </c>
      <c r="H6" s="19">
        <v>-1.9314432176639214</v>
      </c>
      <c r="I6" s="5">
        <v>96</v>
      </c>
      <c r="J6" s="3">
        <v>544.71631762000015</v>
      </c>
      <c r="K6" s="5">
        <v>5</v>
      </c>
      <c r="L6" s="3">
        <v>706.95268233999991</v>
      </c>
      <c r="M6" s="3">
        <v>-162.23636471999976</v>
      </c>
      <c r="N6" s="4">
        <v>-0.22948687906947385</v>
      </c>
      <c r="O6" s="3">
        <v>7.0687718466669436</v>
      </c>
      <c r="P6" s="19">
        <v>-2.0680871668704355</v>
      </c>
      <c r="Q6" s="5">
        <v>96</v>
      </c>
      <c r="S6" s="20" t="s">
        <v>550</v>
      </c>
      <c r="T6" s="3">
        <v>544.71631762000015</v>
      </c>
      <c r="U6" s="5">
        <v>5</v>
      </c>
      <c r="V6" s="3">
        <v>1142.0253735299998</v>
      </c>
      <c r="W6" s="3">
        <v>-597.30905590999964</v>
      </c>
      <c r="X6" s="90">
        <v>-0.52302608134153594</v>
      </c>
      <c r="Y6" s="3">
        <v>-4.8092765856953328</v>
      </c>
      <c r="Z6" s="3">
        <v>544.71631762000015</v>
      </c>
      <c r="AA6" s="5">
        <v>5</v>
      </c>
      <c r="AB6" s="3">
        <v>1142.0253735299998</v>
      </c>
      <c r="AC6" s="3">
        <v>-597.30905590999964</v>
      </c>
      <c r="AD6" s="90">
        <v>-0.52302608134153594</v>
      </c>
      <c r="AE6" s="19">
        <v>-4.8092765856953328</v>
      </c>
      <c r="AF6" s="3">
        <v>7.0687718466669436</v>
      </c>
      <c r="AG6" s="19">
        <v>7.0687718466669436</v>
      </c>
      <c r="AI6" s="20" t="s">
        <v>550</v>
      </c>
      <c r="AJ6" s="5">
        <v>5</v>
      </c>
      <c r="AK6" s="3">
        <v>4609.7781026699995</v>
      </c>
      <c r="AL6" s="5">
        <v>3</v>
      </c>
      <c r="AM6" s="4">
        <v>-0.10923429942853025</v>
      </c>
      <c r="AN6" s="3">
        <v>8.6563938984094833</v>
      </c>
      <c r="AO6" s="3">
        <v>5175.0736469900012</v>
      </c>
      <c r="AP6" s="3">
        <f>SUM(L2:L16)</f>
        <v>6436.8857973099994</v>
      </c>
      <c r="AR6" s="41" t="str">
        <f t="shared" si="0"/>
        <v>71 PIEDRA, METAL. PRECIO.; JOYER.</v>
      </c>
      <c r="AS6" s="165">
        <f t="shared" si="1"/>
        <v>572.07421096999974</v>
      </c>
      <c r="AT6" s="43">
        <f t="shared" ref="AT6:AT19" si="6">F3*100</f>
        <v>49.399773819093355</v>
      </c>
      <c r="AU6" s="43">
        <f t="shared" si="2"/>
        <v>14.806785701727337</v>
      </c>
      <c r="AV6" s="44">
        <f t="shared" si="3"/>
        <v>4.6267733700011329</v>
      </c>
      <c r="AW6" s="45">
        <f t="shared" ref="AW6:AW19" si="7">J3</f>
        <v>1118.4289081699999</v>
      </c>
      <c r="AX6" s="43">
        <f t="shared" ref="AX6:AX19" si="8">N3*100</f>
        <v>60.742964917716066</v>
      </c>
      <c r="AY6" s="43">
        <f t="shared" si="4"/>
        <v>14.513827698633028</v>
      </c>
      <c r="AZ6" s="46">
        <f t="shared" si="5"/>
        <v>5.3875712765218262</v>
      </c>
      <c r="BA6" s="44">
        <f t="shared" ref="BA6:BB6" si="9">AK3</f>
        <v>4327.9456301700002</v>
      </c>
      <c r="BB6" s="47">
        <f t="shared" si="9"/>
        <v>4</v>
      </c>
      <c r="BC6" s="43">
        <f t="shared" ref="BC6:BC19" si="10">AM3*100</f>
        <v>35.290234122129483</v>
      </c>
      <c r="BD6" s="46">
        <f t="shared" ref="BD6:BD19" si="11">AN3</f>
        <v>8.1271595532878376</v>
      </c>
    </row>
    <row r="7" spans="1:56" x14ac:dyDescent="0.35">
      <c r="A7" s="20" t="s">
        <v>491</v>
      </c>
      <c r="B7" s="3">
        <v>162.49105921000009</v>
      </c>
      <c r="C7" s="5">
        <v>6</v>
      </c>
      <c r="D7" s="3">
        <v>406.46685936</v>
      </c>
      <c r="E7" s="3">
        <v>-243.97580014999991</v>
      </c>
      <c r="F7" s="4">
        <v>-0.6002354054993575</v>
      </c>
      <c r="G7" s="3">
        <v>4.2056961247905846</v>
      </c>
      <c r="H7" s="19">
        <v>-5.9675709001680515</v>
      </c>
      <c r="I7" s="5">
        <v>99</v>
      </c>
      <c r="J7" s="3">
        <v>533.37448870000003</v>
      </c>
      <c r="K7" s="5">
        <v>6</v>
      </c>
      <c r="L7" s="3">
        <v>822.33142627999973</v>
      </c>
      <c r="M7" s="3">
        <v>-288.9569375799997</v>
      </c>
      <c r="N7" s="4">
        <v>-0.35138744348754991</v>
      </c>
      <c r="O7" s="3">
        <v>6.9215891786137735</v>
      </c>
      <c r="P7" s="19">
        <v>-3.6834413506413517</v>
      </c>
      <c r="Q7" s="5">
        <v>98</v>
      </c>
      <c r="S7" s="20" t="s">
        <v>491</v>
      </c>
      <c r="T7" s="3">
        <v>533.37448870000003</v>
      </c>
      <c r="U7" s="5">
        <v>6</v>
      </c>
      <c r="V7" s="3">
        <v>1134.3042954799994</v>
      </c>
      <c r="W7" s="3">
        <v>-600.92980677999935</v>
      </c>
      <c r="X7" s="90">
        <v>-0.52977830479404653</v>
      </c>
      <c r="Y7" s="3">
        <v>-4.8384293202963464</v>
      </c>
      <c r="Z7" s="3">
        <v>533.37448870000003</v>
      </c>
      <c r="AA7" s="5">
        <v>6</v>
      </c>
      <c r="AB7" s="3">
        <v>1134.3042954799994</v>
      </c>
      <c r="AC7" s="3">
        <v>-600.92980677999935</v>
      </c>
      <c r="AD7" s="90">
        <v>-0.52977830479404653</v>
      </c>
      <c r="AE7" s="19">
        <v>-4.8384293202963464</v>
      </c>
      <c r="AF7" s="3">
        <v>6.9215891786137735</v>
      </c>
      <c r="AG7" s="19">
        <v>6.9215891786137735</v>
      </c>
      <c r="AI7" s="20" t="s">
        <v>491</v>
      </c>
      <c r="AJ7" s="5">
        <v>6</v>
      </c>
      <c r="AK7" s="3">
        <v>3895.9006668499987</v>
      </c>
      <c r="AL7" s="5">
        <v>5</v>
      </c>
      <c r="AM7" s="4">
        <v>-6.111127880740852E-2</v>
      </c>
      <c r="AN7" s="3">
        <v>7.3158512210807807</v>
      </c>
      <c r="AO7" s="3">
        <v>4149.4807413399994</v>
      </c>
      <c r="AP7">
        <f>100*(AP5/AP6-1)</f>
        <v>-2.1713603486395505</v>
      </c>
      <c r="AR7" s="31" t="str">
        <f t="shared" si="0"/>
        <v>84 MÁQUINAS Y APARATOS MECÁNICOS</v>
      </c>
      <c r="AS7" s="166">
        <f t="shared" si="1"/>
        <v>501.59484106000002</v>
      </c>
      <c r="AT7" s="39">
        <f t="shared" si="6"/>
        <v>23.091697603606143</v>
      </c>
      <c r="AU7" s="39">
        <f t="shared" si="2"/>
        <v>12.98259417790271</v>
      </c>
      <c r="AV7" s="37">
        <f t="shared" si="3"/>
        <v>2.3016060896399035</v>
      </c>
      <c r="AW7" s="49">
        <f t="shared" si="7"/>
        <v>947.64086823999969</v>
      </c>
      <c r="AX7" s="39">
        <f t="shared" si="8"/>
        <v>25.217913386593182</v>
      </c>
      <c r="AY7" s="39">
        <f t="shared" si="4"/>
        <v>12.297515006405559</v>
      </c>
      <c r="AZ7" s="40">
        <f t="shared" si="5"/>
        <v>2.4328038898641511</v>
      </c>
      <c r="BA7" s="37">
        <f t="shared" ref="BA7:BB7" si="12">AK4</f>
        <v>5589.1023458000009</v>
      </c>
      <c r="BB7" s="38">
        <f t="shared" si="12"/>
        <v>2</v>
      </c>
      <c r="BC7" s="39">
        <f t="shared" si="10"/>
        <v>10.14137052541113</v>
      </c>
      <c r="BD7" s="40">
        <f t="shared" si="11"/>
        <v>10.49540137642342</v>
      </c>
    </row>
    <row r="8" spans="1:56" x14ac:dyDescent="0.35">
      <c r="A8" s="20" t="s">
        <v>562</v>
      </c>
      <c r="B8" s="3">
        <v>125.25181386</v>
      </c>
      <c r="C8" s="5">
        <v>7</v>
      </c>
      <c r="D8" s="3">
        <v>109.09869272</v>
      </c>
      <c r="E8" s="3">
        <v>16.153121139999996</v>
      </c>
      <c r="F8" s="4">
        <v>0.14805971306600996</v>
      </c>
      <c r="G8" s="3">
        <v>3.2418464790312282</v>
      </c>
      <c r="H8" s="19">
        <v>0.39510023372272318</v>
      </c>
      <c r="I8" s="5">
        <v>7</v>
      </c>
      <c r="J8" s="3">
        <v>269.76996609000014</v>
      </c>
      <c r="K8" s="5">
        <v>7</v>
      </c>
      <c r="L8" s="3">
        <v>230.51125224999998</v>
      </c>
      <c r="M8" s="3">
        <v>39.258713840000155</v>
      </c>
      <c r="N8" s="4">
        <v>0.17031148569451293</v>
      </c>
      <c r="O8" s="3">
        <v>3.5007990025068283</v>
      </c>
      <c r="P8" s="19">
        <v>0.50044539903533902</v>
      </c>
      <c r="Q8" s="5">
        <v>4</v>
      </c>
      <c r="S8" s="20" t="s">
        <v>562</v>
      </c>
      <c r="T8" s="3">
        <v>269.76996609000014</v>
      </c>
      <c r="U8" s="5">
        <v>7</v>
      </c>
      <c r="V8" s="3">
        <v>329.53166656999997</v>
      </c>
      <c r="W8" s="3">
        <v>-59.761700479999831</v>
      </c>
      <c r="X8" s="90">
        <v>-0.18135343744667132</v>
      </c>
      <c r="Y8" s="3">
        <v>-0.48117560582089469</v>
      </c>
      <c r="Z8" s="3">
        <v>269.76996609000014</v>
      </c>
      <c r="AA8" s="5">
        <v>7</v>
      </c>
      <c r="AB8" s="3">
        <v>329.53166656999997</v>
      </c>
      <c r="AC8" s="3">
        <v>-59.761700479999831</v>
      </c>
      <c r="AD8" s="90">
        <v>-0.18135343744667132</v>
      </c>
      <c r="AE8" s="19">
        <v>-0.48117560582089469</v>
      </c>
      <c r="AF8" s="3">
        <v>3.5007990025068283</v>
      </c>
      <c r="AG8" s="19">
        <v>3.5007990025068283</v>
      </c>
      <c r="AI8" s="20" t="s">
        <v>562</v>
      </c>
      <c r="AJ8" s="5">
        <v>7</v>
      </c>
      <c r="AK8" s="3">
        <v>1331.8063798300004</v>
      </c>
      <c r="AL8" s="5">
        <v>9</v>
      </c>
      <c r="AM8" s="4">
        <v>-0.35503350884991036</v>
      </c>
      <c r="AN8" s="3">
        <v>2.5009101009755348</v>
      </c>
      <c r="AO8" s="3">
        <v>2064.9233690500005</v>
      </c>
      <c r="AP8" s="3"/>
      <c r="AR8" s="41" t="str">
        <f t="shared" si="0"/>
        <v>85 APARATOS Y MATERIAL ELÉCTRICOS</v>
      </c>
      <c r="AS8" s="165">
        <f t="shared" si="1"/>
        <v>299.87208300999998</v>
      </c>
      <c r="AT8" s="43">
        <f t="shared" si="6"/>
        <v>11.464832295557969</v>
      </c>
      <c r="AU8" s="43">
        <f t="shared" si="2"/>
        <v>7.7614784689053344</v>
      </c>
      <c r="AV8" s="44">
        <f t="shared" si="3"/>
        <v>0.7544261132026473</v>
      </c>
      <c r="AW8" s="45">
        <f t="shared" si="7"/>
        <v>548.36587796000003</v>
      </c>
      <c r="AX8" s="43">
        <f t="shared" si="8"/>
        <v>3.4856791364575868</v>
      </c>
      <c r="AY8" s="43">
        <f t="shared" si="4"/>
        <v>7.1161321120924796</v>
      </c>
      <c r="AZ8" s="46">
        <f t="shared" si="5"/>
        <v>0.23544973671751654</v>
      </c>
      <c r="BA8" s="44">
        <f t="shared" ref="BA8:BB8" si="13">AK5</f>
        <v>3806.77916921</v>
      </c>
      <c r="BB8" s="47">
        <f t="shared" si="13"/>
        <v>6</v>
      </c>
      <c r="BC8" s="43">
        <f t="shared" si="10"/>
        <v>12.060283789380177</v>
      </c>
      <c r="BD8" s="46">
        <f t="shared" si="11"/>
        <v>7.1484959230153144</v>
      </c>
    </row>
    <row r="9" spans="1:56" x14ac:dyDescent="0.35">
      <c r="A9" s="20" t="s">
        <v>551</v>
      </c>
      <c r="B9" s="3">
        <v>119.25208936999999</v>
      </c>
      <c r="C9" s="5">
        <v>8</v>
      </c>
      <c r="D9" s="3">
        <v>316.27656578999989</v>
      </c>
      <c r="E9" s="3">
        <v>-197.0244764199999</v>
      </c>
      <c r="F9" s="4">
        <v>-0.62294996762681265</v>
      </c>
      <c r="G9" s="3">
        <v>3.0865578240117939</v>
      </c>
      <c r="H9" s="19">
        <v>-4.819156372812242</v>
      </c>
      <c r="I9" s="5">
        <v>98</v>
      </c>
      <c r="J9" s="3">
        <v>264.65799308999999</v>
      </c>
      <c r="K9" s="5">
        <v>8</v>
      </c>
      <c r="L9" s="3">
        <v>448.9401607499999</v>
      </c>
      <c r="M9" s="3">
        <v>-184.28216765999991</v>
      </c>
      <c r="N9" s="4">
        <v>-0.4104826962955106</v>
      </c>
      <c r="O9" s="3">
        <v>3.434461039691235</v>
      </c>
      <c r="P9" s="19">
        <v>-2.3491132008441147</v>
      </c>
      <c r="Q9" s="5">
        <v>97</v>
      </c>
      <c r="S9" s="20" t="s">
        <v>551</v>
      </c>
      <c r="T9" s="3">
        <v>264.65799308999999</v>
      </c>
      <c r="U9" s="5">
        <v>8</v>
      </c>
      <c r="V9" s="3">
        <v>785.89086812000005</v>
      </c>
      <c r="W9" s="3">
        <v>-521.23287503000006</v>
      </c>
      <c r="X9" s="90">
        <v>-0.66323823850617825</v>
      </c>
      <c r="Y9" s="3">
        <v>-4.1967437740541298</v>
      </c>
      <c r="Z9" s="3">
        <v>264.65799308999999</v>
      </c>
      <c r="AA9" s="5">
        <v>8</v>
      </c>
      <c r="AB9" s="3">
        <v>785.89086812000005</v>
      </c>
      <c r="AC9" s="3">
        <v>-521.23287503000006</v>
      </c>
      <c r="AD9" s="90">
        <v>-0.66323823850617825</v>
      </c>
      <c r="AE9" s="19">
        <v>-4.1967437740541298</v>
      </c>
      <c r="AF9" s="3">
        <v>3.434461039691235</v>
      </c>
      <c r="AG9" s="19">
        <v>3.434461039691235</v>
      </c>
      <c r="AI9" s="20" t="s">
        <v>551</v>
      </c>
      <c r="AJ9" s="5">
        <v>8</v>
      </c>
      <c r="AK9" s="3">
        <v>2150.7794962499997</v>
      </c>
      <c r="AL9" s="5">
        <v>8</v>
      </c>
      <c r="AM9" s="4">
        <v>-0.19417835657034466</v>
      </c>
      <c r="AN9" s="3">
        <v>4.038804925855132</v>
      </c>
      <c r="AO9" s="3">
        <v>2669.0515373799999</v>
      </c>
      <c r="AP9" s="3">
        <f>SUM(AK2:AK16)</f>
        <v>41041.878398259993</v>
      </c>
      <c r="AR9" s="31" t="str">
        <f t="shared" si="0"/>
        <v>87 VEHÍCULOS AUTOMÓVILES; TRACTOR</v>
      </c>
      <c r="AS9" s="166">
        <f t="shared" si="1"/>
        <v>310.95603833000018</v>
      </c>
      <c r="AT9" s="39">
        <f t="shared" si="6"/>
        <v>-20.251404819913887</v>
      </c>
      <c r="AU9" s="39">
        <f t="shared" si="2"/>
        <v>8.0483603943682702</v>
      </c>
      <c r="AV9" s="37">
        <f t="shared" si="3"/>
        <v>-1.9314432176639214</v>
      </c>
      <c r="AW9" s="49">
        <f t="shared" si="7"/>
        <v>544.71631762000015</v>
      </c>
      <c r="AX9" s="39">
        <f t="shared" si="8"/>
        <v>-22.948687906947384</v>
      </c>
      <c r="AY9" s="39">
        <f t="shared" si="4"/>
        <v>7.0687718466669436</v>
      </c>
      <c r="AZ9" s="40">
        <f t="shared" si="5"/>
        <v>-2.0680871668704355</v>
      </c>
      <c r="BA9" s="37">
        <f t="shared" ref="BA9:BB9" si="14">AK6</f>
        <v>4609.7781026699995</v>
      </c>
      <c r="BB9" s="38">
        <f t="shared" si="14"/>
        <v>3</v>
      </c>
      <c r="BC9" s="39">
        <f t="shared" si="10"/>
        <v>-10.923429942853025</v>
      </c>
      <c r="BD9" s="40">
        <f t="shared" si="11"/>
        <v>8.6563938984094833</v>
      </c>
    </row>
    <row r="10" spans="1:56" x14ac:dyDescent="0.35">
      <c r="A10" s="20" t="s">
        <v>553</v>
      </c>
      <c r="B10" s="3">
        <v>97.625149539999981</v>
      </c>
      <c r="C10" s="5">
        <v>9</v>
      </c>
      <c r="D10" s="3">
        <v>97.51282098999998</v>
      </c>
      <c r="E10" s="3">
        <v>0.11232855000000086</v>
      </c>
      <c r="F10" s="4">
        <v>1.1519362157672575E-3</v>
      </c>
      <c r="G10" s="3">
        <v>2.5267957209378022</v>
      </c>
      <c r="H10" s="19">
        <v>2.7475208025793921E-3</v>
      </c>
      <c r="I10" s="5">
        <v>49</v>
      </c>
      <c r="J10" s="3">
        <v>188.06577444999999</v>
      </c>
      <c r="K10" s="5">
        <v>9</v>
      </c>
      <c r="L10" s="3">
        <v>185.07095630000003</v>
      </c>
      <c r="M10" s="3">
        <v>2.9948181499999578</v>
      </c>
      <c r="N10" s="4">
        <v>1.6181999649611978E-2</v>
      </c>
      <c r="O10" s="3">
        <v>2.4405254785871402</v>
      </c>
      <c r="P10" s="19">
        <v>3.8176058701850708E-2</v>
      </c>
      <c r="Q10" s="5">
        <v>20</v>
      </c>
      <c r="S10" s="20" t="s">
        <v>553</v>
      </c>
      <c r="T10" s="3">
        <v>188.06577444999999</v>
      </c>
      <c r="U10" s="5">
        <v>9</v>
      </c>
      <c r="V10" s="3">
        <v>296.22082261000003</v>
      </c>
      <c r="W10" s="3">
        <v>-108.15504816000004</v>
      </c>
      <c r="X10" s="90">
        <v>-0.36511629130945789</v>
      </c>
      <c r="Y10" s="3">
        <v>-0.8708181059605653</v>
      </c>
      <c r="Z10" s="3">
        <v>188.06577444999999</v>
      </c>
      <c r="AA10" s="5">
        <v>9</v>
      </c>
      <c r="AB10" s="3">
        <v>296.22082261000003</v>
      </c>
      <c r="AC10" s="3">
        <v>-108.15504816000004</v>
      </c>
      <c r="AD10" s="90">
        <v>-0.36511629130945789</v>
      </c>
      <c r="AE10" s="19">
        <v>-0.8708181059605653</v>
      </c>
      <c r="AF10" s="3">
        <v>2.4405254785871402</v>
      </c>
      <c r="AG10" s="19">
        <v>2.4405254785871402</v>
      </c>
      <c r="AI10" s="20" t="s">
        <v>553</v>
      </c>
      <c r="AJ10" s="5">
        <v>9</v>
      </c>
      <c r="AK10" s="3">
        <v>1210.8017799499999</v>
      </c>
      <c r="AL10" s="5">
        <v>10</v>
      </c>
      <c r="AM10" s="4">
        <v>-9.1460276158829013E-3</v>
      </c>
      <c r="AN10" s="3">
        <v>2.2736836582376458</v>
      </c>
      <c r="AO10" s="3">
        <v>1221.9780247099995</v>
      </c>
      <c r="AP10" s="3">
        <f>SUM(AO2:AO16)</f>
        <v>38237.315440289989</v>
      </c>
      <c r="AR10" s="41" t="str">
        <f t="shared" si="0"/>
        <v>27 COMBUSTIBLES, ACEITES MINERAL.</v>
      </c>
      <c r="AS10" s="165">
        <f t="shared" si="1"/>
        <v>162.49105921000009</v>
      </c>
      <c r="AT10" s="43">
        <f t="shared" si="6"/>
        <v>-60.023540549935753</v>
      </c>
      <c r="AU10" s="43">
        <f t="shared" si="2"/>
        <v>4.2056961247905846</v>
      </c>
      <c r="AV10" s="44">
        <f t="shared" si="3"/>
        <v>-5.9675709001680515</v>
      </c>
      <c r="AW10" s="45">
        <f t="shared" si="7"/>
        <v>533.37448870000003</v>
      </c>
      <c r="AX10" s="43">
        <f t="shared" si="8"/>
        <v>-35.13874434875499</v>
      </c>
      <c r="AY10" s="43">
        <f t="shared" si="4"/>
        <v>6.9215891786137735</v>
      </c>
      <c r="AZ10" s="46">
        <f t="shared" si="5"/>
        <v>-3.6834413506413517</v>
      </c>
      <c r="BA10" s="44">
        <f t="shared" ref="BA10:BB10" si="15">AK7</f>
        <v>3895.9006668499987</v>
      </c>
      <c r="BB10" s="47">
        <f t="shared" si="15"/>
        <v>5</v>
      </c>
      <c r="BC10" s="43">
        <f t="shared" si="10"/>
        <v>-6.1111278807408524</v>
      </c>
      <c r="BD10" s="46">
        <f t="shared" si="11"/>
        <v>7.3158512210807807</v>
      </c>
    </row>
    <row r="11" spans="1:56" x14ac:dyDescent="0.35">
      <c r="A11" s="20" t="s">
        <v>497</v>
      </c>
      <c r="B11" s="3">
        <v>93.046452569999971</v>
      </c>
      <c r="C11" s="5">
        <v>10</v>
      </c>
      <c r="D11" s="3">
        <v>79.287275129999969</v>
      </c>
      <c r="E11" s="3">
        <v>13.759177440000002</v>
      </c>
      <c r="F11" s="4">
        <v>0.17353575863769266</v>
      </c>
      <c r="G11" s="3">
        <v>2.4082869968458964</v>
      </c>
      <c r="H11" s="19">
        <v>0.33654512804430203</v>
      </c>
      <c r="I11" s="5">
        <v>8</v>
      </c>
      <c r="J11" s="3">
        <v>174.67737990999996</v>
      </c>
      <c r="K11" s="5">
        <v>10</v>
      </c>
      <c r="L11" s="3">
        <v>152.29376335999993</v>
      </c>
      <c r="M11" s="3">
        <v>22.383616550000028</v>
      </c>
      <c r="N11" s="4">
        <v>0.14697658036782824</v>
      </c>
      <c r="O11" s="3">
        <v>2.2667845728438993</v>
      </c>
      <c r="P11" s="19">
        <v>0.28533226946435136</v>
      </c>
      <c r="Q11" s="5">
        <v>7</v>
      </c>
      <c r="S11" s="20" t="s">
        <v>497</v>
      </c>
      <c r="T11" s="3">
        <v>174.67737990999996</v>
      </c>
      <c r="U11" s="5">
        <v>10</v>
      </c>
      <c r="V11" s="3">
        <v>232.64312682999991</v>
      </c>
      <c r="W11" s="3">
        <v>-57.965746919999958</v>
      </c>
      <c r="X11" s="90">
        <v>-0.24916165678239643</v>
      </c>
      <c r="Y11" s="3">
        <v>-0.46671535727846342</v>
      </c>
      <c r="Z11" s="3">
        <v>174.67737990999996</v>
      </c>
      <c r="AA11" s="5">
        <v>10</v>
      </c>
      <c r="AB11" s="3">
        <v>232.64312682999991</v>
      </c>
      <c r="AC11" s="3">
        <v>-57.965746919999958</v>
      </c>
      <c r="AD11" s="90">
        <v>-0.24916165678239643</v>
      </c>
      <c r="AE11" s="19">
        <v>-0.46671535727846342</v>
      </c>
      <c r="AF11" s="3">
        <v>2.2667845728438993</v>
      </c>
      <c r="AG11" s="19">
        <v>2.2667845728438993</v>
      </c>
      <c r="AI11" s="20" t="s">
        <v>497</v>
      </c>
      <c r="AJ11" s="5">
        <v>10</v>
      </c>
      <c r="AK11" s="3">
        <v>1041.76291393</v>
      </c>
      <c r="AL11" s="5">
        <v>11</v>
      </c>
      <c r="AM11" s="4">
        <v>7.3659144846766056E-2</v>
      </c>
      <c r="AN11" s="3">
        <v>1.956256880674957</v>
      </c>
      <c r="AO11" s="3">
        <v>970.29203255999994</v>
      </c>
      <c r="AP11">
        <f>100*(AP9/AP10-1)</f>
        <v>7.3346230656530009</v>
      </c>
      <c r="AR11" s="31" t="str">
        <f t="shared" si="0"/>
        <v>99 CONJUNT. DE OTROS PRODUCTOS</v>
      </c>
      <c r="AS11" s="166">
        <f t="shared" si="1"/>
        <v>125.25181386</v>
      </c>
      <c r="AT11" s="39">
        <f t="shared" si="6"/>
        <v>14.805971306600995</v>
      </c>
      <c r="AU11" s="39">
        <f t="shared" si="2"/>
        <v>3.2418464790312282</v>
      </c>
      <c r="AV11" s="37">
        <f t="shared" si="3"/>
        <v>0.39510023372272318</v>
      </c>
      <c r="AW11" s="49">
        <f t="shared" si="7"/>
        <v>269.76996609000014</v>
      </c>
      <c r="AX11" s="39">
        <f t="shared" si="8"/>
        <v>17.031148569451293</v>
      </c>
      <c r="AY11" s="39">
        <f t="shared" si="4"/>
        <v>3.5007990025068283</v>
      </c>
      <c r="AZ11" s="40">
        <f t="shared" si="5"/>
        <v>0.50044539903533902</v>
      </c>
      <c r="BA11" s="37">
        <f t="shared" ref="BA11:BB11" si="16">AK8</f>
        <v>1331.8063798300004</v>
      </c>
      <c r="BB11" s="38">
        <f t="shared" si="16"/>
        <v>9</v>
      </c>
      <c r="BC11" s="39">
        <f t="shared" si="10"/>
        <v>-35.503350884991036</v>
      </c>
      <c r="BD11" s="40">
        <f t="shared" si="11"/>
        <v>2.5009101009755348</v>
      </c>
    </row>
    <row r="12" spans="1:56" x14ac:dyDescent="0.35">
      <c r="A12" s="20" t="s">
        <v>526</v>
      </c>
      <c r="B12" s="3">
        <v>64.760675119999988</v>
      </c>
      <c r="C12" s="5">
        <v>12</v>
      </c>
      <c r="D12" s="3">
        <v>59.074709929999997</v>
      </c>
      <c r="E12" s="3">
        <v>5.6859651899999903</v>
      </c>
      <c r="F12" s="4">
        <v>9.6250412346290393E-2</v>
      </c>
      <c r="G12" s="3">
        <v>1.6761766568276766</v>
      </c>
      <c r="H12" s="19">
        <v>0.13907691003103967</v>
      </c>
      <c r="I12" s="5">
        <v>11</v>
      </c>
      <c r="J12" s="3">
        <v>128.41883181</v>
      </c>
      <c r="K12" s="5">
        <v>11</v>
      </c>
      <c r="L12" s="3">
        <v>125.88449638999995</v>
      </c>
      <c r="M12" s="3">
        <v>2.5343354200000476</v>
      </c>
      <c r="N12" s="4">
        <v>2.0132228294010623E-2</v>
      </c>
      <c r="O12" s="3">
        <v>1.6664883968349389</v>
      </c>
      <c r="P12" s="19">
        <v>3.2306114401003831E-2</v>
      </c>
      <c r="Q12" s="5">
        <v>22</v>
      </c>
      <c r="S12" s="20" t="s">
        <v>526</v>
      </c>
      <c r="T12" s="3">
        <v>128.41883181</v>
      </c>
      <c r="U12" s="5">
        <v>11</v>
      </c>
      <c r="V12" s="3">
        <v>192.08361902999997</v>
      </c>
      <c r="W12" s="3">
        <v>-63.664787219999965</v>
      </c>
      <c r="X12" s="90">
        <v>-0.33144308474350792</v>
      </c>
      <c r="Y12" s="3">
        <v>-0.51260158787305521</v>
      </c>
      <c r="Z12" s="3">
        <v>128.41883181</v>
      </c>
      <c r="AA12" s="5">
        <v>11</v>
      </c>
      <c r="AB12" s="3">
        <v>192.08361902999997</v>
      </c>
      <c r="AC12" s="3">
        <v>-63.664787219999965</v>
      </c>
      <c r="AD12" s="90">
        <v>-0.33144308474350792</v>
      </c>
      <c r="AE12" s="19">
        <v>-0.51260158787305521</v>
      </c>
      <c r="AF12" s="3">
        <v>1.6664883968349389</v>
      </c>
      <c r="AG12" s="19">
        <v>1.6664883968349389</v>
      </c>
      <c r="AI12" s="20" t="s">
        <v>526</v>
      </c>
      <c r="AJ12" s="5">
        <v>11</v>
      </c>
      <c r="AK12" s="3">
        <v>885.85986745000014</v>
      </c>
      <c r="AL12" s="5">
        <v>12</v>
      </c>
      <c r="AM12" s="4">
        <v>0.11504295966136779</v>
      </c>
      <c r="AN12" s="3">
        <v>1.6634969798217571</v>
      </c>
      <c r="AO12" s="3">
        <v>794.46254494000016</v>
      </c>
      <c r="AP12" s="3"/>
      <c r="AR12" s="41" t="str">
        <f t="shared" si="0"/>
        <v>88 AERONAVES; VEHÍCULOS ESPACIALE</v>
      </c>
      <c r="AS12" s="165">
        <f t="shared" si="1"/>
        <v>119.25208936999999</v>
      </c>
      <c r="AT12" s="43">
        <f t="shared" si="6"/>
        <v>-62.294996762681265</v>
      </c>
      <c r="AU12" s="43">
        <f t="shared" si="2"/>
        <v>3.0865578240117939</v>
      </c>
      <c r="AV12" s="44">
        <f t="shared" si="3"/>
        <v>-4.819156372812242</v>
      </c>
      <c r="AW12" s="45">
        <f t="shared" si="7"/>
        <v>264.65799308999999</v>
      </c>
      <c r="AX12" s="43">
        <f t="shared" si="8"/>
        <v>-41.048269629551058</v>
      </c>
      <c r="AY12" s="43">
        <f t="shared" si="4"/>
        <v>3.434461039691235</v>
      </c>
      <c r="AZ12" s="46">
        <f t="shared" si="5"/>
        <v>-2.3491132008441147</v>
      </c>
      <c r="BA12" s="44">
        <f t="shared" ref="BA12:BB12" si="17">AK9</f>
        <v>2150.7794962499997</v>
      </c>
      <c r="BB12" s="47">
        <f t="shared" si="17"/>
        <v>8</v>
      </c>
      <c r="BC12" s="43">
        <f t="shared" si="10"/>
        <v>-19.417835657034466</v>
      </c>
      <c r="BD12" s="46">
        <f t="shared" si="11"/>
        <v>4.038804925855132</v>
      </c>
    </row>
    <row r="13" spans="1:56" x14ac:dyDescent="0.35">
      <c r="A13" s="20" t="s">
        <v>525</v>
      </c>
      <c r="B13" s="3">
        <v>52.908079280000017</v>
      </c>
      <c r="C13" s="5">
        <v>13</v>
      </c>
      <c r="D13" s="3">
        <v>49.786334359999991</v>
      </c>
      <c r="E13" s="3">
        <v>3.121744920000026</v>
      </c>
      <c r="F13" s="4">
        <v>6.2702847279878071E-2</v>
      </c>
      <c r="G13" s="3">
        <v>1.3694002924212274</v>
      </c>
      <c r="H13" s="19">
        <v>7.6356893310263033E-2</v>
      </c>
      <c r="I13" s="5">
        <v>16</v>
      </c>
      <c r="J13" s="3">
        <v>123.98887815000006</v>
      </c>
      <c r="K13" s="5">
        <v>12</v>
      </c>
      <c r="L13" s="3">
        <v>115.96102254999997</v>
      </c>
      <c r="M13" s="3">
        <v>8.0278556000000947</v>
      </c>
      <c r="N13" s="4">
        <v>6.9228913504437717E-2</v>
      </c>
      <c r="O13" s="3">
        <v>1.6090009842113058</v>
      </c>
      <c r="P13" s="19">
        <v>0.10233405545361372</v>
      </c>
      <c r="Q13" s="5">
        <v>11</v>
      </c>
      <c r="S13" s="20" t="s">
        <v>525</v>
      </c>
      <c r="T13" s="3">
        <v>123.98887815000006</v>
      </c>
      <c r="U13" s="5">
        <v>12</v>
      </c>
      <c r="V13" s="3">
        <v>163.28854480999996</v>
      </c>
      <c r="W13" s="3">
        <v>-39.2996666599999</v>
      </c>
      <c r="X13" s="90">
        <v>-0.24067620117337918</v>
      </c>
      <c r="Y13" s="3">
        <v>-0.31642407698912794</v>
      </c>
      <c r="Z13" s="3">
        <v>123.98887815000006</v>
      </c>
      <c r="AA13" s="5">
        <v>12</v>
      </c>
      <c r="AB13" s="3">
        <v>163.28854480999996</v>
      </c>
      <c r="AC13" s="3">
        <v>-39.2996666599999</v>
      </c>
      <c r="AD13" s="90">
        <v>-0.24067620117337918</v>
      </c>
      <c r="AE13" s="19">
        <v>-0.31642407698912794</v>
      </c>
      <c r="AF13" s="3">
        <v>1.6090009842113058</v>
      </c>
      <c r="AG13" s="19">
        <v>1.6090009842113058</v>
      </c>
      <c r="AI13" s="20" t="s">
        <v>525</v>
      </c>
      <c r="AJ13" s="5">
        <v>12</v>
      </c>
      <c r="AK13" s="3">
        <v>777.06917305999991</v>
      </c>
      <c r="AL13" s="5">
        <v>13</v>
      </c>
      <c r="AM13" s="4">
        <v>0.20122008994395513</v>
      </c>
      <c r="AN13" s="3">
        <v>1.4592062130762011</v>
      </c>
      <c r="AO13" s="3">
        <v>646.89991415000009</v>
      </c>
      <c r="AP13" s="3"/>
      <c r="AR13" s="31" t="str">
        <f t="shared" si="0"/>
        <v>90 APARATOS ÓPTICOS, MEDIDA, MÉDI</v>
      </c>
      <c r="AS13" s="166">
        <f t="shared" si="1"/>
        <v>97.625149539999981</v>
      </c>
      <c r="AT13" s="39">
        <f t="shared" si="6"/>
        <v>0.11519362157672575</v>
      </c>
      <c r="AU13" s="39">
        <f t="shared" si="2"/>
        <v>2.5267957209378022</v>
      </c>
      <c r="AV13" s="37">
        <f t="shared" si="3"/>
        <v>2.7475208025793921E-3</v>
      </c>
      <c r="AW13" s="49">
        <f t="shared" si="7"/>
        <v>188.06577444999999</v>
      </c>
      <c r="AX13" s="39">
        <f t="shared" si="8"/>
        <v>1.6181999649611978</v>
      </c>
      <c r="AY13" s="39">
        <f t="shared" si="4"/>
        <v>2.4405254785871402</v>
      </c>
      <c r="AZ13" s="40">
        <f t="shared" si="5"/>
        <v>3.8176058701850708E-2</v>
      </c>
      <c r="BA13" s="37">
        <f t="shared" ref="BA13:BB13" si="18">AK10</f>
        <v>1210.8017799499999</v>
      </c>
      <c r="BB13" s="38">
        <f t="shared" si="18"/>
        <v>10</v>
      </c>
      <c r="BC13" s="39">
        <f t="shared" si="10"/>
        <v>-0.91460276158829013</v>
      </c>
      <c r="BD13" s="40">
        <f t="shared" si="11"/>
        <v>2.2736836582376458</v>
      </c>
    </row>
    <row r="14" spans="1:56" x14ac:dyDescent="0.35">
      <c r="A14" s="20" t="s">
        <v>503</v>
      </c>
      <c r="B14" s="3">
        <v>51.119926040000031</v>
      </c>
      <c r="C14" s="5">
        <v>14</v>
      </c>
      <c r="D14" s="3">
        <v>51.00589248</v>
      </c>
      <c r="E14" s="3">
        <v>0.11403356000003129</v>
      </c>
      <c r="F14" s="4">
        <v>2.2356938474263899E-3</v>
      </c>
      <c r="G14" s="3">
        <v>1.3231181819558115</v>
      </c>
      <c r="H14" s="19">
        <v>2.7892248078718088E-3</v>
      </c>
      <c r="I14" s="5">
        <v>48</v>
      </c>
      <c r="J14" s="3">
        <v>101.34890153000001</v>
      </c>
      <c r="K14" s="5">
        <v>13</v>
      </c>
      <c r="L14" s="3">
        <v>97.696131489999999</v>
      </c>
      <c r="M14" s="3">
        <v>3.6527700400000072</v>
      </c>
      <c r="N14" s="4">
        <v>3.7389096009128098E-2</v>
      </c>
      <c r="O14" s="3">
        <v>1.3152024983500883</v>
      </c>
      <c r="P14" s="19">
        <v>4.6563215690209367E-2</v>
      </c>
      <c r="Q14" s="5">
        <v>19</v>
      </c>
      <c r="S14" s="20" t="s">
        <v>503</v>
      </c>
      <c r="T14" s="3">
        <v>101.34890153000001</v>
      </c>
      <c r="U14" s="5">
        <v>13</v>
      </c>
      <c r="V14" s="3">
        <v>151.46597434</v>
      </c>
      <c r="W14" s="3">
        <v>-50.117072809999996</v>
      </c>
      <c r="X14" s="90">
        <v>-0.33088007407855691</v>
      </c>
      <c r="Y14" s="3">
        <v>-0.40352119631187749</v>
      </c>
      <c r="Z14" s="3">
        <v>101.34890153000001</v>
      </c>
      <c r="AA14" s="5">
        <v>13</v>
      </c>
      <c r="AB14" s="3">
        <v>151.46597434</v>
      </c>
      <c r="AC14" s="3">
        <v>-50.117072809999996</v>
      </c>
      <c r="AD14" s="90">
        <v>-0.33088007407855691</v>
      </c>
      <c r="AE14" s="19">
        <v>-0.40352119631187749</v>
      </c>
      <c r="AF14" s="3">
        <v>1.3152024983500883</v>
      </c>
      <c r="AG14" s="19">
        <v>1.3152024983500883</v>
      </c>
      <c r="AI14" s="20" t="s">
        <v>503</v>
      </c>
      <c r="AJ14" s="5">
        <v>13</v>
      </c>
      <c r="AK14" s="3">
        <v>697.73449243000005</v>
      </c>
      <c r="AL14" s="5">
        <v>14</v>
      </c>
      <c r="AM14" s="4">
        <v>-4.7068049475542661E-3</v>
      </c>
      <c r="AN14" s="3">
        <v>1.3102289239220819</v>
      </c>
      <c r="AO14" s="3">
        <v>701.03412330999993</v>
      </c>
      <c r="AP14" s="3"/>
      <c r="AR14" s="41" t="str">
        <f t="shared" si="0"/>
        <v>33 ACEITES ESENCIALES; PERFUMER.</v>
      </c>
      <c r="AS14" s="165">
        <f t="shared" si="1"/>
        <v>93.046452569999971</v>
      </c>
      <c r="AT14" s="43">
        <f t="shared" si="6"/>
        <v>17.353575863769265</v>
      </c>
      <c r="AU14" s="43">
        <f t="shared" si="2"/>
        <v>2.4082869968458964</v>
      </c>
      <c r="AV14" s="44">
        <f t="shared" si="3"/>
        <v>0.33654512804430203</v>
      </c>
      <c r="AW14" s="45">
        <f t="shared" si="7"/>
        <v>174.67737990999996</v>
      </c>
      <c r="AX14" s="43">
        <f t="shared" si="8"/>
        <v>14.697658036782823</v>
      </c>
      <c r="AY14" s="43">
        <f t="shared" si="4"/>
        <v>2.2667845728438993</v>
      </c>
      <c r="AZ14" s="46">
        <f t="shared" si="5"/>
        <v>0.28533226946435136</v>
      </c>
      <c r="BA14" s="44">
        <f t="shared" ref="BA14:BB14" si="19">AK11</f>
        <v>1041.76291393</v>
      </c>
      <c r="BB14" s="47">
        <f t="shared" si="19"/>
        <v>11</v>
      </c>
      <c r="BC14" s="43">
        <f t="shared" si="10"/>
        <v>7.3659144846766056</v>
      </c>
      <c r="BD14" s="46">
        <f t="shared" si="11"/>
        <v>1.956256880674957</v>
      </c>
    </row>
    <row r="15" spans="1:56" x14ac:dyDescent="0.35">
      <c r="A15" s="20" t="s">
        <v>556</v>
      </c>
      <c r="B15" s="3">
        <v>87.372864790000008</v>
      </c>
      <c r="C15" s="5">
        <v>11</v>
      </c>
      <c r="D15" s="3">
        <v>8.3047853500000013</v>
      </c>
      <c r="E15" s="3">
        <v>79.068079440000005</v>
      </c>
      <c r="F15" s="4">
        <v>9.5207854396862874</v>
      </c>
      <c r="G15" s="3">
        <v>2.2614396179438541</v>
      </c>
      <c r="H15" s="19">
        <v>1.9339802132351775</v>
      </c>
      <c r="I15" s="5">
        <v>3</v>
      </c>
      <c r="J15" s="3">
        <v>95.457182630000005</v>
      </c>
      <c r="K15" s="5">
        <v>14</v>
      </c>
      <c r="L15" s="3">
        <v>16.943399500000002</v>
      </c>
      <c r="M15" s="3">
        <v>78.513783130000007</v>
      </c>
      <c r="N15" s="4">
        <v>4.633886082305974</v>
      </c>
      <c r="O15" s="3">
        <v>1.2387457898917067</v>
      </c>
      <c r="P15" s="19">
        <v>1.0008443396388853</v>
      </c>
      <c r="Q15" s="5">
        <v>3</v>
      </c>
      <c r="S15" s="20" t="s">
        <v>556</v>
      </c>
      <c r="T15" s="3">
        <v>95.457182630000005</v>
      </c>
      <c r="U15" s="5">
        <v>14</v>
      </c>
      <c r="V15" s="3">
        <v>49.049004590000003</v>
      </c>
      <c r="W15" s="3">
        <v>46.408178040000003</v>
      </c>
      <c r="X15" s="90">
        <v>0.94615942622944882</v>
      </c>
      <c r="Y15" s="3">
        <v>0.37365876479559312</v>
      </c>
      <c r="Z15" s="3">
        <v>95.457182630000005</v>
      </c>
      <c r="AA15" s="5">
        <v>14</v>
      </c>
      <c r="AB15" s="3">
        <v>49.049004590000003</v>
      </c>
      <c r="AC15" s="3">
        <v>46.408178040000003</v>
      </c>
      <c r="AD15" s="90">
        <v>0.94615942622944882</v>
      </c>
      <c r="AE15" s="19">
        <v>0.37365876479559312</v>
      </c>
      <c r="AF15" s="3">
        <v>1.2387457898917067</v>
      </c>
      <c r="AG15" s="19">
        <v>1.2387457898917067</v>
      </c>
      <c r="AI15" s="20" t="s">
        <v>556</v>
      </c>
      <c r="AJ15" s="5">
        <v>14</v>
      </c>
      <c r="AK15" s="3">
        <v>326.05746066</v>
      </c>
      <c r="AL15" s="5">
        <v>22</v>
      </c>
      <c r="AM15" s="4">
        <v>0.40274194486648596</v>
      </c>
      <c r="AN15" s="3">
        <v>0.61228149167382317</v>
      </c>
      <c r="AO15" s="3">
        <v>232.44293923999999</v>
      </c>
      <c r="AP15" s="3"/>
      <c r="AR15" s="31" t="str">
        <f t="shared" si="0"/>
        <v>62 PRENDAS DE VESTIR, NO DE PUNTO</v>
      </c>
      <c r="AS15" s="166">
        <f t="shared" si="1"/>
        <v>64.760675119999988</v>
      </c>
      <c r="AT15" s="39">
        <f t="shared" si="6"/>
        <v>9.6250412346290393</v>
      </c>
      <c r="AU15" s="39">
        <f t="shared" si="2"/>
        <v>1.6761766568276766</v>
      </c>
      <c r="AV15" s="37">
        <f t="shared" si="3"/>
        <v>0.13907691003103967</v>
      </c>
      <c r="AW15" s="49">
        <f t="shared" si="7"/>
        <v>128.41883181</v>
      </c>
      <c r="AX15" s="39">
        <f t="shared" si="8"/>
        <v>2.0132228294010623</v>
      </c>
      <c r="AY15" s="39">
        <f t="shared" si="4"/>
        <v>1.6664883968349389</v>
      </c>
      <c r="AZ15" s="40">
        <f t="shared" si="5"/>
        <v>3.2306114401003831E-2</v>
      </c>
      <c r="BA15" s="37">
        <f t="shared" ref="BA15:BB15" si="20">AK12</f>
        <v>885.85986745000014</v>
      </c>
      <c r="BB15" s="38">
        <f t="shared" si="20"/>
        <v>12</v>
      </c>
      <c r="BC15" s="39">
        <f t="shared" si="10"/>
        <v>11.50429596613678</v>
      </c>
      <c r="BD15" s="40">
        <f t="shared" si="11"/>
        <v>1.6634969798217571</v>
      </c>
    </row>
    <row r="16" spans="1:56" x14ac:dyDescent="0.35">
      <c r="A16" s="20" t="s">
        <v>466</v>
      </c>
      <c r="B16" s="3">
        <v>49.75835553000001</v>
      </c>
      <c r="C16" s="5">
        <v>15</v>
      </c>
      <c r="D16" s="3">
        <v>48.039961259999998</v>
      </c>
      <c r="E16" s="3">
        <v>1.7183942700000117</v>
      </c>
      <c r="F16" s="4">
        <v>3.5770101076888494E-2</v>
      </c>
      <c r="G16" s="3">
        <v>1.2878771548779118</v>
      </c>
      <c r="H16" s="19">
        <v>4.2031380302320516E-2</v>
      </c>
      <c r="I16" s="5">
        <v>23</v>
      </c>
      <c r="J16" s="3">
        <v>94.467817010000005</v>
      </c>
      <c r="K16" s="5">
        <v>15</v>
      </c>
      <c r="L16" s="3">
        <v>90.352298369999986</v>
      </c>
      <c r="M16" s="3">
        <v>4.115518640000019</v>
      </c>
      <c r="N16" s="4">
        <v>4.554968400633963E-2</v>
      </c>
      <c r="O16" s="3">
        <v>1.2259068136861233</v>
      </c>
      <c r="P16" s="19">
        <v>5.2462043877089415E-2</v>
      </c>
      <c r="Q16" s="5">
        <v>17</v>
      </c>
      <c r="S16" s="20" t="s">
        <v>466</v>
      </c>
      <c r="T16" s="3">
        <v>94.467817010000005</v>
      </c>
      <c r="U16" s="5">
        <v>15</v>
      </c>
      <c r="V16" s="3">
        <v>136.60678364</v>
      </c>
      <c r="W16" s="3">
        <v>-42.138966629999999</v>
      </c>
      <c r="X16" s="90">
        <v>-0.30846906359386117</v>
      </c>
      <c r="Y16" s="3">
        <v>-0.33928490377616466</v>
      </c>
      <c r="Z16" s="3">
        <v>94.467817010000005</v>
      </c>
      <c r="AA16" s="5">
        <v>15</v>
      </c>
      <c r="AB16" s="3">
        <v>136.60678364</v>
      </c>
      <c r="AC16" s="3">
        <v>-42.138966629999999</v>
      </c>
      <c r="AD16" s="90">
        <v>-0.30846906359386117</v>
      </c>
      <c r="AE16" s="19">
        <v>-0.33928490377616466</v>
      </c>
      <c r="AF16" s="3">
        <v>1.2259068136861233</v>
      </c>
      <c r="AG16" s="19">
        <v>1.2259068136861233</v>
      </c>
      <c r="AI16" s="20" t="s">
        <v>466</v>
      </c>
      <c r="AJ16" s="5">
        <v>15</v>
      </c>
      <c r="AK16" s="3">
        <v>602.94813641000007</v>
      </c>
      <c r="AL16" s="5">
        <v>16</v>
      </c>
      <c r="AM16" s="4">
        <v>0.27699576257582126</v>
      </c>
      <c r="AN16" s="3">
        <v>1.1322359672917497</v>
      </c>
      <c r="AO16" s="3">
        <v>472.16142299000006</v>
      </c>
      <c r="AP16" s="3"/>
      <c r="AR16" s="41" t="str">
        <f t="shared" si="0"/>
        <v>61 PRENDAS DE VESTIR, DE PUNTO</v>
      </c>
      <c r="AS16" s="165">
        <f t="shared" si="1"/>
        <v>52.908079280000017</v>
      </c>
      <c r="AT16" s="43">
        <f t="shared" si="6"/>
        <v>6.2702847279878071</v>
      </c>
      <c r="AU16" s="43">
        <f t="shared" si="2"/>
        <v>1.3694002924212274</v>
      </c>
      <c r="AV16" s="44">
        <f t="shared" si="3"/>
        <v>7.6356893310263033E-2</v>
      </c>
      <c r="AW16" s="45">
        <f t="shared" si="7"/>
        <v>123.98887815000006</v>
      </c>
      <c r="AX16" s="43">
        <f t="shared" si="8"/>
        <v>6.9228913504437717</v>
      </c>
      <c r="AY16" s="43">
        <f t="shared" si="4"/>
        <v>1.6090009842113058</v>
      </c>
      <c r="AZ16" s="46">
        <f t="shared" si="5"/>
        <v>0.10233405545361372</v>
      </c>
      <c r="BA16" s="44">
        <f t="shared" ref="BA16:BB16" si="21">AK13</f>
        <v>777.06917305999991</v>
      </c>
      <c r="BB16" s="47">
        <f t="shared" si="21"/>
        <v>13</v>
      </c>
      <c r="BC16" s="43">
        <f t="shared" si="10"/>
        <v>20.122008994395514</v>
      </c>
      <c r="BD16" s="46">
        <f t="shared" si="11"/>
        <v>1.4592062130762011</v>
      </c>
    </row>
    <row r="17" spans="1:56" x14ac:dyDescent="0.35">
      <c r="A17" s="20" t="s">
        <v>537</v>
      </c>
      <c r="B17" s="3">
        <v>47.505469040000001</v>
      </c>
      <c r="C17" s="5">
        <v>16</v>
      </c>
      <c r="D17" s="3">
        <v>44.969716560000002</v>
      </c>
      <c r="E17" s="3">
        <v>2.5357524799999993</v>
      </c>
      <c r="F17" s="4">
        <v>5.6388002281862803E-2</v>
      </c>
      <c r="G17" s="3">
        <v>1.2295665251937218</v>
      </c>
      <c r="H17" s="19">
        <v>6.2023703581967626E-2</v>
      </c>
      <c r="I17" s="5">
        <v>19</v>
      </c>
      <c r="J17" s="3">
        <v>87.985825190000014</v>
      </c>
      <c r="K17" s="5">
        <v>16</v>
      </c>
      <c r="L17" s="3">
        <v>88.429501649999992</v>
      </c>
      <c r="M17" s="3">
        <v>-0.44367645999997762</v>
      </c>
      <c r="N17" s="4">
        <v>-5.0172900640786944E-3</v>
      </c>
      <c r="O17" s="3">
        <v>1.1417901463394591</v>
      </c>
      <c r="P17" s="19">
        <v>-5.6557085382926177E-3</v>
      </c>
      <c r="Q17" s="5">
        <v>64</v>
      </c>
      <c r="S17" s="20" t="s">
        <v>537</v>
      </c>
      <c r="T17" s="3">
        <v>87.985825190000014</v>
      </c>
      <c r="U17" s="5">
        <v>16</v>
      </c>
      <c r="V17" s="3">
        <v>178.21974745999998</v>
      </c>
      <c r="W17" s="3">
        <v>-90.233922269999965</v>
      </c>
      <c r="X17" s="90">
        <v>-0.50630709310286881</v>
      </c>
      <c r="Y17" s="3">
        <v>-0.72652487906352958</v>
      </c>
      <c r="Z17" s="3">
        <v>87.985825190000014</v>
      </c>
      <c r="AA17" s="5">
        <v>16</v>
      </c>
      <c r="AB17" s="3">
        <v>178.21974745999998</v>
      </c>
      <c r="AC17" s="3">
        <v>-90.233922269999965</v>
      </c>
      <c r="AD17" s="90">
        <v>-0.50630709310286881</v>
      </c>
      <c r="AE17" s="19">
        <v>-0.72652487906352958</v>
      </c>
      <c r="AF17" s="3">
        <v>1.1417901463394591</v>
      </c>
      <c r="AG17" s="19">
        <v>1.1417901463394591</v>
      </c>
      <c r="AI17" s="20" t="s">
        <v>537</v>
      </c>
      <c r="AJ17" s="5">
        <v>16</v>
      </c>
      <c r="AK17" s="3">
        <v>660.47815402000003</v>
      </c>
      <c r="AL17" s="5">
        <v>15</v>
      </c>
      <c r="AM17" s="4">
        <v>-5.1719375605704165E-2</v>
      </c>
      <c r="AN17" s="3">
        <v>1.2402677385230261</v>
      </c>
      <c r="AO17" s="3">
        <v>696.50073725999982</v>
      </c>
      <c r="AP17" s="3"/>
      <c r="AR17" s="31" t="str">
        <f t="shared" si="0"/>
        <v>39 MAT. PLÁSTICAS; SUS MANUFACTU.</v>
      </c>
      <c r="AS17" s="166">
        <f t="shared" si="1"/>
        <v>51.119926040000031</v>
      </c>
      <c r="AT17" s="39">
        <f t="shared" si="6"/>
        <v>0.22356938474263899</v>
      </c>
      <c r="AU17" s="39">
        <f t="shared" si="2"/>
        <v>1.3231181819558115</v>
      </c>
      <c r="AV17" s="37">
        <f t="shared" si="3"/>
        <v>2.7892248078718088E-3</v>
      </c>
      <c r="AW17" s="49">
        <f t="shared" si="7"/>
        <v>101.34890153000001</v>
      </c>
      <c r="AX17" s="39">
        <f t="shared" si="8"/>
        <v>3.7389096009128098</v>
      </c>
      <c r="AY17" s="39">
        <f t="shared" si="4"/>
        <v>1.3152024983500883</v>
      </c>
      <c r="AZ17" s="40">
        <f t="shared" si="5"/>
        <v>4.6563215690209367E-2</v>
      </c>
      <c r="BA17" s="37">
        <f t="shared" ref="BA17:BB17" si="22">AK14</f>
        <v>697.73449243000005</v>
      </c>
      <c r="BB17" s="38">
        <f t="shared" si="22"/>
        <v>14</v>
      </c>
      <c r="BC17" s="39">
        <f t="shared" si="10"/>
        <v>-0.47068049475542661</v>
      </c>
      <c r="BD17" s="40">
        <f t="shared" si="11"/>
        <v>1.3102289239220819</v>
      </c>
    </row>
    <row r="18" spans="1:56" x14ac:dyDescent="0.35">
      <c r="A18" s="20" t="s">
        <v>540</v>
      </c>
      <c r="B18" s="3">
        <v>39.596129460000007</v>
      </c>
      <c r="C18" s="5">
        <v>18</v>
      </c>
      <c r="D18" s="3">
        <v>40.995619560000002</v>
      </c>
      <c r="E18" s="3">
        <v>-1.3994900999999942</v>
      </c>
      <c r="F18" s="4">
        <v>-3.4137552134118621E-2</v>
      </c>
      <c r="G18" s="3">
        <v>1.0248520074658958</v>
      </c>
      <c r="H18" s="19">
        <v>-3.4231085176064935E-2</v>
      </c>
      <c r="I18" s="5">
        <v>86</v>
      </c>
      <c r="J18" s="3">
        <v>72.943847450000007</v>
      </c>
      <c r="K18" s="5">
        <v>17</v>
      </c>
      <c r="L18" s="3">
        <v>77.821275180000015</v>
      </c>
      <c r="M18" s="3">
        <v>-4.877427730000008</v>
      </c>
      <c r="N18" s="4">
        <v>-6.2674734109901875E-2</v>
      </c>
      <c r="O18" s="3">
        <v>0.9465907272523324</v>
      </c>
      <c r="P18" s="19">
        <v>-6.2174381885096219E-2</v>
      </c>
      <c r="Q18" s="5">
        <v>88</v>
      </c>
      <c r="S18" s="20" t="s">
        <v>540</v>
      </c>
      <c r="T18" s="3">
        <v>72.943847450000007</v>
      </c>
      <c r="U18" s="5">
        <v>17</v>
      </c>
      <c r="V18" s="3">
        <v>120.20608785000002</v>
      </c>
      <c r="W18" s="3">
        <v>-47.26224040000001</v>
      </c>
      <c r="X18" s="90">
        <v>-0.39317676205365337</v>
      </c>
      <c r="Y18" s="3">
        <v>-0.38053530897323679</v>
      </c>
      <c r="Z18" s="3">
        <v>72.943847450000007</v>
      </c>
      <c r="AA18" s="5">
        <v>17</v>
      </c>
      <c r="AB18" s="3">
        <v>120.20608785000002</v>
      </c>
      <c r="AC18" s="3">
        <v>-47.26224040000001</v>
      </c>
      <c r="AD18" s="90">
        <v>-0.39317676205365337</v>
      </c>
      <c r="AE18" s="19">
        <v>-0.38053530897323679</v>
      </c>
      <c r="AF18" s="3">
        <v>0.9465907272523324</v>
      </c>
      <c r="AG18" s="19">
        <v>0.9465907272523324</v>
      </c>
      <c r="AI18" s="20" t="s">
        <v>540</v>
      </c>
      <c r="AJ18" s="5">
        <v>17</v>
      </c>
      <c r="AK18" s="3">
        <v>439.56744347999995</v>
      </c>
      <c r="AL18" s="5">
        <v>18</v>
      </c>
      <c r="AM18" s="4">
        <v>3.4189819056110515E-2</v>
      </c>
      <c r="AN18" s="3">
        <v>0.82543429443508731</v>
      </c>
      <c r="AO18" s="3">
        <v>425.03555477000009</v>
      </c>
      <c r="AP18" s="3"/>
      <c r="AR18" s="41" t="str">
        <f t="shared" si="0"/>
        <v>93 ARMAS Y MUNICIONES; ACCESORIOS</v>
      </c>
      <c r="AS18" s="165">
        <f t="shared" si="1"/>
        <v>87.372864790000008</v>
      </c>
      <c r="AT18" s="43">
        <f t="shared" si="6"/>
        <v>952.07854396862876</v>
      </c>
      <c r="AU18" s="43">
        <f t="shared" si="2"/>
        <v>2.2614396179438541</v>
      </c>
      <c r="AV18" s="44">
        <f t="shared" si="3"/>
        <v>1.9339802132351775</v>
      </c>
      <c r="AW18" s="45">
        <f t="shared" si="7"/>
        <v>95.457182630000005</v>
      </c>
      <c r="AX18" s="43">
        <f t="shared" si="8"/>
        <v>463.38860823059741</v>
      </c>
      <c r="AY18" s="43">
        <f t="shared" si="4"/>
        <v>1.2387457898917067</v>
      </c>
      <c r="AZ18" s="46">
        <f t="shared" si="5"/>
        <v>1.0008443396388853</v>
      </c>
      <c r="BA18" s="44">
        <f t="shared" ref="BA18:BB18" si="23">AK15</f>
        <v>326.05746066</v>
      </c>
      <c r="BB18" s="47">
        <f t="shared" si="23"/>
        <v>22</v>
      </c>
      <c r="BC18" s="43">
        <f t="shared" si="10"/>
        <v>40.274194486648597</v>
      </c>
      <c r="BD18" s="46">
        <f t="shared" si="11"/>
        <v>0.61228149167382317</v>
      </c>
    </row>
    <row r="19" spans="1:56" x14ac:dyDescent="0.35">
      <c r="A19" s="20" t="s">
        <v>506</v>
      </c>
      <c r="B19" s="3">
        <v>38.215719589999999</v>
      </c>
      <c r="C19" s="5">
        <v>19</v>
      </c>
      <c r="D19" s="3">
        <v>32.712816940000003</v>
      </c>
      <c r="E19" s="3">
        <v>5.5029026499999958</v>
      </c>
      <c r="F19" s="4">
        <v>0.16821855054834045</v>
      </c>
      <c r="G19" s="3">
        <v>0.989123368185019</v>
      </c>
      <c r="H19" s="19">
        <v>0.13459925820678836</v>
      </c>
      <c r="I19" s="5">
        <v>12</v>
      </c>
      <c r="J19" s="3">
        <v>71.452811929999996</v>
      </c>
      <c r="K19" s="5">
        <v>18</v>
      </c>
      <c r="L19" s="3">
        <v>80.523050089999998</v>
      </c>
      <c r="M19" s="3">
        <v>-9.0702381600000024</v>
      </c>
      <c r="N19" s="4">
        <v>-0.11264151258381627</v>
      </c>
      <c r="O19" s="3">
        <v>0.92724159162847697</v>
      </c>
      <c r="P19" s="19">
        <v>-0.11562169290176479</v>
      </c>
      <c r="Q19" s="5">
        <v>92</v>
      </c>
      <c r="S19" s="20" t="s">
        <v>506</v>
      </c>
      <c r="T19" s="3">
        <v>71.452811929999996</v>
      </c>
      <c r="U19" s="5">
        <v>18</v>
      </c>
      <c r="V19" s="3">
        <v>118.71778283000002</v>
      </c>
      <c r="W19" s="3">
        <v>-47.264970900000023</v>
      </c>
      <c r="X19" s="90">
        <v>-0.39812882091709811</v>
      </c>
      <c r="Y19" s="3">
        <v>-0.38055729378928366</v>
      </c>
      <c r="Z19" s="3">
        <v>71.452811929999996</v>
      </c>
      <c r="AA19" s="5">
        <v>18</v>
      </c>
      <c r="AB19" s="3">
        <v>118.71778283000002</v>
      </c>
      <c r="AC19" s="3">
        <v>-47.264970900000023</v>
      </c>
      <c r="AD19" s="90">
        <v>-0.39812882091709811</v>
      </c>
      <c r="AE19" s="19">
        <v>-0.38055729378928366</v>
      </c>
      <c r="AF19" s="3">
        <v>0.92724159162847697</v>
      </c>
      <c r="AG19" s="19">
        <v>0.92724159162847697</v>
      </c>
      <c r="AI19" s="20" t="s">
        <v>506</v>
      </c>
      <c r="AJ19" s="5">
        <v>18</v>
      </c>
      <c r="AK19" s="3">
        <v>547.23995243000002</v>
      </c>
      <c r="AL19" s="5">
        <v>17</v>
      </c>
      <c r="AM19" s="4">
        <v>-4.3978542056051118E-2</v>
      </c>
      <c r="AN19" s="3">
        <v>1.027625295551035</v>
      </c>
      <c r="AO19" s="3">
        <v>572.41388034000011</v>
      </c>
      <c r="AP19" s="3"/>
      <c r="AR19" s="96" t="str">
        <f t="shared" si="0"/>
        <v>02 CARNE Y DESPOJOS COMESTIBLES</v>
      </c>
      <c r="AS19" s="166">
        <f t="shared" si="1"/>
        <v>49.75835553000001</v>
      </c>
      <c r="AT19" s="39">
        <f t="shared" si="6"/>
        <v>3.5770101076888494</v>
      </c>
      <c r="AU19" s="39">
        <f t="shared" si="2"/>
        <v>1.2878771548779118</v>
      </c>
      <c r="AV19" s="37">
        <f t="shared" si="3"/>
        <v>4.2031380302320516E-2</v>
      </c>
      <c r="AW19" s="49">
        <f t="shared" si="7"/>
        <v>94.467817010000005</v>
      </c>
      <c r="AX19" s="39">
        <f t="shared" si="8"/>
        <v>4.554968400633963</v>
      </c>
      <c r="AY19" s="39">
        <f t="shared" si="4"/>
        <v>1.2259068136861233</v>
      </c>
      <c r="AZ19" s="40">
        <f t="shared" si="5"/>
        <v>5.2462043877089415E-2</v>
      </c>
      <c r="BA19" s="97">
        <f t="shared" ref="BA19:BB19" si="24">AK16</f>
        <v>602.94813641000007</v>
      </c>
      <c r="BB19" s="98">
        <f t="shared" si="24"/>
        <v>16</v>
      </c>
      <c r="BC19" s="99">
        <f t="shared" si="10"/>
        <v>27.699576257582127</v>
      </c>
      <c r="BD19" s="100">
        <f t="shared" si="11"/>
        <v>1.1322359672917497</v>
      </c>
    </row>
    <row r="20" spans="1:56" x14ac:dyDescent="0.35">
      <c r="A20" s="20" t="s">
        <v>536</v>
      </c>
      <c r="B20" s="3">
        <v>36.26131565</v>
      </c>
      <c r="C20" s="5">
        <v>20</v>
      </c>
      <c r="D20" s="3">
        <v>18.57005062</v>
      </c>
      <c r="E20" s="3">
        <v>17.69126503</v>
      </c>
      <c r="F20" s="4">
        <v>0.9526772646998849</v>
      </c>
      <c r="G20" s="3">
        <v>0.93853825219958764</v>
      </c>
      <c r="H20" s="19">
        <v>0.43272274674488337</v>
      </c>
      <c r="I20" s="5">
        <v>6</v>
      </c>
      <c r="J20" s="3">
        <v>63.019968399999996</v>
      </c>
      <c r="K20" s="5">
        <v>19</v>
      </c>
      <c r="L20" s="3">
        <v>33.811157899999998</v>
      </c>
      <c r="M20" s="3">
        <v>29.208810499999998</v>
      </c>
      <c r="N20" s="4">
        <v>0.86388081077814838</v>
      </c>
      <c r="O20" s="3">
        <v>0.81780876392714874</v>
      </c>
      <c r="P20" s="19">
        <v>0.37233555041038102</v>
      </c>
      <c r="Q20" s="5">
        <v>6</v>
      </c>
      <c r="S20" s="20" t="s">
        <v>536</v>
      </c>
      <c r="T20" s="3">
        <v>63.019968399999996</v>
      </c>
      <c r="U20" s="5">
        <v>19</v>
      </c>
      <c r="V20" s="3">
        <v>61.74618632</v>
      </c>
      <c r="W20" s="3">
        <v>1.2737820799999966</v>
      </c>
      <c r="X20" s="90">
        <v>2.0629323945589251E-2</v>
      </c>
      <c r="Y20" s="3">
        <v>1.0255947523329234E-2</v>
      </c>
      <c r="Z20" s="3">
        <v>63.019968399999996</v>
      </c>
      <c r="AA20" s="5">
        <v>19</v>
      </c>
      <c r="AB20" s="3">
        <v>61.74618632</v>
      </c>
      <c r="AC20" s="3">
        <v>1.2737820799999966</v>
      </c>
      <c r="AD20" s="90">
        <v>2.0629323945589251E-2</v>
      </c>
      <c r="AE20" s="19">
        <v>1.0255947523329234E-2</v>
      </c>
      <c r="AF20" s="3">
        <v>0.81780876392714874</v>
      </c>
      <c r="AG20" s="19">
        <v>0.81780876392714874</v>
      </c>
      <c r="AI20" s="20" t="s">
        <v>536</v>
      </c>
      <c r="AJ20" s="5">
        <v>19</v>
      </c>
      <c r="AK20" s="3">
        <v>366.29365127000011</v>
      </c>
      <c r="AL20" s="5">
        <v>20</v>
      </c>
      <c r="AM20" s="4">
        <v>0.56693214023803828</v>
      </c>
      <c r="AN20" s="3">
        <v>0.68783834216298434</v>
      </c>
      <c r="AO20" s="3">
        <v>233.76484651999999</v>
      </c>
      <c r="AP20" s="3"/>
      <c r="AR20" s="101" t="s">
        <v>597</v>
      </c>
      <c r="AS20" s="102">
        <f>SUM(AS5:AS19)</f>
        <v>3130.1111933399998</v>
      </c>
      <c r="AT20" s="103">
        <f>AP3</f>
        <v>-8.1975584371972268</v>
      </c>
      <c r="AU20" s="103">
        <f t="shared" ref="AU20:BD20" si="25">SUM(AU5:AU19)</f>
        <v>81.015512976504183</v>
      </c>
      <c r="AV20" s="104"/>
      <c r="AW20" s="105">
        <f t="shared" si="25"/>
        <v>6297.1178114199993</v>
      </c>
      <c r="AX20" s="106">
        <f>AP7</f>
        <v>-2.1713603486395505</v>
      </c>
      <c r="AY20" s="106">
        <f t="shared" si="25"/>
        <v>81.717561344588376</v>
      </c>
      <c r="AZ20" s="107"/>
      <c r="BA20" s="74">
        <f t="shared" si="25"/>
        <v>41041.878398259993</v>
      </c>
      <c r="BB20" s="108"/>
      <c r="BC20" s="106">
        <f>AP11</f>
        <v>7.3346230656530009</v>
      </c>
      <c r="BD20" s="109">
        <f t="shared" si="25"/>
        <v>77.069797685095836</v>
      </c>
    </row>
    <row r="21" spans="1:56" x14ac:dyDescent="0.35">
      <c r="A21" s="20" t="s">
        <v>502</v>
      </c>
      <c r="B21" s="3">
        <v>29.806605779999991</v>
      </c>
      <c r="C21" s="5">
        <v>21</v>
      </c>
      <c r="D21" s="3">
        <v>29.765179570000019</v>
      </c>
      <c r="E21" s="3">
        <v>4.1426209999972485E-2</v>
      </c>
      <c r="F21" s="4">
        <v>1.3917675148757969E-3</v>
      </c>
      <c r="G21" s="3">
        <v>0.77147337848353326</v>
      </c>
      <c r="H21" s="19">
        <v>1.0132719931570911E-3</v>
      </c>
      <c r="I21" s="5">
        <v>59</v>
      </c>
      <c r="J21" s="3">
        <v>60.729493739999995</v>
      </c>
      <c r="K21" s="5">
        <v>20</v>
      </c>
      <c r="L21" s="3">
        <v>52.812082940000025</v>
      </c>
      <c r="M21" s="3">
        <v>7.9174107999999705</v>
      </c>
      <c r="N21" s="4">
        <v>0.14991665466016491</v>
      </c>
      <c r="O21" s="3">
        <v>0.78808532391188746</v>
      </c>
      <c r="P21" s="19">
        <v>0.10092617458842032</v>
      </c>
      <c r="Q21" s="5">
        <v>12</v>
      </c>
      <c r="S21" s="20" t="s">
        <v>502</v>
      </c>
      <c r="T21" s="3">
        <v>60.729493739999995</v>
      </c>
      <c r="U21" s="5">
        <v>20</v>
      </c>
      <c r="V21" s="3">
        <v>83.636623630000031</v>
      </c>
      <c r="W21" s="3">
        <v>-22.907129890000036</v>
      </c>
      <c r="X21" s="90">
        <v>-0.2738887450949582</v>
      </c>
      <c r="Y21" s="3">
        <v>-0.18443839472284579</v>
      </c>
      <c r="Z21" s="3">
        <v>60.729493739999995</v>
      </c>
      <c r="AA21" s="5">
        <v>20</v>
      </c>
      <c r="AB21" s="3">
        <v>83.636623630000031</v>
      </c>
      <c r="AC21" s="3">
        <v>-22.907129890000036</v>
      </c>
      <c r="AD21" s="90">
        <v>-0.2738887450949582</v>
      </c>
      <c r="AE21" s="19">
        <v>-0.18443839472284579</v>
      </c>
      <c r="AF21" s="3">
        <v>0.78808532391188746</v>
      </c>
      <c r="AG21" s="19">
        <v>0.78808532391188746</v>
      </c>
      <c r="AI21" s="20" t="s">
        <v>502</v>
      </c>
      <c r="AJ21" s="5">
        <v>20</v>
      </c>
      <c r="AK21" s="3">
        <v>314.42490498000001</v>
      </c>
      <c r="AL21" s="5">
        <v>24</v>
      </c>
      <c r="AM21" s="4">
        <v>4.4496963766347264E-2</v>
      </c>
      <c r="AN21" s="3">
        <v>0.59043749359657582</v>
      </c>
      <c r="AO21" s="3">
        <v>301.02998465999991</v>
      </c>
      <c r="AP21" s="3"/>
      <c r="AR21" s="50" t="s">
        <v>598</v>
      </c>
      <c r="AS21" s="51">
        <f>B101</f>
        <v>3863.5948577500008</v>
      </c>
      <c r="AT21" s="52">
        <f>F101*100</f>
        <v>-5.4976918654534916</v>
      </c>
      <c r="AU21" s="52">
        <f>G101</f>
        <v>100</v>
      </c>
      <c r="AV21" s="53"/>
      <c r="AW21" s="54">
        <f>J101</f>
        <v>7705.9541520899975</v>
      </c>
      <c r="AX21" s="52">
        <f>N101*100</f>
        <v>-1.7693417999479877</v>
      </c>
      <c r="AY21" s="52">
        <f>O101</f>
        <v>100</v>
      </c>
      <c r="AZ21" s="110"/>
      <c r="BA21" s="55">
        <f>AK101</f>
        <v>53252.868997989979</v>
      </c>
      <c r="BB21" s="53"/>
      <c r="BC21" s="52">
        <f>AM101*100</f>
        <v>9.0614345195495929</v>
      </c>
      <c r="BD21" s="56">
        <v>100</v>
      </c>
    </row>
    <row r="22" spans="1:56" ht="15" customHeight="1" x14ac:dyDescent="0.35">
      <c r="A22" s="20" t="s">
        <v>493</v>
      </c>
      <c r="B22" s="3">
        <v>27.769654079999999</v>
      </c>
      <c r="C22" s="5">
        <v>22</v>
      </c>
      <c r="D22" s="3">
        <v>26.479714789999999</v>
      </c>
      <c r="E22" s="3">
        <v>1.2899392899999995</v>
      </c>
      <c r="F22" s="4">
        <v>4.8714244100814152E-2</v>
      </c>
      <c r="G22" s="3">
        <v>0.71875170928692833</v>
      </c>
      <c r="H22" s="19">
        <v>3.1551507015264268E-2</v>
      </c>
      <c r="I22" s="5">
        <v>26</v>
      </c>
      <c r="J22" s="3">
        <v>58.648249520000007</v>
      </c>
      <c r="K22" s="5">
        <v>21</v>
      </c>
      <c r="L22" s="3">
        <v>73.515883479999999</v>
      </c>
      <c r="M22" s="3">
        <v>-14.867633959999992</v>
      </c>
      <c r="N22" s="4">
        <v>-0.20223703036969876</v>
      </c>
      <c r="O22" s="3">
        <v>0.76107706278129772</v>
      </c>
      <c r="P22" s="19">
        <v>-0.18952324928797323</v>
      </c>
      <c r="Q22" s="5">
        <v>94</v>
      </c>
      <c r="S22" s="20" t="s">
        <v>493</v>
      </c>
      <c r="T22" s="3">
        <v>58.648249520000007</v>
      </c>
      <c r="U22" s="5">
        <v>21</v>
      </c>
      <c r="V22" s="3">
        <v>412.18667813000013</v>
      </c>
      <c r="W22" s="3">
        <v>-353.5384286100001</v>
      </c>
      <c r="X22" s="90">
        <v>-0.85771434975513006</v>
      </c>
      <c r="Y22" s="3">
        <v>-2.846539944496981</v>
      </c>
      <c r="Z22" s="3">
        <v>58.648249520000007</v>
      </c>
      <c r="AA22" s="5">
        <v>21</v>
      </c>
      <c r="AB22" s="3">
        <v>412.18667813000013</v>
      </c>
      <c r="AC22" s="3">
        <v>-353.5384286100001</v>
      </c>
      <c r="AD22" s="90">
        <v>-0.85771434975513006</v>
      </c>
      <c r="AE22" s="19">
        <v>-2.846539944496981</v>
      </c>
      <c r="AF22" s="3">
        <v>0.76107706278129772</v>
      </c>
      <c r="AG22" s="19">
        <v>0.76107706278129772</v>
      </c>
      <c r="AI22" s="20" t="s">
        <v>493</v>
      </c>
      <c r="AJ22" s="5">
        <v>21</v>
      </c>
      <c r="AK22" s="3">
        <v>3090.02208436</v>
      </c>
      <c r="AL22" s="5">
        <v>7</v>
      </c>
      <c r="AM22" s="4">
        <v>0.67848638334076194</v>
      </c>
      <c r="AN22" s="3">
        <v>5.8025457454257205</v>
      </c>
      <c r="AO22" s="3">
        <v>1840.9574930299996</v>
      </c>
      <c r="AP22" s="3"/>
      <c r="AR22" s="319" t="s">
        <v>1663</v>
      </c>
      <c r="AS22" s="320"/>
      <c r="AT22" s="320"/>
      <c r="AU22" s="320"/>
      <c r="AV22" s="320"/>
      <c r="AW22" s="320"/>
      <c r="AX22" s="320"/>
      <c r="AY22" s="320"/>
      <c r="AZ22" s="320"/>
      <c r="BA22" s="321"/>
      <c r="BB22" s="321"/>
      <c r="BC22" s="321"/>
      <c r="BD22" s="321"/>
    </row>
    <row r="23" spans="1:56" x14ac:dyDescent="0.35">
      <c r="A23" s="20" t="s">
        <v>549</v>
      </c>
      <c r="B23" s="3">
        <v>43.237229020000008</v>
      </c>
      <c r="C23" s="5">
        <v>17</v>
      </c>
      <c r="D23" s="3">
        <v>7.3614053099999994</v>
      </c>
      <c r="E23" s="3">
        <v>35.875823710000006</v>
      </c>
      <c r="F23" s="4">
        <v>4.8735020283783301</v>
      </c>
      <c r="G23" s="3">
        <v>1.1190932437771075</v>
      </c>
      <c r="H23" s="19">
        <v>0.87751130013603174</v>
      </c>
      <c r="I23" s="5">
        <v>4</v>
      </c>
      <c r="J23" s="3">
        <v>53.395079750000008</v>
      </c>
      <c r="K23" s="5">
        <v>22</v>
      </c>
      <c r="L23" s="3">
        <v>19.0277204</v>
      </c>
      <c r="M23" s="3">
        <v>34.367359350000008</v>
      </c>
      <c r="N23" s="4">
        <v>1.8061732371261883</v>
      </c>
      <c r="O23" s="3">
        <v>0.69290679254194987</v>
      </c>
      <c r="P23" s="19">
        <v>0.43809348757059474</v>
      </c>
      <c r="Q23" s="5">
        <v>5</v>
      </c>
      <c r="S23" s="20" t="s">
        <v>549</v>
      </c>
      <c r="T23" s="3">
        <v>53.395079750000008</v>
      </c>
      <c r="U23" s="5">
        <v>22</v>
      </c>
      <c r="V23" s="3">
        <v>42.458069809999998</v>
      </c>
      <c r="W23" s="3">
        <v>10.93700994000001</v>
      </c>
      <c r="X23" s="90">
        <v>0.25759555224585484</v>
      </c>
      <c r="Y23" s="3">
        <v>8.8060117792496034E-2</v>
      </c>
      <c r="Z23" s="3">
        <v>53.395079750000008</v>
      </c>
      <c r="AA23" s="5">
        <v>22</v>
      </c>
      <c r="AB23" s="3">
        <v>42.458069809999998</v>
      </c>
      <c r="AC23" s="3">
        <v>10.93700994000001</v>
      </c>
      <c r="AD23" s="90">
        <v>0.25759555224585484</v>
      </c>
      <c r="AE23" s="19">
        <v>8.8060117792496034E-2</v>
      </c>
      <c r="AF23" s="3">
        <v>0.69290679254194987</v>
      </c>
      <c r="AG23" s="19">
        <v>0.69290679254194987</v>
      </c>
      <c r="AI23" s="20" t="s">
        <v>549</v>
      </c>
      <c r="AJ23" s="5">
        <v>22</v>
      </c>
      <c r="AK23" s="3">
        <v>232.22829125999999</v>
      </c>
      <c r="AL23" s="5">
        <v>31</v>
      </c>
      <c r="AM23" s="4">
        <v>0.13200183257368292</v>
      </c>
      <c r="AN23" s="3">
        <v>0.43608597176006691</v>
      </c>
      <c r="AO23" s="3">
        <v>205.14833508000004</v>
      </c>
      <c r="AP23" s="3"/>
      <c r="AR23" s="320"/>
      <c r="AS23" s="320"/>
      <c r="AT23" s="320"/>
      <c r="AU23" s="320"/>
      <c r="AV23" s="320"/>
      <c r="AW23" s="320"/>
      <c r="AX23" s="320"/>
      <c r="AY23" s="320"/>
      <c r="AZ23" s="320"/>
      <c r="BA23" s="320"/>
      <c r="BB23" s="320"/>
      <c r="BC23" s="320"/>
      <c r="BD23" s="320"/>
    </row>
    <row r="24" spans="1:56" x14ac:dyDescent="0.35">
      <c r="A24" s="20" t="s">
        <v>512</v>
      </c>
      <c r="B24" s="3">
        <v>22.192552750000011</v>
      </c>
      <c r="C24" s="5">
        <v>24</v>
      </c>
      <c r="D24" s="3">
        <v>26.63161388999999</v>
      </c>
      <c r="E24" s="3">
        <v>-4.4390611399999784</v>
      </c>
      <c r="F24" s="4">
        <v>-0.16668389525078009</v>
      </c>
      <c r="G24" s="3">
        <v>0.5744016535658204</v>
      </c>
      <c r="H24" s="19">
        <v>-0.10857803137378377</v>
      </c>
      <c r="I24" s="5">
        <v>92</v>
      </c>
      <c r="J24" s="3">
        <v>52.000443730000015</v>
      </c>
      <c r="K24" s="5">
        <v>23</v>
      </c>
      <c r="L24" s="3">
        <v>54.119544519999977</v>
      </c>
      <c r="M24" s="3">
        <v>-2.1191007899999619</v>
      </c>
      <c r="N24" s="4">
        <v>-3.9155924330014358E-2</v>
      </c>
      <c r="O24" s="3">
        <v>0.6748086311400715</v>
      </c>
      <c r="P24" s="19">
        <v>-2.7012964427966319E-2</v>
      </c>
      <c r="Q24" s="5">
        <v>81</v>
      </c>
      <c r="S24" s="20" t="s">
        <v>512</v>
      </c>
      <c r="T24" s="3">
        <v>52.000443730000015</v>
      </c>
      <c r="U24" s="5">
        <v>23</v>
      </c>
      <c r="V24" s="3">
        <v>82.778994129999987</v>
      </c>
      <c r="W24" s="3">
        <v>-30.778550399999972</v>
      </c>
      <c r="X24" s="90">
        <v>-0.37181595069473672</v>
      </c>
      <c r="Y24" s="3">
        <v>-0.24781569995594893</v>
      </c>
      <c r="Z24" s="3">
        <v>52.000443730000015</v>
      </c>
      <c r="AA24" s="5">
        <v>23</v>
      </c>
      <c r="AB24" s="3">
        <v>82.778994129999987</v>
      </c>
      <c r="AC24" s="3">
        <v>-30.778550399999972</v>
      </c>
      <c r="AD24" s="90">
        <v>-0.37181595069473672</v>
      </c>
      <c r="AE24" s="19">
        <v>-0.24781569995594893</v>
      </c>
      <c r="AF24" s="3">
        <v>0.6748086311400715</v>
      </c>
      <c r="AG24" s="19">
        <v>0.6748086311400715</v>
      </c>
      <c r="AI24" s="20" t="s">
        <v>512</v>
      </c>
      <c r="AJ24" s="5">
        <v>23</v>
      </c>
      <c r="AK24" s="3">
        <v>358.71982837999997</v>
      </c>
      <c r="AL24" s="5">
        <v>21</v>
      </c>
      <c r="AM24" s="4">
        <v>8.0259239331750942E-2</v>
      </c>
      <c r="AN24" s="3">
        <v>0.67361596685718428</v>
      </c>
      <c r="AO24" s="3">
        <v>332.06828076000005</v>
      </c>
      <c r="AP24" s="3"/>
    </row>
    <row r="25" spans="1:56" x14ac:dyDescent="0.35">
      <c r="A25" s="20" t="s">
        <v>558</v>
      </c>
      <c r="B25" s="3">
        <v>20.38724259</v>
      </c>
      <c r="C25" s="5">
        <v>25</v>
      </c>
      <c r="D25" s="3">
        <v>16.640966150000001</v>
      </c>
      <c r="E25" s="3">
        <v>3.746276439999999</v>
      </c>
      <c r="F25" s="4">
        <v>0.22512373417693654</v>
      </c>
      <c r="G25" s="3">
        <v>0.52767547687110994</v>
      </c>
      <c r="H25" s="19">
        <v>9.163273674513725E-2</v>
      </c>
      <c r="I25" s="5">
        <v>15</v>
      </c>
      <c r="J25" s="3">
        <v>44.955535959999992</v>
      </c>
      <c r="K25" s="5">
        <v>24</v>
      </c>
      <c r="L25" s="3">
        <v>35.331896720000003</v>
      </c>
      <c r="M25" s="3">
        <v>9.6236392399999886</v>
      </c>
      <c r="N25" s="4">
        <v>0.27237822289207658</v>
      </c>
      <c r="O25" s="3">
        <v>0.58338701571183393</v>
      </c>
      <c r="P25" s="19">
        <v>0.12267610190344234</v>
      </c>
      <c r="Q25" s="5">
        <v>9</v>
      </c>
      <c r="S25" s="20" t="s">
        <v>558</v>
      </c>
      <c r="T25" s="3">
        <v>44.955535959999992</v>
      </c>
      <c r="U25" s="5">
        <v>24</v>
      </c>
      <c r="V25" s="3">
        <v>64.002524940000001</v>
      </c>
      <c r="W25" s="3">
        <v>-19.046988980000009</v>
      </c>
      <c r="X25" s="90">
        <v>-0.29759746194163206</v>
      </c>
      <c r="Y25" s="3">
        <v>-0.15335819409259613</v>
      </c>
      <c r="Z25" s="3">
        <v>44.955535959999992</v>
      </c>
      <c r="AA25" s="5">
        <v>24</v>
      </c>
      <c r="AB25" s="3">
        <v>64.002524940000001</v>
      </c>
      <c r="AC25" s="3">
        <v>-19.046988980000009</v>
      </c>
      <c r="AD25" s="90">
        <v>-0.29759746194163206</v>
      </c>
      <c r="AE25" s="19">
        <v>-0.15335819409259613</v>
      </c>
      <c r="AF25" s="3">
        <v>0.58338701571183393</v>
      </c>
      <c r="AG25" s="19">
        <v>0.58338701571183393</v>
      </c>
      <c r="AI25" s="20" t="s">
        <v>558</v>
      </c>
      <c r="AJ25" s="5">
        <v>24</v>
      </c>
      <c r="AK25" s="3">
        <v>427.06296710999993</v>
      </c>
      <c r="AL25" s="5">
        <v>19</v>
      </c>
      <c r="AM25" s="4">
        <v>0.77911941755293057</v>
      </c>
      <c r="AN25" s="3">
        <v>0.80195297482680106</v>
      </c>
      <c r="AO25" s="3">
        <v>240.04176610999997</v>
      </c>
      <c r="AP25" s="3"/>
    </row>
    <row r="26" spans="1:56" x14ac:dyDescent="0.35">
      <c r="A26" s="20" t="s">
        <v>528</v>
      </c>
      <c r="B26" s="3">
        <v>24.544219630000011</v>
      </c>
      <c r="C26" s="5">
        <v>23</v>
      </c>
      <c r="D26" s="3">
        <v>18.760016889999999</v>
      </c>
      <c r="E26" s="3">
        <v>5.784202740000012</v>
      </c>
      <c r="F26" s="4">
        <v>0.30832609447613413</v>
      </c>
      <c r="G26" s="3">
        <v>0.63526897963347939</v>
      </c>
      <c r="H26" s="19">
        <v>0.1414797694307158</v>
      </c>
      <c r="I26" s="5">
        <v>10</v>
      </c>
      <c r="J26" s="3">
        <v>44.149412480000009</v>
      </c>
      <c r="K26" s="5">
        <v>25</v>
      </c>
      <c r="L26" s="3">
        <v>37.467639859999998</v>
      </c>
      <c r="M26" s="3">
        <v>6.6817726200000109</v>
      </c>
      <c r="N26" s="4">
        <v>0.17833449464569529</v>
      </c>
      <c r="O26" s="3">
        <v>0.57292596878513569</v>
      </c>
      <c r="P26" s="19">
        <v>8.5175036011299318E-2</v>
      </c>
      <c r="Q26" s="5">
        <v>15</v>
      </c>
      <c r="S26" s="20" t="s">
        <v>528</v>
      </c>
      <c r="T26" s="3">
        <v>44.149412480000009</v>
      </c>
      <c r="U26" s="5">
        <v>25</v>
      </c>
      <c r="V26" s="3">
        <v>64.618058880000007</v>
      </c>
      <c r="W26" s="3">
        <v>-20.468646399999997</v>
      </c>
      <c r="X26" s="90">
        <v>-0.31676356044695841</v>
      </c>
      <c r="Y26" s="3">
        <v>-0.16480477049259662</v>
      </c>
      <c r="Z26" s="3">
        <v>44.149412480000009</v>
      </c>
      <c r="AA26" s="5">
        <v>25</v>
      </c>
      <c r="AB26" s="3">
        <v>64.618058880000007</v>
      </c>
      <c r="AC26" s="3">
        <v>-20.468646399999997</v>
      </c>
      <c r="AD26" s="90">
        <v>-0.31676356044695841</v>
      </c>
      <c r="AE26" s="19">
        <v>-0.16480477049259662</v>
      </c>
      <c r="AF26" s="3">
        <v>0.57292596878513569</v>
      </c>
      <c r="AG26" s="19">
        <v>0.57292596878513569</v>
      </c>
      <c r="AI26" s="20" t="s">
        <v>528</v>
      </c>
      <c r="AJ26" s="5">
        <v>25</v>
      </c>
      <c r="AK26" s="3">
        <v>317.25805257000002</v>
      </c>
      <c r="AL26" s="5">
        <v>23</v>
      </c>
      <c r="AM26" s="4">
        <v>0.17558570883087676</v>
      </c>
      <c r="AN26" s="3">
        <v>0.5957576719143054</v>
      </c>
      <c r="AO26" s="3">
        <v>269.87232848000002</v>
      </c>
      <c r="AP26" s="3"/>
    </row>
    <row r="27" spans="1:56" x14ac:dyDescent="0.35">
      <c r="A27" s="20" t="s">
        <v>504</v>
      </c>
      <c r="B27" s="3">
        <v>18.45823287</v>
      </c>
      <c r="C27" s="5">
        <v>29</v>
      </c>
      <c r="D27" s="3">
        <v>25.49651295</v>
      </c>
      <c r="E27" s="3">
        <v>-7.0382800799999998</v>
      </c>
      <c r="F27" s="4">
        <v>-0.27604873238165695</v>
      </c>
      <c r="G27" s="3">
        <v>0.47774763011123061</v>
      </c>
      <c r="H27" s="19">
        <v>-0.17215410449240198</v>
      </c>
      <c r="I27" s="5">
        <v>94</v>
      </c>
      <c r="J27" s="3">
        <v>41.788447780000013</v>
      </c>
      <c r="K27" s="5">
        <v>26</v>
      </c>
      <c r="L27" s="3">
        <v>47.751885330000007</v>
      </c>
      <c r="M27" s="3">
        <v>-5.9634375499999948</v>
      </c>
      <c r="N27" s="4">
        <v>-0.12488381367119505</v>
      </c>
      <c r="O27" s="3">
        <v>0.542287781048713</v>
      </c>
      <c r="P27" s="19">
        <v>-7.6018152211887652E-2</v>
      </c>
      <c r="Q27" s="5">
        <v>89</v>
      </c>
      <c r="S27" s="20" t="s">
        <v>504</v>
      </c>
      <c r="T27" s="3">
        <v>41.788447780000013</v>
      </c>
      <c r="U27" s="5">
        <v>26</v>
      </c>
      <c r="V27" s="3">
        <v>71.742097600000008</v>
      </c>
      <c r="W27" s="3">
        <v>-29.953649819999995</v>
      </c>
      <c r="X27" s="90">
        <v>-0.41751845599786297</v>
      </c>
      <c r="Y27" s="3">
        <v>-0.2411739539357477</v>
      </c>
      <c r="Z27" s="3">
        <v>41.788447780000013</v>
      </c>
      <c r="AA27" s="5">
        <v>26</v>
      </c>
      <c r="AB27" s="3">
        <v>71.742097600000008</v>
      </c>
      <c r="AC27" s="3">
        <v>-29.953649819999995</v>
      </c>
      <c r="AD27" s="90">
        <v>-0.41751845599786297</v>
      </c>
      <c r="AE27" s="19">
        <v>-0.2411739539357477</v>
      </c>
      <c r="AF27" s="3">
        <v>0.542287781048713</v>
      </c>
      <c r="AG27" s="19">
        <v>0.542287781048713</v>
      </c>
      <c r="AI27" s="20" t="s">
        <v>504</v>
      </c>
      <c r="AJ27" s="5">
        <v>26</v>
      </c>
      <c r="AK27" s="3">
        <v>281.61409505000006</v>
      </c>
      <c r="AL27" s="5">
        <v>26</v>
      </c>
      <c r="AM27" s="4">
        <v>-9.1265137078096137E-2</v>
      </c>
      <c r="AN27" s="3">
        <v>0.528824268718047</v>
      </c>
      <c r="AO27" s="3">
        <v>309.89687590999995</v>
      </c>
      <c r="AP27" s="3"/>
    </row>
    <row r="28" spans="1:56" x14ac:dyDescent="0.35">
      <c r="A28" s="20" t="s">
        <v>479</v>
      </c>
      <c r="B28" s="3">
        <v>17.262216009999999</v>
      </c>
      <c r="C28" s="5">
        <v>31</v>
      </c>
      <c r="D28" s="3">
        <v>14.644647340000001</v>
      </c>
      <c r="E28" s="3">
        <v>2.6175686699999989</v>
      </c>
      <c r="F28" s="4">
        <v>0.17873893506813521</v>
      </c>
      <c r="G28" s="3">
        <v>0.44679156706541445</v>
      </c>
      <c r="H28" s="19">
        <v>6.4024901710250992E-2</v>
      </c>
      <c r="I28" s="5">
        <v>17</v>
      </c>
      <c r="J28" s="3">
        <v>41.535108870000002</v>
      </c>
      <c r="K28" s="5">
        <v>27</v>
      </c>
      <c r="L28" s="3">
        <v>36.21824431000001</v>
      </c>
      <c r="M28" s="3">
        <v>5.316864559999992</v>
      </c>
      <c r="N28" s="4">
        <v>0.14680072602337546</v>
      </c>
      <c r="O28" s="3">
        <v>0.53900020750493183</v>
      </c>
      <c r="P28" s="19">
        <v>6.7776046285932992E-2</v>
      </c>
      <c r="Q28" s="5">
        <v>16</v>
      </c>
      <c r="S28" s="20" t="s">
        <v>479</v>
      </c>
      <c r="T28" s="3">
        <v>41.535108870000002</v>
      </c>
      <c r="U28" s="5">
        <v>27</v>
      </c>
      <c r="V28" s="3">
        <v>55.317825350000014</v>
      </c>
      <c r="W28" s="3">
        <v>-13.782716480000012</v>
      </c>
      <c r="X28" s="90">
        <v>-0.24915506697516998</v>
      </c>
      <c r="Y28" s="3">
        <v>-0.1109725275361116</v>
      </c>
      <c r="Z28" s="3">
        <v>41.535108870000002</v>
      </c>
      <c r="AA28" s="5">
        <v>27</v>
      </c>
      <c r="AB28" s="3">
        <v>55.317825350000014</v>
      </c>
      <c r="AC28" s="3">
        <v>-13.782716480000012</v>
      </c>
      <c r="AD28" s="90">
        <v>-0.24915506697516998</v>
      </c>
      <c r="AE28" s="19">
        <v>-0.1109725275361116</v>
      </c>
      <c r="AF28" s="3">
        <v>0.53900020750493183</v>
      </c>
      <c r="AG28" s="19">
        <v>0.53900020750493183</v>
      </c>
      <c r="AI28" s="20" t="s">
        <v>479</v>
      </c>
      <c r="AJ28" s="5">
        <v>27</v>
      </c>
      <c r="AK28" s="3">
        <v>220.73572617000002</v>
      </c>
      <c r="AL28" s="5">
        <v>33</v>
      </c>
      <c r="AM28" s="4">
        <v>-2.5622656674423538E-2</v>
      </c>
      <c r="AN28" s="3">
        <v>0.41450485264621451</v>
      </c>
      <c r="AO28" s="3">
        <v>226.54029025000003</v>
      </c>
      <c r="AP28" s="3"/>
    </row>
    <row r="29" spans="1:56" x14ac:dyDescent="0.35">
      <c r="A29" s="20" t="s">
        <v>496</v>
      </c>
      <c r="B29" s="3">
        <v>19.291917250000012</v>
      </c>
      <c r="C29" s="5">
        <v>27</v>
      </c>
      <c r="D29" s="3">
        <v>14.81055192</v>
      </c>
      <c r="E29" s="3">
        <v>4.4813653300000116</v>
      </c>
      <c r="F29" s="4">
        <v>0.30257922555528993</v>
      </c>
      <c r="G29" s="3">
        <v>0.49932557528132832</v>
      </c>
      <c r="H29" s="19">
        <v>0.10961277848003023</v>
      </c>
      <c r="I29" s="5">
        <v>14</v>
      </c>
      <c r="J29" s="3">
        <v>37.325610250000011</v>
      </c>
      <c r="K29" s="5">
        <v>28</v>
      </c>
      <c r="L29" s="3">
        <v>28.374747270000007</v>
      </c>
      <c r="M29" s="3">
        <v>8.9508629800000037</v>
      </c>
      <c r="N29" s="4">
        <v>0.31545172525513743</v>
      </c>
      <c r="O29" s="3">
        <v>0.4843736351568691</v>
      </c>
      <c r="P29" s="19">
        <v>0.11409997316755521</v>
      </c>
      <c r="Q29" s="5">
        <v>10</v>
      </c>
      <c r="S29" s="20" t="s">
        <v>496</v>
      </c>
      <c r="T29" s="3">
        <v>37.325610250000011</v>
      </c>
      <c r="U29" s="5">
        <v>28</v>
      </c>
      <c r="V29" s="3">
        <v>42.106632469999994</v>
      </c>
      <c r="W29" s="3">
        <v>-4.7810222199999828</v>
      </c>
      <c r="X29" s="90">
        <v>-0.11354558509057577</v>
      </c>
      <c r="Y29" s="3">
        <v>-3.8494742362988013E-2</v>
      </c>
      <c r="Z29" s="3">
        <v>37.325610250000011</v>
      </c>
      <c r="AA29" s="5">
        <v>28</v>
      </c>
      <c r="AB29" s="3">
        <v>42.106632469999994</v>
      </c>
      <c r="AC29" s="3">
        <v>-4.7810222199999828</v>
      </c>
      <c r="AD29" s="90">
        <v>-0.11354558509057577</v>
      </c>
      <c r="AE29" s="19">
        <v>-3.8494742362988013E-2</v>
      </c>
      <c r="AF29" s="3">
        <v>0.4843736351568691</v>
      </c>
      <c r="AG29" s="19">
        <v>0.4843736351568691</v>
      </c>
      <c r="AI29" s="20" t="s">
        <v>496</v>
      </c>
      <c r="AJ29" s="5">
        <v>28</v>
      </c>
      <c r="AK29" s="3">
        <v>212.43384236999998</v>
      </c>
      <c r="AL29" s="5">
        <v>34</v>
      </c>
      <c r="AM29" s="4">
        <v>0.20521365742589737</v>
      </c>
      <c r="AN29" s="3">
        <v>0.39891530046581763</v>
      </c>
      <c r="AO29" s="3">
        <v>176.26239220000002</v>
      </c>
      <c r="AP29" s="3"/>
    </row>
    <row r="30" spans="1:56" x14ac:dyDescent="0.35">
      <c r="A30" s="20" t="s">
        <v>483</v>
      </c>
      <c r="B30" s="3">
        <v>20.324075230000009</v>
      </c>
      <c r="C30" s="5">
        <v>26</v>
      </c>
      <c r="D30" s="3">
        <v>21.297348469999999</v>
      </c>
      <c r="E30" s="3">
        <v>-0.97327323999999038</v>
      </c>
      <c r="F30" s="4">
        <v>-4.5699268215053546E-2</v>
      </c>
      <c r="G30" s="3">
        <v>0.52604053940158513</v>
      </c>
      <c r="H30" s="19">
        <v>-2.3805955596273597E-2</v>
      </c>
      <c r="I30" s="5">
        <v>83</v>
      </c>
      <c r="J30" s="3">
        <v>37.158316800000009</v>
      </c>
      <c r="K30" s="5">
        <v>29</v>
      </c>
      <c r="L30" s="3">
        <v>49.189226660000003</v>
      </c>
      <c r="M30" s="3">
        <v>-12.030909859999994</v>
      </c>
      <c r="N30" s="4">
        <v>-0.24458424490302799</v>
      </c>
      <c r="O30" s="3">
        <v>0.48220267168241565</v>
      </c>
      <c r="P30" s="19">
        <v>-0.1533624741295363</v>
      </c>
      <c r="Q30" s="5">
        <v>93</v>
      </c>
      <c r="S30" s="20" t="s">
        <v>483</v>
      </c>
      <c r="T30" s="3">
        <v>37.158316800000009</v>
      </c>
      <c r="U30" s="5">
        <v>29</v>
      </c>
      <c r="V30" s="3">
        <v>72.12815243</v>
      </c>
      <c r="W30" s="3">
        <v>-34.969835629999992</v>
      </c>
      <c r="X30" s="90">
        <v>-0.48482921649681843</v>
      </c>
      <c r="Y30" s="3">
        <v>-0.281562132763502</v>
      </c>
      <c r="Z30" s="3">
        <v>37.158316800000009</v>
      </c>
      <c r="AA30" s="5">
        <v>29</v>
      </c>
      <c r="AB30" s="3">
        <v>72.12815243</v>
      </c>
      <c r="AC30" s="3">
        <v>-34.969835629999992</v>
      </c>
      <c r="AD30" s="90">
        <v>-0.48482921649681843</v>
      </c>
      <c r="AE30" s="19">
        <v>-0.281562132763502</v>
      </c>
      <c r="AF30" s="3">
        <v>0.48220267168241565</v>
      </c>
      <c r="AG30" s="19">
        <v>0.48220267168241565</v>
      </c>
      <c r="AI30" s="20" t="s">
        <v>483</v>
      </c>
      <c r="AJ30" s="5">
        <v>29</v>
      </c>
      <c r="AK30" s="3">
        <v>294.11290615000001</v>
      </c>
      <c r="AL30" s="5">
        <v>25</v>
      </c>
      <c r="AM30" s="4">
        <v>7.755129900668134E-2</v>
      </c>
      <c r="AN30" s="3">
        <v>0.55229494989481465</v>
      </c>
      <c r="AO30" s="3">
        <v>272.94561884999996</v>
      </c>
      <c r="AP30" s="3"/>
    </row>
    <row r="31" spans="1:56" x14ac:dyDescent="0.35">
      <c r="A31" s="20" t="s">
        <v>557</v>
      </c>
      <c r="B31" s="3">
        <v>18.622911590000001</v>
      </c>
      <c r="C31" s="5">
        <v>28</v>
      </c>
      <c r="D31" s="3">
        <v>21.220780000000001</v>
      </c>
      <c r="E31" s="3">
        <v>-2.5978684100000002</v>
      </c>
      <c r="F31" s="4">
        <v>-0.12242096708980532</v>
      </c>
      <c r="G31" s="3">
        <v>0.48200994865298125</v>
      </c>
      <c r="H31" s="19">
        <v>-6.3543039582001151E-2</v>
      </c>
      <c r="I31" s="5">
        <v>90</v>
      </c>
      <c r="J31" s="3">
        <v>35.976237260000005</v>
      </c>
      <c r="K31" s="5">
        <v>30</v>
      </c>
      <c r="L31" s="3">
        <v>44.243551769999996</v>
      </c>
      <c r="M31" s="3">
        <v>-8.2673145099999914</v>
      </c>
      <c r="N31" s="4">
        <v>-0.18685919595645506</v>
      </c>
      <c r="O31" s="3">
        <v>0.4668628511141944</v>
      </c>
      <c r="P31" s="19">
        <v>-0.10538652707191126</v>
      </c>
      <c r="Q31" s="5">
        <v>91</v>
      </c>
      <c r="S31" s="20" t="s">
        <v>557</v>
      </c>
      <c r="T31" s="3">
        <v>35.976237260000005</v>
      </c>
      <c r="U31" s="5">
        <v>30</v>
      </c>
      <c r="V31" s="3">
        <v>67.76051846</v>
      </c>
      <c r="W31" s="3">
        <v>-31.784281199999995</v>
      </c>
      <c r="X31" s="90">
        <v>-0.4690678572473248</v>
      </c>
      <c r="Y31" s="3">
        <v>-0.25591341342621238</v>
      </c>
      <c r="Z31" s="3">
        <v>35.976237260000005</v>
      </c>
      <c r="AA31" s="5">
        <v>30</v>
      </c>
      <c r="AB31" s="3">
        <v>67.76051846</v>
      </c>
      <c r="AC31" s="3">
        <v>-31.784281199999995</v>
      </c>
      <c r="AD31" s="90">
        <v>-0.4690678572473248</v>
      </c>
      <c r="AE31" s="19">
        <v>-0.25591341342621238</v>
      </c>
      <c r="AF31" s="3">
        <v>0.4668628511141944</v>
      </c>
      <c r="AG31" s="19">
        <v>0.4668628511141944</v>
      </c>
      <c r="AI31" s="20" t="s">
        <v>557</v>
      </c>
      <c r="AJ31" s="5">
        <v>30</v>
      </c>
      <c r="AK31" s="3">
        <v>280.97494043000006</v>
      </c>
      <c r="AL31" s="5">
        <v>27</v>
      </c>
      <c r="AM31" s="4">
        <v>6.7316441808971117E-2</v>
      </c>
      <c r="AN31" s="3">
        <v>0.52762404301748589</v>
      </c>
      <c r="AO31" s="3">
        <v>263.25364195999998</v>
      </c>
      <c r="AP31" s="3"/>
    </row>
    <row r="32" spans="1:56" x14ac:dyDescent="0.35">
      <c r="A32" s="20" t="s">
        <v>485</v>
      </c>
      <c r="B32" s="3">
        <v>18.445260870000009</v>
      </c>
      <c r="C32" s="5">
        <v>30</v>
      </c>
      <c r="D32" s="3">
        <v>18.945233399999999</v>
      </c>
      <c r="E32" s="3">
        <v>-0.4999725299999902</v>
      </c>
      <c r="F32" s="4">
        <v>-2.6390412799030982E-2</v>
      </c>
      <c r="G32" s="3">
        <v>0.47741188062202189</v>
      </c>
      <c r="H32" s="19">
        <v>-1.2229169938481461E-2</v>
      </c>
      <c r="I32" s="5">
        <v>77</v>
      </c>
      <c r="J32" s="3">
        <v>34.758326589999996</v>
      </c>
      <c r="K32" s="5">
        <v>31</v>
      </c>
      <c r="L32" s="3">
        <v>39.469413839999987</v>
      </c>
      <c r="M32" s="3">
        <v>-4.7110872499999914</v>
      </c>
      <c r="N32" s="4">
        <v>-0.11936045640550086</v>
      </c>
      <c r="O32" s="3">
        <v>0.45105805074862659</v>
      </c>
      <c r="P32" s="19">
        <v>-6.0053978037211589E-2</v>
      </c>
      <c r="Q32" s="5">
        <v>87</v>
      </c>
      <c r="S32" s="20" t="s">
        <v>485</v>
      </c>
      <c r="T32" s="3">
        <v>34.758326589999996</v>
      </c>
      <c r="U32" s="5">
        <v>31</v>
      </c>
      <c r="V32" s="3">
        <v>56.072048219999999</v>
      </c>
      <c r="W32" s="3">
        <v>-21.313721630000003</v>
      </c>
      <c r="X32" s="90">
        <v>-0.38011312778115602</v>
      </c>
      <c r="Y32" s="3">
        <v>-0.17160895415024824</v>
      </c>
      <c r="Z32" s="3">
        <v>34.758326589999996</v>
      </c>
      <c r="AA32" s="5">
        <v>31</v>
      </c>
      <c r="AB32" s="3">
        <v>56.072048219999999</v>
      </c>
      <c r="AC32" s="3">
        <v>-21.313721630000003</v>
      </c>
      <c r="AD32" s="90">
        <v>-0.38011312778115602</v>
      </c>
      <c r="AE32" s="19">
        <v>-0.17160895415024824</v>
      </c>
      <c r="AF32" s="3">
        <v>0.45105805074862659</v>
      </c>
      <c r="AG32" s="19">
        <v>0.45105805074862659</v>
      </c>
      <c r="AI32" s="20" t="s">
        <v>485</v>
      </c>
      <c r="AJ32" s="5">
        <v>31</v>
      </c>
      <c r="AK32" s="3">
        <v>233.24236230000002</v>
      </c>
      <c r="AL32" s="5">
        <v>29</v>
      </c>
      <c r="AM32" s="4">
        <v>6.9505801106028997E-4</v>
      </c>
      <c r="AN32" s="3">
        <v>0.43799022792331382</v>
      </c>
      <c r="AO32" s="3">
        <v>233.08035792999999</v>
      </c>
      <c r="AP32" s="3"/>
    </row>
    <row r="33" spans="1:42" x14ac:dyDescent="0.35">
      <c r="A33" s="20" t="s">
        <v>471</v>
      </c>
      <c r="B33" s="3">
        <v>17.206590370000001</v>
      </c>
      <c r="C33" s="5">
        <v>32</v>
      </c>
      <c r="D33" s="3">
        <v>14.66726308</v>
      </c>
      <c r="E33" s="3">
        <v>2.539327290000001</v>
      </c>
      <c r="F33" s="4">
        <v>0.17312891138242281</v>
      </c>
      <c r="G33" s="3">
        <v>0.44535182915168314</v>
      </c>
      <c r="H33" s="19">
        <v>6.2111142303826611E-2</v>
      </c>
      <c r="I33" s="5">
        <v>18</v>
      </c>
      <c r="J33" s="3">
        <v>33.579480660000002</v>
      </c>
      <c r="K33" s="5">
        <v>32</v>
      </c>
      <c r="L33" s="3">
        <v>29.618888269999999</v>
      </c>
      <c r="M33" s="3">
        <v>3.9605923900000022</v>
      </c>
      <c r="N33" s="4">
        <v>0.13371846890052108</v>
      </c>
      <c r="O33" s="3">
        <v>0.43576019266728477</v>
      </c>
      <c r="P33" s="19">
        <v>5.048714145623346E-2</v>
      </c>
      <c r="Q33" s="5">
        <v>18</v>
      </c>
      <c r="S33" s="20" t="s">
        <v>471</v>
      </c>
      <c r="T33" s="3">
        <v>33.579480660000002</v>
      </c>
      <c r="U33" s="5">
        <v>32</v>
      </c>
      <c r="V33" s="3">
        <v>44.964425599999998</v>
      </c>
      <c r="W33" s="3">
        <v>-11.384944939999997</v>
      </c>
      <c r="X33" s="90">
        <v>-0.25319894089784611</v>
      </c>
      <c r="Y33" s="3">
        <v>-9.1666698483176157E-2</v>
      </c>
      <c r="Z33" s="3">
        <v>33.579480660000002</v>
      </c>
      <c r="AA33" s="5">
        <v>32</v>
      </c>
      <c r="AB33" s="3">
        <v>44.964425599999998</v>
      </c>
      <c r="AC33" s="3">
        <v>-11.384944939999997</v>
      </c>
      <c r="AD33" s="90">
        <v>-0.25319894089784611</v>
      </c>
      <c r="AE33" s="19">
        <v>-9.1666698483176157E-2</v>
      </c>
      <c r="AF33" s="3">
        <v>0.43576019266728477</v>
      </c>
      <c r="AG33" s="19">
        <v>0.43576019266728477</v>
      </c>
      <c r="AI33" s="20" t="s">
        <v>471</v>
      </c>
      <c r="AJ33" s="5">
        <v>32</v>
      </c>
      <c r="AK33" s="3">
        <v>123.79825974999999</v>
      </c>
      <c r="AL33" s="5">
        <v>42</v>
      </c>
      <c r="AM33" s="4">
        <v>3.8716269652372848E-2</v>
      </c>
      <c r="AN33" s="3">
        <v>0.23247246970801277</v>
      </c>
      <c r="AO33" s="3">
        <v>119.18390359999998</v>
      </c>
      <c r="AP33" s="3"/>
    </row>
    <row r="34" spans="1:42" x14ac:dyDescent="0.35">
      <c r="A34" s="20" t="s">
        <v>487</v>
      </c>
      <c r="B34" s="3">
        <v>16.83890105</v>
      </c>
      <c r="C34" s="5">
        <v>33</v>
      </c>
      <c r="D34" s="3">
        <v>18.676527970000009</v>
      </c>
      <c r="E34" s="3">
        <v>-1.8376269200000088</v>
      </c>
      <c r="F34" s="4">
        <v>-9.8392320186695192E-2</v>
      </c>
      <c r="G34" s="3">
        <v>0.43583506216296924</v>
      </c>
      <c r="H34" s="19">
        <v>-4.494777320707765E-2</v>
      </c>
      <c r="I34" s="5">
        <v>88</v>
      </c>
      <c r="J34" s="3">
        <v>33.531515220000003</v>
      </c>
      <c r="K34" s="5">
        <v>33</v>
      </c>
      <c r="L34" s="3">
        <v>36.316217810000012</v>
      </c>
      <c r="M34" s="3">
        <v>-2.7847025900000091</v>
      </c>
      <c r="N34" s="4">
        <v>-7.6679311831674646E-2</v>
      </c>
      <c r="O34" s="3">
        <v>0.4351377461920875</v>
      </c>
      <c r="P34" s="19">
        <v>-3.5497637658913464E-2</v>
      </c>
      <c r="Q34" s="5">
        <v>85</v>
      </c>
      <c r="S34" s="20" t="s">
        <v>487</v>
      </c>
      <c r="T34" s="3">
        <v>33.531515220000003</v>
      </c>
      <c r="U34" s="5">
        <v>33</v>
      </c>
      <c r="V34" s="3">
        <v>53.697826610000021</v>
      </c>
      <c r="W34" s="3">
        <v>-20.166311390000018</v>
      </c>
      <c r="X34" s="90">
        <v>-0.37555172458775998</v>
      </c>
      <c r="Y34" s="3">
        <v>-0.1623704985353204</v>
      </c>
      <c r="Z34" s="3">
        <v>33.531515220000003</v>
      </c>
      <c r="AA34" s="5">
        <v>33</v>
      </c>
      <c r="AB34" s="3">
        <v>53.697826610000021</v>
      </c>
      <c r="AC34" s="3">
        <v>-20.166311390000018</v>
      </c>
      <c r="AD34" s="90">
        <v>-0.37555172458775998</v>
      </c>
      <c r="AE34" s="19">
        <v>-0.1623704985353204</v>
      </c>
      <c r="AF34" s="3">
        <v>0.4351377461920875</v>
      </c>
      <c r="AG34" s="19">
        <v>0.4351377461920875</v>
      </c>
      <c r="AI34" s="20" t="s">
        <v>487</v>
      </c>
      <c r="AJ34" s="5">
        <v>33</v>
      </c>
      <c r="AK34" s="3">
        <v>232.87296702</v>
      </c>
      <c r="AL34" s="5">
        <v>30</v>
      </c>
      <c r="AM34" s="4">
        <v>0.16919074337692663</v>
      </c>
      <c r="AN34" s="3">
        <v>0.437296565240062</v>
      </c>
      <c r="AO34" s="3">
        <v>199.17448742999997</v>
      </c>
      <c r="AP34" s="3"/>
    </row>
    <row r="35" spans="1:42" x14ac:dyDescent="0.35">
      <c r="A35" s="20" t="s">
        <v>472</v>
      </c>
      <c r="B35" s="3">
        <v>16.417471720000002</v>
      </c>
      <c r="C35" s="5">
        <v>35</v>
      </c>
      <c r="D35" s="3">
        <v>16.123612380000001</v>
      </c>
      <c r="E35" s="3">
        <v>0.29385934000000091</v>
      </c>
      <c r="F35" s="4">
        <v>1.8225403406776808E-2</v>
      </c>
      <c r="G35" s="3">
        <v>0.42492736232599876</v>
      </c>
      <c r="H35" s="19">
        <v>7.1877065063356274E-3</v>
      </c>
      <c r="I35" s="5">
        <v>41</v>
      </c>
      <c r="J35" s="3">
        <v>31.921627820000001</v>
      </c>
      <c r="K35" s="5">
        <v>34</v>
      </c>
      <c r="L35" s="3">
        <v>33.056059349999998</v>
      </c>
      <c r="M35" s="3">
        <v>-1.134431529999997</v>
      </c>
      <c r="N35" s="4">
        <v>-3.4318414000548358E-2</v>
      </c>
      <c r="O35" s="3">
        <v>0.41424627229766564</v>
      </c>
      <c r="P35" s="19">
        <v>-1.4461019839388516E-2</v>
      </c>
      <c r="Q35" s="5">
        <v>75</v>
      </c>
      <c r="S35" s="20" t="s">
        <v>472</v>
      </c>
      <c r="T35" s="3">
        <v>31.921627820000001</v>
      </c>
      <c r="U35" s="5">
        <v>34</v>
      </c>
      <c r="V35" s="3">
        <v>52.41640701</v>
      </c>
      <c r="W35" s="3">
        <v>-20.494779189999999</v>
      </c>
      <c r="X35" s="90">
        <v>-0.39099931412868505</v>
      </c>
      <c r="Y35" s="3">
        <v>-0.16501518052040781</v>
      </c>
      <c r="Z35" s="3">
        <v>31.921627820000001</v>
      </c>
      <c r="AA35" s="5">
        <v>34</v>
      </c>
      <c r="AB35" s="3">
        <v>52.41640701</v>
      </c>
      <c r="AC35" s="3">
        <v>-20.494779189999999</v>
      </c>
      <c r="AD35" s="90">
        <v>-0.39099931412868505</v>
      </c>
      <c r="AE35" s="19">
        <v>-0.16501518052040781</v>
      </c>
      <c r="AF35" s="3">
        <v>0.41424627229766564</v>
      </c>
      <c r="AG35" s="19">
        <v>0.41424627229766564</v>
      </c>
      <c r="AI35" s="20" t="s">
        <v>472</v>
      </c>
      <c r="AJ35" s="5">
        <v>34</v>
      </c>
      <c r="AK35" s="3">
        <v>206.72034565999999</v>
      </c>
      <c r="AL35" s="5">
        <v>37</v>
      </c>
      <c r="AM35" s="4">
        <v>3.6503563062284528E-2</v>
      </c>
      <c r="AN35" s="3">
        <v>0.38818630723501979</v>
      </c>
      <c r="AO35" s="3">
        <v>199.44007240000002</v>
      </c>
      <c r="AP35" s="3"/>
    </row>
    <row r="36" spans="1:42" x14ac:dyDescent="0.35">
      <c r="A36" s="20" t="s">
        <v>489</v>
      </c>
      <c r="B36" s="3">
        <v>13.731421920000001</v>
      </c>
      <c r="C36" s="5">
        <v>37</v>
      </c>
      <c r="D36" s="3">
        <v>17.2578733</v>
      </c>
      <c r="E36" s="3">
        <v>-3.5264513799999992</v>
      </c>
      <c r="F36" s="4">
        <v>-0.204338699137396</v>
      </c>
      <c r="G36" s="3">
        <v>0.35540532653044832</v>
      </c>
      <c r="H36" s="19">
        <v>-8.6255885309965544E-2</v>
      </c>
      <c r="I36" s="5">
        <v>91</v>
      </c>
      <c r="J36" s="3">
        <v>31.883762650000001</v>
      </c>
      <c r="K36" s="5">
        <v>35</v>
      </c>
      <c r="L36" s="3">
        <v>33.656012320000002</v>
      </c>
      <c r="M36" s="3">
        <v>-1.7722496700000008</v>
      </c>
      <c r="N36" s="4">
        <v>-5.2657743678886315E-2</v>
      </c>
      <c r="O36" s="3">
        <v>0.41375489680732835</v>
      </c>
      <c r="P36" s="19">
        <v>-2.2591524442396118E-2</v>
      </c>
      <c r="Q36" s="5">
        <v>78</v>
      </c>
      <c r="S36" s="20" t="s">
        <v>489</v>
      </c>
      <c r="T36" s="3">
        <v>31.883762650000001</v>
      </c>
      <c r="U36" s="5">
        <v>35</v>
      </c>
      <c r="V36" s="3">
        <v>53.867374859999998</v>
      </c>
      <c r="W36" s="3">
        <v>-21.983612209999997</v>
      </c>
      <c r="X36" s="90">
        <v>-0.40810624737394152</v>
      </c>
      <c r="Y36" s="3">
        <v>-0.1770026260684876</v>
      </c>
      <c r="Z36" s="3">
        <v>31.883762650000001</v>
      </c>
      <c r="AA36" s="5">
        <v>35</v>
      </c>
      <c r="AB36" s="3">
        <v>53.867374859999998</v>
      </c>
      <c r="AC36" s="3">
        <v>-21.983612209999997</v>
      </c>
      <c r="AD36" s="90">
        <v>-0.40810624737394152</v>
      </c>
      <c r="AE36" s="19">
        <v>-0.1770026260684876</v>
      </c>
      <c r="AF36" s="3">
        <v>0.41375489680732835</v>
      </c>
      <c r="AG36" s="19">
        <v>0.41375489680732835</v>
      </c>
      <c r="AI36" s="20" t="s">
        <v>489</v>
      </c>
      <c r="AJ36" s="5">
        <v>35</v>
      </c>
      <c r="AK36" s="3">
        <v>209.87550387000002</v>
      </c>
      <c r="AL36" s="5">
        <v>35</v>
      </c>
      <c r="AM36" s="4">
        <v>-1.5294963707237708E-2</v>
      </c>
      <c r="AN36" s="3">
        <v>0.39411116775308713</v>
      </c>
      <c r="AO36" s="3">
        <v>213.13540210999997</v>
      </c>
      <c r="AP36" s="3"/>
    </row>
    <row r="37" spans="1:42" x14ac:dyDescent="0.35">
      <c r="A37" s="20" t="s">
        <v>498</v>
      </c>
      <c r="B37" s="3">
        <v>16.4273092</v>
      </c>
      <c r="C37" s="5">
        <v>34</v>
      </c>
      <c r="D37" s="3">
        <v>11.59503963</v>
      </c>
      <c r="E37" s="3">
        <v>4.8322695699999993</v>
      </c>
      <c r="F37" s="4">
        <v>0.41675317413296309</v>
      </c>
      <c r="G37" s="3">
        <v>0.42518198219071529</v>
      </c>
      <c r="H37" s="19">
        <v>0.11819578519660649</v>
      </c>
      <c r="I37" s="5">
        <v>13</v>
      </c>
      <c r="J37" s="3">
        <v>31.479931610000001</v>
      </c>
      <c r="K37" s="5">
        <v>36</v>
      </c>
      <c r="L37" s="3">
        <v>23.606214050000013</v>
      </c>
      <c r="M37" s="3">
        <v>7.8737175599999887</v>
      </c>
      <c r="N37" s="4">
        <v>0.33354427538963982</v>
      </c>
      <c r="O37" s="3">
        <v>0.40851439015455415</v>
      </c>
      <c r="P37" s="19">
        <v>0.10036920063822791</v>
      </c>
      <c r="Q37" s="5">
        <v>13</v>
      </c>
      <c r="S37" s="20" t="s">
        <v>498</v>
      </c>
      <c r="T37" s="3">
        <v>31.479931610000001</v>
      </c>
      <c r="U37" s="5">
        <v>36</v>
      </c>
      <c r="V37" s="3">
        <v>36.635588060000011</v>
      </c>
      <c r="W37" s="3">
        <v>-5.1556564500000093</v>
      </c>
      <c r="X37" s="90">
        <v>-0.14072809317421964</v>
      </c>
      <c r="Y37" s="3">
        <v>-4.1511136661236535E-2</v>
      </c>
      <c r="Z37" s="3">
        <v>31.479931610000001</v>
      </c>
      <c r="AA37" s="5">
        <v>36</v>
      </c>
      <c r="AB37" s="3">
        <v>36.635588060000011</v>
      </c>
      <c r="AC37" s="3">
        <v>-5.1556564500000093</v>
      </c>
      <c r="AD37" s="90">
        <v>-0.14072809317421964</v>
      </c>
      <c r="AE37" s="19">
        <v>-4.1511136661236535E-2</v>
      </c>
      <c r="AF37" s="3">
        <v>0.40851439015455415</v>
      </c>
      <c r="AG37" s="19">
        <v>0.40851439015455415</v>
      </c>
      <c r="AI37" s="20" t="s">
        <v>498</v>
      </c>
      <c r="AJ37" s="5">
        <v>36</v>
      </c>
      <c r="AK37" s="3">
        <v>208.55506493999999</v>
      </c>
      <c r="AL37" s="5">
        <v>36</v>
      </c>
      <c r="AM37" s="4">
        <v>0.10899356602195431</v>
      </c>
      <c r="AN37" s="3">
        <v>0.39163160382564904</v>
      </c>
      <c r="AO37" s="3">
        <v>188.05795753000004</v>
      </c>
      <c r="AP37" s="3"/>
    </row>
    <row r="38" spans="1:42" x14ac:dyDescent="0.35">
      <c r="A38" s="20" t="s">
        <v>486</v>
      </c>
      <c r="B38" s="3">
        <v>13.77308629</v>
      </c>
      <c r="C38" s="5">
        <v>36</v>
      </c>
      <c r="D38" s="3">
        <v>18.56750001</v>
      </c>
      <c r="E38" s="3">
        <v>-4.7944137199999997</v>
      </c>
      <c r="F38" s="4">
        <v>-0.25821536111042664</v>
      </c>
      <c r="G38" s="3">
        <v>0.35648371004461066</v>
      </c>
      <c r="H38" s="19">
        <v>-0.11726984307971525</v>
      </c>
      <c r="I38" s="5">
        <v>93</v>
      </c>
      <c r="J38" s="3">
        <v>28.495394309999988</v>
      </c>
      <c r="K38" s="5">
        <v>37</v>
      </c>
      <c r="L38" s="3">
        <v>36.317391069999999</v>
      </c>
      <c r="M38" s="3">
        <v>-7.8219967600000118</v>
      </c>
      <c r="N38" s="4">
        <v>-0.21537881795868807</v>
      </c>
      <c r="O38" s="3">
        <v>0.36978411430428132</v>
      </c>
      <c r="P38" s="19">
        <v>-9.9709896400704892E-2</v>
      </c>
      <c r="Q38" s="5">
        <v>90</v>
      </c>
      <c r="S38" s="20" t="s">
        <v>486</v>
      </c>
      <c r="T38" s="3">
        <v>28.495394309999988</v>
      </c>
      <c r="U38" s="5">
        <v>37</v>
      </c>
      <c r="V38" s="3">
        <v>57.539088649999997</v>
      </c>
      <c r="W38" s="3">
        <v>-29.043694340000009</v>
      </c>
      <c r="X38" s="90">
        <v>-0.50476458736890351</v>
      </c>
      <c r="Y38" s="3">
        <v>-0.23384738230471505</v>
      </c>
      <c r="Z38" s="3">
        <v>28.495394309999988</v>
      </c>
      <c r="AA38" s="5">
        <v>37</v>
      </c>
      <c r="AB38" s="3">
        <v>57.539088649999997</v>
      </c>
      <c r="AC38" s="3">
        <v>-29.043694340000009</v>
      </c>
      <c r="AD38" s="90">
        <v>-0.50476458736890351</v>
      </c>
      <c r="AE38" s="19">
        <v>-0.23384738230471505</v>
      </c>
      <c r="AF38" s="3">
        <v>0.36978411430428132</v>
      </c>
      <c r="AG38" s="19">
        <v>0.36978411430428132</v>
      </c>
      <c r="AI38" s="20" t="s">
        <v>486</v>
      </c>
      <c r="AJ38" s="5">
        <v>37</v>
      </c>
      <c r="AK38" s="3">
        <v>255.18922387000003</v>
      </c>
      <c r="AL38" s="5">
        <v>28</v>
      </c>
      <c r="AM38" s="4">
        <v>-4.1563922722173907E-2</v>
      </c>
      <c r="AN38" s="3">
        <v>0.47920277098992003</v>
      </c>
      <c r="AO38" s="3">
        <v>266.25586193999999</v>
      </c>
      <c r="AP38" s="3"/>
    </row>
    <row r="39" spans="1:42" x14ac:dyDescent="0.35">
      <c r="A39" s="20" t="s">
        <v>513</v>
      </c>
      <c r="B39" s="3">
        <v>13.323462320000001</v>
      </c>
      <c r="C39" s="5">
        <v>39</v>
      </c>
      <c r="D39" s="3">
        <v>13.22273025</v>
      </c>
      <c r="E39" s="3">
        <v>0.10073207000000117</v>
      </c>
      <c r="F39" s="4">
        <v>7.6180991440857326E-3</v>
      </c>
      <c r="G39" s="3">
        <v>0.34484625874460961</v>
      </c>
      <c r="H39" s="19">
        <v>2.4638745698389642E-3</v>
      </c>
      <c r="I39" s="5">
        <v>51</v>
      </c>
      <c r="J39" s="3">
        <v>26.858294820000001</v>
      </c>
      <c r="K39" s="5">
        <v>38</v>
      </c>
      <c r="L39" s="3">
        <v>27.914192719999999</v>
      </c>
      <c r="M39" s="3">
        <v>-1.0558978999999979</v>
      </c>
      <c r="N39" s="4">
        <v>-3.7826560509610085E-2</v>
      </c>
      <c r="O39" s="3">
        <v>0.3485395097077697</v>
      </c>
      <c r="P39" s="19">
        <v>-1.3459922504330146E-2</v>
      </c>
      <c r="Q39" s="5">
        <v>74</v>
      </c>
      <c r="S39" s="20" t="s">
        <v>513</v>
      </c>
      <c r="T39" s="3">
        <v>26.858294820000001</v>
      </c>
      <c r="U39" s="5">
        <v>38</v>
      </c>
      <c r="V39" s="3">
        <v>42.998972160000001</v>
      </c>
      <c r="W39" s="3">
        <v>-16.14067734</v>
      </c>
      <c r="X39" s="90">
        <v>-0.37537356195260274</v>
      </c>
      <c r="Y39" s="3">
        <v>-0.12995781805160089</v>
      </c>
      <c r="Z39" s="3">
        <v>26.858294820000001</v>
      </c>
      <c r="AA39" s="5">
        <v>38</v>
      </c>
      <c r="AB39" s="3">
        <v>42.998972160000001</v>
      </c>
      <c r="AC39" s="3">
        <v>-16.14067734</v>
      </c>
      <c r="AD39" s="90">
        <v>-0.37537356195260274</v>
      </c>
      <c r="AE39" s="19">
        <v>-0.12995781805160089</v>
      </c>
      <c r="AF39" s="3">
        <v>0.3485395097077697</v>
      </c>
      <c r="AG39" s="19">
        <v>0.3485395097077697</v>
      </c>
      <c r="AI39" s="20" t="s">
        <v>513</v>
      </c>
      <c r="AJ39" s="5">
        <v>38</v>
      </c>
      <c r="AK39" s="3">
        <v>186.47934385000002</v>
      </c>
      <c r="AL39" s="5">
        <v>38</v>
      </c>
      <c r="AM39" s="4">
        <v>-0.38906059981540386</v>
      </c>
      <c r="AN39" s="3">
        <v>0.35017708408731679</v>
      </c>
      <c r="AO39" s="3">
        <v>305.23378226</v>
      </c>
      <c r="AP39" s="3"/>
    </row>
    <row r="40" spans="1:42" x14ac:dyDescent="0.35">
      <c r="A40" s="20" t="s">
        <v>554</v>
      </c>
      <c r="B40" s="3">
        <v>11.78622857</v>
      </c>
      <c r="C40" s="5">
        <v>40</v>
      </c>
      <c r="D40" s="3">
        <v>12.36213454</v>
      </c>
      <c r="E40" s="3">
        <v>-0.5759059699999991</v>
      </c>
      <c r="F40" s="4">
        <v>-4.6586288810928855E-2</v>
      </c>
      <c r="G40" s="3">
        <v>0.30505860484719188</v>
      </c>
      <c r="H40" s="19">
        <v>-1.4086477862526033E-2</v>
      </c>
      <c r="I40" s="5">
        <v>78</v>
      </c>
      <c r="J40" s="3">
        <v>24.795088020000001</v>
      </c>
      <c r="K40" s="5">
        <v>39</v>
      </c>
      <c r="L40" s="3">
        <v>25.643067309999999</v>
      </c>
      <c r="M40" s="3">
        <v>-0.84797928999999783</v>
      </c>
      <c r="N40" s="4">
        <v>-3.3068559222995564E-2</v>
      </c>
      <c r="O40" s="3">
        <v>0.32176531978554679</v>
      </c>
      <c r="P40" s="19">
        <v>-1.0809506798599461E-2</v>
      </c>
      <c r="Q40" s="5">
        <v>69</v>
      </c>
      <c r="S40" s="20" t="s">
        <v>554</v>
      </c>
      <c r="T40" s="3">
        <v>24.795088020000001</v>
      </c>
      <c r="U40" s="5">
        <v>39</v>
      </c>
      <c r="V40" s="3">
        <v>39.501852190000001</v>
      </c>
      <c r="W40" s="3">
        <v>-14.70676417</v>
      </c>
      <c r="X40" s="90">
        <v>-0.37230568580080547</v>
      </c>
      <c r="Y40" s="3">
        <v>-0.11841256360389291</v>
      </c>
      <c r="Z40" s="3">
        <v>24.795088020000001</v>
      </c>
      <c r="AA40" s="5">
        <v>39</v>
      </c>
      <c r="AB40" s="3">
        <v>39.501852190000001</v>
      </c>
      <c r="AC40" s="3">
        <v>-14.70676417</v>
      </c>
      <c r="AD40" s="90">
        <v>-0.37230568580080547</v>
      </c>
      <c r="AE40" s="19">
        <v>-0.11841256360389291</v>
      </c>
      <c r="AF40" s="3">
        <v>0.32176531978554679</v>
      </c>
      <c r="AG40" s="19">
        <v>0.32176531978554679</v>
      </c>
      <c r="AI40" s="20" t="s">
        <v>554</v>
      </c>
      <c r="AJ40" s="5">
        <v>39</v>
      </c>
      <c r="AK40" s="3">
        <v>181.60981814000002</v>
      </c>
      <c r="AL40" s="5">
        <v>39</v>
      </c>
      <c r="AM40" s="4">
        <v>5.8472826891482255E-2</v>
      </c>
      <c r="AN40" s="3">
        <v>0.34103292753458003</v>
      </c>
      <c r="AO40" s="3">
        <v>171.57721344000001</v>
      </c>
      <c r="AP40" s="3"/>
    </row>
    <row r="41" spans="1:42" x14ac:dyDescent="0.35">
      <c r="A41" s="20" t="s">
        <v>532</v>
      </c>
      <c r="B41" s="3">
        <v>13.395801130000001</v>
      </c>
      <c r="C41" s="5">
        <v>38</v>
      </c>
      <c r="D41" s="3">
        <v>13.879596149999999</v>
      </c>
      <c r="E41" s="3">
        <v>-0.48379501999999874</v>
      </c>
      <c r="F41" s="4">
        <v>-3.4856563171688393E-2</v>
      </c>
      <c r="G41" s="3">
        <v>0.34671857747013274</v>
      </c>
      <c r="H41" s="19">
        <v>-1.1833473160957741E-2</v>
      </c>
      <c r="I41" s="5">
        <v>76</v>
      </c>
      <c r="J41" s="3">
        <v>24.353356519999998</v>
      </c>
      <c r="K41" s="5">
        <v>40</v>
      </c>
      <c r="L41" s="3">
        <v>27.090376169999999</v>
      </c>
      <c r="M41" s="3">
        <v>-2.7370196500000006</v>
      </c>
      <c r="N41" s="4">
        <v>-0.10103291415462101</v>
      </c>
      <c r="O41" s="3">
        <v>0.31603297968487026</v>
      </c>
      <c r="P41" s="19">
        <v>-3.488980552175442E-2</v>
      </c>
      <c r="Q41" s="5">
        <v>84</v>
      </c>
      <c r="S41" s="20" t="s">
        <v>532</v>
      </c>
      <c r="T41" s="3">
        <v>24.353356519999998</v>
      </c>
      <c r="U41" s="5">
        <v>40</v>
      </c>
      <c r="V41" s="3">
        <v>41.784763920000003</v>
      </c>
      <c r="W41" s="3">
        <v>-17.431407400000005</v>
      </c>
      <c r="X41" s="90">
        <v>-0.41717137455589581</v>
      </c>
      <c r="Y41" s="3">
        <v>-0.14035022344809045</v>
      </c>
      <c r="Z41" s="3">
        <v>24.353356519999998</v>
      </c>
      <c r="AA41" s="5">
        <v>40</v>
      </c>
      <c r="AB41" s="3">
        <v>41.784763920000003</v>
      </c>
      <c r="AC41" s="3">
        <v>-17.431407400000005</v>
      </c>
      <c r="AD41" s="90">
        <v>-0.41717137455589581</v>
      </c>
      <c r="AE41" s="19">
        <v>-0.14035022344809045</v>
      </c>
      <c r="AF41" s="3">
        <v>0.31603297968487026</v>
      </c>
      <c r="AG41" s="19">
        <v>0.31603297968487026</v>
      </c>
      <c r="AI41" s="20" t="s">
        <v>532</v>
      </c>
      <c r="AJ41" s="5">
        <v>40</v>
      </c>
      <c r="AK41" s="3">
        <v>174.04135990999998</v>
      </c>
      <c r="AL41" s="5">
        <v>40</v>
      </c>
      <c r="AM41" s="4">
        <v>-1.0590025245932111E-2</v>
      </c>
      <c r="AN41" s="3">
        <v>0.32682062616489105</v>
      </c>
      <c r="AO41" s="3">
        <v>175.90418972000001</v>
      </c>
      <c r="AP41" s="3"/>
    </row>
    <row r="42" spans="1:42" x14ac:dyDescent="0.35">
      <c r="A42" s="20" t="s">
        <v>559</v>
      </c>
      <c r="B42" s="3">
        <v>10.169599120000001</v>
      </c>
      <c r="C42" s="5">
        <v>41</v>
      </c>
      <c r="D42" s="3">
        <v>9.6433994199999962</v>
      </c>
      <c r="E42" s="3">
        <v>0.52619970000000471</v>
      </c>
      <c r="F42" s="4">
        <v>5.4565789207972504E-2</v>
      </c>
      <c r="G42" s="3">
        <v>0.26321598134444041</v>
      </c>
      <c r="H42" s="19">
        <v>1.2870678220817746E-2</v>
      </c>
      <c r="I42" s="5">
        <v>32</v>
      </c>
      <c r="J42" s="3">
        <v>20.652119300000003</v>
      </c>
      <c r="K42" s="5">
        <v>41</v>
      </c>
      <c r="L42" s="3">
        <v>19.498244229999997</v>
      </c>
      <c r="M42" s="3">
        <v>1.1538750700000051</v>
      </c>
      <c r="N42" s="4">
        <v>5.9178408906410906E-2</v>
      </c>
      <c r="O42" s="3">
        <v>0.26800210450770412</v>
      </c>
      <c r="P42" s="19">
        <v>1.4708873861647631E-2</v>
      </c>
      <c r="Q42" s="5">
        <v>33</v>
      </c>
      <c r="S42" s="20" t="s">
        <v>559</v>
      </c>
      <c r="T42" s="3">
        <v>20.652119300000003</v>
      </c>
      <c r="U42" s="5">
        <v>41</v>
      </c>
      <c r="V42" s="3">
        <v>29.272928419999992</v>
      </c>
      <c r="W42" s="3">
        <v>-8.6208091199999899</v>
      </c>
      <c r="X42" s="90">
        <v>-0.29449766679680867</v>
      </c>
      <c r="Y42" s="3">
        <v>-6.9411061225918794E-2</v>
      </c>
      <c r="Z42" s="3">
        <v>20.652119300000003</v>
      </c>
      <c r="AA42" s="5">
        <v>41</v>
      </c>
      <c r="AB42" s="3">
        <v>29.272928419999992</v>
      </c>
      <c r="AC42" s="3">
        <v>-8.6208091199999899</v>
      </c>
      <c r="AD42" s="90">
        <v>-0.29449766679680867</v>
      </c>
      <c r="AE42" s="19">
        <v>-6.9411061225918794E-2</v>
      </c>
      <c r="AF42" s="3">
        <v>0.26800210450770412</v>
      </c>
      <c r="AG42" s="19">
        <v>0.26800210450770412</v>
      </c>
      <c r="AI42" s="20" t="s">
        <v>559</v>
      </c>
      <c r="AJ42" s="5">
        <v>41</v>
      </c>
      <c r="AK42" s="3">
        <v>135.18538716999998</v>
      </c>
      <c r="AL42" s="5">
        <v>41</v>
      </c>
      <c r="AM42" s="4">
        <v>4.192774857891135E-2</v>
      </c>
      <c r="AN42" s="3">
        <v>0.2538555944752996</v>
      </c>
      <c r="AO42" s="3">
        <v>129.74545246</v>
      </c>
      <c r="AP42" s="3"/>
    </row>
    <row r="43" spans="1:42" x14ac:dyDescent="0.35">
      <c r="A43" s="20" t="s">
        <v>467</v>
      </c>
      <c r="B43" s="3">
        <v>9.7139825300000027</v>
      </c>
      <c r="C43" s="5">
        <v>42</v>
      </c>
      <c r="D43" s="3">
        <v>8.2426121200000004</v>
      </c>
      <c r="E43" s="3">
        <v>1.4713704100000022</v>
      </c>
      <c r="F43" s="4">
        <v>0.17850778231209574</v>
      </c>
      <c r="G43" s="3">
        <v>0.25142342527231304</v>
      </c>
      <c r="H43" s="19">
        <v>3.5989254822346987E-2</v>
      </c>
      <c r="I43" s="5">
        <v>25</v>
      </c>
      <c r="J43" s="3">
        <v>18.012477450000002</v>
      </c>
      <c r="K43" s="5">
        <v>42</v>
      </c>
      <c r="L43" s="3">
        <v>16.25354849</v>
      </c>
      <c r="M43" s="3">
        <v>1.7589289600000022</v>
      </c>
      <c r="N43" s="4">
        <v>0.10821815070611707</v>
      </c>
      <c r="O43" s="3">
        <v>0.23374752943624358</v>
      </c>
      <c r="P43" s="19">
        <v>2.2421720407079224E-2</v>
      </c>
      <c r="Q43" s="5">
        <v>29</v>
      </c>
      <c r="S43" s="20" t="s">
        <v>467</v>
      </c>
      <c r="T43" s="3">
        <v>18.012477450000002</v>
      </c>
      <c r="U43" s="5">
        <v>42</v>
      </c>
      <c r="V43" s="3">
        <v>24.382712690000005</v>
      </c>
      <c r="W43" s="3">
        <v>-6.3702352400000031</v>
      </c>
      <c r="X43" s="90">
        <v>-0.26126031672483285</v>
      </c>
      <c r="Y43" s="3">
        <v>-5.129040466066441E-2</v>
      </c>
      <c r="Z43" s="3">
        <v>18.012477450000002</v>
      </c>
      <c r="AA43" s="5">
        <v>42</v>
      </c>
      <c r="AB43" s="3">
        <v>24.382712690000005</v>
      </c>
      <c r="AC43" s="3">
        <v>-6.3702352400000031</v>
      </c>
      <c r="AD43" s="90">
        <v>-0.26126031672483285</v>
      </c>
      <c r="AE43" s="19">
        <v>-5.129040466066441E-2</v>
      </c>
      <c r="AF43" s="3">
        <v>0.23374752943624358</v>
      </c>
      <c r="AG43" s="19">
        <v>0.23374752943624358</v>
      </c>
      <c r="AI43" s="20" t="s">
        <v>467</v>
      </c>
      <c r="AJ43" s="5">
        <v>42</v>
      </c>
      <c r="AK43" s="3">
        <v>116.25559002</v>
      </c>
      <c r="AL43" s="5">
        <v>43</v>
      </c>
      <c r="AM43" s="4">
        <v>7.1310391847247745E-2</v>
      </c>
      <c r="AN43" s="3">
        <v>0.21830859483718718</v>
      </c>
      <c r="AO43" s="3">
        <v>108.51718689999998</v>
      </c>
      <c r="AP43" s="3"/>
    </row>
    <row r="44" spans="1:42" x14ac:dyDescent="0.35">
      <c r="A44" s="20" t="s">
        <v>468</v>
      </c>
      <c r="B44" s="3">
        <v>8.6984565300000032</v>
      </c>
      <c r="C44" s="5">
        <v>43</v>
      </c>
      <c r="D44" s="3">
        <v>8.3527522899999997</v>
      </c>
      <c r="E44" s="3">
        <v>0.34570424000000344</v>
      </c>
      <c r="F44" s="4">
        <v>4.138806323921318E-2</v>
      </c>
      <c r="G44" s="3">
        <v>0.2251389405530379</v>
      </c>
      <c r="H44" s="19">
        <v>8.4558163613783054E-3</v>
      </c>
      <c r="I44" s="5">
        <v>38</v>
      </c>
      <c r="J44" s="3">
        <v>16.668915600000005</v>
      </c>
      <c r="K44" s="5">
        <v>43</v>
      </c>
      <c r="L44" s="3">
        <v>15.479365489999999</v>
      </c>
      <c r="M44" s="3">
        <v>1.1895501100000061</v>
      </c>
      <c r="N44" s="4">
        <v>7.6847472253851912E-2</v>
      </c>
      <c r="O44" s="3">
        <v>0.21631215643138865</v>
      </c>
      <c r="P44" s="19">
        <v>1.5163636839904234E-2</v>
      </c>
      <c r="Q44" s="5">
        <v>32</v>
      </c>
      <c r="S44" s="20" t="s">
        <v>468</v>
      </c>
      <c r="T44" s="3">
        <v>16.668915600000005</v>
      </c>
      <c r="U44" s="5">
        <v>43</v>
      </c>
      <c r="V44" s="3">
        <v>25.899095120000002</v>
      </c>
      <c r="W44" s="3">
        <v>-9.2301795199999965</v>
      </c>
      <c r="X44" s="90">
        <v>-0.35639003900457489</v>
      </c>
      <c r="Y44" s="3">
        <v>-7.4317450586232472E-2</v>
      </c>
      <c r="Z44" s="3">
        <v>16.668915600000005</v>
      </c>
      <c r="AA44" s="5">
        <v>43</v>
      </c>
      <c r="AB44" s="3">
        <v>25.899095120000002</v>
      </c>
      <c r="AC44" s="3">
        <v>-9.2301795199999965</v>
      </c>
      <c r="AD44" s="90">
        <v>-0.35639003900457489</v>
      </c>
      <c r="AE44" s="19">
        <v>-7.4317450586232472E-2</v>
      </c>
      <c r="AF44" s="3">
        <v>0.21631215643138865</v>
      </c>
      <c r="AG44" s="19">
        <v>0.21631215643138865</v>
      </c>
      <c r="AI44" s="20" t="s">
        <v>468</v>
      </c>
      <c r="AJ44" s="5">
        <v>43</v>
      </c>
      <c r="AK44" s="3">
        <v>112.53384034000001</v>
      </c>
      <c r="AL44" s="5">
        <v>44</v>
      </c>
      <c r="AM44" s="4">
        <v>7.7292401914959674E-2</v>
      </c>
      <c r="AN44" s="3">
        <v>0.21131977010336775</v>
      </c>
      <c r="AO44" s="3">
        <v>104.45988493000002</v>
      </c>
      <c r="AP44" s="3"/>
    </row>
    <row r="45" spans="1:42" x14ac:dyDescent="0.35">
      <c r="A45" s="20" t="s">
        <v>545</v>
      </c>
      <c r="B45" s="3">
        <v>7.8557367000000022</v>
      </c>
      <c r="C45" s="5">
        <v>47</v>
      </c>
      <c r="D45" s="3">
        <v>6.3289968499999976</v>
      </c>
      <c r="E45" s="3">
        <v>1.5267398500000047</v>
      </c>
      <c r="F45" s="4">
        <v>0.2412293584883054</v>
      </c>
      <c r="G45" s="3">
        <v>0.20332713416475715</v>
      </c>
      <c r="H45" s="19">
        <v>3.734357381094941E-2</v>
      </c>
      <c r="I45" s="5">
        <v>24</v>
      </c>
      <c r="J45" s="3">
        <v>16.003195190000003</v>
      </c>
      <c r="K45" s="5">
        <v>44</v>
      </c>
      <c r="L45" s="3">
        <v>13.715813459999996</v>
      </c>
      <c r="M45" s="3">
        <v>2.287381730000007</v>
      </c>
      <c r="N45" s="4">
        <v>0.1667696733169195</v>
      </c>
      <c r="O45" s="3">
        <v>0.20767311710075045</v>
      </c>
      <c r="P45" s="19">
        <v>2.9158104039813677E-2</v>
      </c>
      <c r="Q45" s="5">
        <v>24</v>
      </c>
      <c r="S45" s="20" t="s">
        <v>545</v>
      </c>
      <c r="T45" s="3">
        <v>16.003195190000003</v>
      </c>
      <c r="U45" s="5">
        <v>44</v>
      </c>
      <c r="V45" s="3">
        <v>21.373348249999996</v>
      </c>
      <c r="W45" s="3">
        <v>-5.3701530599999927</v>
      </c>
      <c r="X45" s="90">
        <v>-0.25125464654327123</v>
      </c>
      <c r="Y45" s="3">
        <v>-4.3238171458343938E-2</v>
      </c>
      <c r="Z45" s="3">
        <v>16.003195190000003</v>
      </c>
      <c r="AA45" s="5">
        <v>44</v>
      </c>
      <c r="AB45" s="3">
        <v>21.373348249999996</v>
      </c>
      <c r="AC45" s="3">
        <v>-5.3701530599999927</v>
      </c>
      <c r="AD45" s="90">
        <v>-0.25125464654327123</v>
      </c>
      <c r="AE45" s="19">
        <v>-4.3238171458343938E-2</v>
      </c>
      <c r="AF45" s="3">
        <v>0.20767311710075045</v>
      </c>
      <c r="AG45" s="19">
        <v>0.20767311710075045</v>
      </c>
      <c r="AI45" s="20" t="s">
        <v>545</v>
      </c>
      <c r="AJ45" s="5">
        <v>44</v>
      </c>
      <c r="AK45" s="3">
        <v>110.01684502000001</v>
      </c>
      <c r="AL45" s="5">
        <v>45</v>
      </c>
      <c r="AM45" s="4">
        <v>-1.2845497541763562E-3</v>
      </c>
      <c r="AN45" s="3">
        <v>0.20659327298244265</v>
      </c>
      <c r="AO45" s="3">
        <v>110.15834889999998</v>
      </c>
      <c r="AP45" s="3"/>
    </row>
    <row r="46" spans="1:42" x14ac:dyDescent="0.35">
      <c r="A46" s="20" t="s">
        <v>492</v>
      </c>
      <c r="B46" s="3">
        <v>6.768613079999998</v>
      </c>
      <c r="C46" s="5">
        <v>50</v>
      </c>
      <c r="D46" s="3">
        <v>25.243536209999998</v>
      </c>
      <c r="E46" s="3">
        <v>-18.474923130000001</v>
      </c>
      <c r="F46" s="4">
        <v>-0.73186747594741997</v>
      </c>
      <c r="G46" s="3">
        <v>0.17518951466722266</v>
      </c>
      <c r="H46" s="19">
        <v>-0.45189077599354566</v>
      </c>
      <c r="I46" s="5">
        <v>95</v>
      </c>
      <c r="J46" s="3">
        <v>15.864710069999999</v>
      </c>
      <c r="K46" s="5">
        <v>45</v>
      </c>
      <c r="L46" s="3">
        <v>57.454152069999992</v>
      </c>
      <c r="M46" s="3">
        <v>-41.589441999999991</v>
      </c>
      <c r="N46" s="4">
        <v>-0.72387182651880355</v>
      </c>
      <c r="O46" s="3">
        <v>0.20587599870026735</v>
      </c>
      <c r="P46" s="19">
        <v>-0.53015605610952943</v>
      </c>
      <c r="Q46" s="5">
        <v>95</v>
      </c>
      <c r="S46" s="20" t="s">
        <v>492</v>
      </c>
      <c r="T46" s="3">
        <v>15.864710069999999</v>
      </c>
      <c r="U46" s="5">
        <v>45</v>
      </c>
      <c r="V46" s="3">
        <v>72.619598179999997</v>
      </c>
      <c r="W46" s="3">
        <v>-56.754888109999996</v>
      </c>
      <c r="X46" s="90">
        <v>-0.7815367962973766</v>
      </c>
      <c r="Y46" s="3">
        <v>-0.45696604096407428</v>
      </c>
      <c r="Z46" s="3">
        <v>15.864710069999999</v>
      </c>
      <c r="AA46" s="5">
        <v>45</v>
      </c>
      <c r="AB46" s="3">
        <v>72.619598179999997</v>
      </c>
      <c r="AC46" s="3">
        <v>-56.754888109999996</v>
      </c>
      <c r="AD46" s="90">
        <v>-0.7815367962973766</v>
      </c>
      <c r="AE46" s="19">
        <v>-0.45696604096407428</v>
      </c>
      <c r="AF46" s="3">
        <v>0.20587599870026735</v>
      </c>
      <c r="AG46" s="19">
        <v>0.20587599870026735</v>
      </c>
      <c r="AI46" s="20" t="s">
        <v>492</v>
      </c>
      <c r="AJ46" s="5">
        <v>45</v>
      </c>
      <c r="AK46" s="3">
        <v>227.25236551999998</v>
      </c>
      <c r="AL46" s="5">
        <v>32</v>
      </c>
      <c r="AM46" s="4">
        <v>-0.24283473350360374</v>
      </c>
      <c r="AN46" s="3">
        <v>0.42674201370930376</v>
      </c>
      <c r="AO46" s="3">
        <v>300.13575050999992</v>
      </c>
      <c r="AP46" s="3"/>
    </row>
    <row r="47" spans="1:42" x14ac:dyDescent="0.35">
      <c r="A47" s="20" t="s">
        <v>480</v>
      </c>
      <c r="B47" s="3">
        <v>7.8440351399999981</v>
      </c>
      <c r="C47" s="5">
        <v>48</v>
      </c>
      <c r="D47" s="3">
        <v>5.9940765200000019</v>
      </c>
      <c r="E47" s="3">
        <v>1.8499586199999962</v>
      </c>
      <c r="F47" s="4">
        <v>0.30863113172268863</v>
      </c>
      <c r="G47" s="3">
        <v>0.20302426700526366</v>
      </c>
      <c r="H47" s="19">
        <v>4.5249402688461796E-2</v>
      </c>
      <c r="I47" s="5">
        <v>21</v>
      </c>
      <c r="J47" s="3">
        <v>15.243135599999995</v>
      </c>
      <c r="K47" s="5">
        <v>46</v>
      </c>
      <c r="L47" s="3">
        <v>12.682510200000001</v>
      </c>
      <c r="M47" s="3">
        <v>2.5606253999999939</v>
      </c>
      <c r="N47" s="4">
        <v>0.20190209663698866</v>
      </c>
      <c r="O47" s="3">
        <v>0.19780984027611653</v>
      </c>
      <c r="P47" s="19">
        <v>3.2641242535494545E-2</v>
      </c>
      <c r="Q47" s="5">
        <v>21</v>
      </c>
      <c r="S47" s="20" t="s">
        <v>480</v>
      </c>
      <c r="T47" s="3">
        <v>15.243135599999995</v>
      </c>
      <c r="U47" s="5">
        <v>46</v>
      </c>
      <c r="V47" s="3">
        <v>19.928918530000004</v>
      </c>
      <c r="W47" s="3">
        <v>-4.6857829300000091</v>
      </c>
      <c r="X47" s="90">
        <v>-0.23512479731131741</v>
      </c>
      <c r="Y47" s="3">
        <v>-3.7727916407641816E-2</v>
      </c>
      <c r="Z47" s="3">
        <v>15.243135599999995</v>
      </c>
      <c r="AA47" s="5">
        <v>46</v>
      </c>
      <c r="AB47" s="3">
        <v>19.928918530000004</v>
      </c>
      <c r="AC47" s="3">
        <v>-4.6857829300000091</v>
      </c>
      <c r="AD47" s="90">
        <v>-0.23512479731131741</v>
      </c>
      <c r="AE47" s="19">
        <v>-3.7727916407641816E-2</v>
      </c>
      <c r="AF47" s="3">
        <v>0.19780984027611653</v>
      </c>
      <c r="AG47" s="19">
        <v>0.19780984027611653</v>
      </c>
      <c r="AI47" s="20" t="s">
        <v>480</v>
      </c>
      <c r="AJ47" s="5">
        <v>46</v>
      </c>
      <c r="AK47" s="3">
        <v>94.14894163000001</v>
      </c>
      <c r="AL47" s="5">
        <v>47</v>
      </c>
      <c r="AM47" s="4">
        <v>0.10123863930617194</v>
      </c>
      <c r="AN47" s="3">
        <v>0.17679599879126445</v>
      </c>
      <c r="AO47" s="3">
        <v>85.493678000000003</v>
      </c>
      <c r="AP47" s="3"/>
    </row>
    <row r="48" spans="1:42" x14ac:dyDescent="0.35">
      <c r="A48" s="20" t="s">
        <v>546</v>
      </c>
      <c r="B48" s="3">
        <v>8.0498208699999996</v>
      </c>
      <c r="C48" s="5">
        <v>45</v>
      </c>
      <c r="D48" s="3">
        <v>7.6471474700000011</v>
      </c>
      <c r="E48" s="3">
        <v>0.40267339999999852</v>
      </c>
      <c r="F48" s="4">
        <v>5.2656680360840369E-2</v>
      </c>
      <c r="G48" s="3">
        <v>0.20835054311796772</v>
      </c>
      <c r="H48" s="19">
        <v>9.8492639951762943E-3</v>
      </c>
      <c r="I48" s="5">
        <v>36</v>
      </c>
      <c r="J48" s="3">
        <v>15.089218749999999</v>
      </c>
      <c r="K48" s="5">
        <v>47</v>
      </c>
      <c r="L48" s="3">
        <v>12.874711880000001</v>
      </c>
      <c r="M48" s="3">
        <v>2.2145068699999975</v>
      </c>
      <c r="N48" s="4">
        <v>0.17200438274972862</v>
      </c>
      <c r="O48" s="3">
        <v>0.19581246464991647</v>
      </c>
      <c r="P48" s="19">
        <v>2.8229141146607774E-2</v>
      </c>
      <c r="Q48" s="5">
        <v>25</v>
      </c>
      <c r="S48" s="20" t="s">
        <v>546</v>
      </c>
      <c r="T48" s="3">
        <v>15.089218749999999</v>
      </c>
      <c r="U48" s="5">
        <v>47</v>
      </c>
      <c r="V48" s="3">
        <v>18.785426280000003</v>
      </c>
      <c r="W48" s="3">
        <v>-3.6962075300000041</v>
      </c>
      <c r="X48" s="90">
        <v>-0.19675931090981891</v>
      </c>
      <c r="Y48" s="3">
        <v>-2.976027929598013E-2</v>
      </c>
      <c r="Z48" s="3">
        <v>15.089218749999999</v>
      </c>
      <c r="AA48" s="5">
        <v>47</v>
      </c>
      <c r="AB48" s="3">
        <v>18.785426280000003</v>
      </c>
      <c r="AC48" s="3">
        <v>-3.6962075300000041</v>
      </c>
      <c r="AD48" s="90">
        <v>-0.19675931090981891</v>
      </c>
      <c r="AE48" s="19">
        <v>-2.976027929598013E-2</v>
      </c>
      <c r="AF48" s="3">
        <v>0.19581246464991647</v>
      </c>
      <c r="AG48" s="19">
        <v>0.19581246464991647</v>
      </c>
      <c r="AI48" s="20" t="s">
        <v>546</v>
      </c>
      <c r="AJ48" s="5">
        <v>47</v>
      </c>
      <c r="AK48" s="3">
        <v>104.46677988</v>
      </c>
      <c r="AL48" s="5">
        <v>46</v>
      </c>
      <c r="AM48" s="4">
        <v>0.59378960449723195</v>
      </c>
      <c r="AN48" s="3">
        <v>0.19617117696314745</v>
      </c>
      <c r="AO48" s="3">
        <v>65.546154639999997</v>
      </c>
      <c r="AP48" s="3"/>
    </row>
    <row r="49" spans="1:42" x14ac:dyDescent="0.35">
      <c r="A49" s="20" t="s">
        <v>508</v>
      </c>
      <c r="B49" s="3">
        <v>7.1873766100000003</v>
      </c>
      <c r="C49" s="5">
        <v>49</v>
      </c>
      <c r="D49" s="3">
        <v>9.1563959799999992</v>
      </c>
      <c r="E49" s="3">
        <v>-1.9690193699999989</v>
      </c>
      <c r="F49" s="4">
        <v>-0.21504305561935722</v>
      </c>
      <c r="G49" s="3">
        <v>0.18602821658649876</v>
      </c>
      <c r="H49" s="19">
        <v>-4.8161590973592419E-2</v>
      </c>
      <c r="I49" s="5">
        <v>89</v>
      </c>
      <c r="J49" s="3">
        <v>14.621799590000002</v>
      </c>
      <c r="K49" s="5">
        <v>48</v>
      </c>
      <c r="L49" s="3">
        <v>17.198806149999996</v>
      </c>
      <c r="M49" s="3">
        <v>-2.5770065599999938</v>
      </c>
      <c r="N49" s="4">
        <v>-0.14983636291522451</v>
      </c>
      <c r="O49" s="3">
        <v>0.18974677634221712</v>
      </c>
      <c r="P49" s="19">
        <v>-3.2850059263069283E-2</v>
      </c>
      <c r="Q49" s="5">
        <v>83</v>
      </c>
      <c r="S49" s="20" t="s">
        <v>508</v>
      </c>
      <c r="T49" s="3">
        <v>14.621799590000002</v>
      </c>
      <c r="U49" s="5">
        <v>48</v>
      </c>
      <c r="V49" s="3">
        <v>25.569367339999999</v>
      </c>
      <c r="W49" s="3">
        <v>-10.947567749999997</v>
      </c>
      <c r="X49" s="90">
        <v>-0.42815168652506819</v>
      </c>
      <c r="Y49" s="3">
        <v>-8.8145124754849563E-2</v>
      </c>
      <c r="Z49" s="3">
        <v>14.621799590000002</v>
      </c>
      <c r="AA49" s="5">
        <v>48</v>
      </c>
      <c r="AB49" s="3">
        <v>25.569367339999999</v>
      </c>
      <c r="AC49" s="3">
        <v>-10.947567749999997</v>
      </c>
      <c r="AD49" s="90">
        <v>-0.42815168652506819</v>
      </c>
      <c r="AE49" s="19">
        <v>-8.8145124754849563E-2</v>
      </c>
      <c r="AF49" s="3">
        <v>0.18974677634221712</v>
      </c>
      <c r="AG49" s="19">
        <v>0.18974677634221712</v>
      </c>
      <c r="AI49" s="20" t="s">
        <v>508</v>
      </c>
      <c r="AJ49" s="5">
        <v>48</v>
      </c>
      <c r="AK49" s="3">
        <v>90.211984849999993</v>
      </c>
      <c r="AL49" s="5">
        <v>48</v>
      </c>
      <c r="AM49" s="4">
        <v>-0.21062600746140114</v>
      </c>
      <c r="AN49" s="3">
        <v>0.16940305104201056</v>
      </c>
      <c r="AO49" s="3">
        <v>114.28294534999999</v>
      </c>
      <c r="AP49" s="3"/>
    </row>
    <row r="50" spans="1:42" x14ac:dyDescent="0.35">
      <c r="A50" s="20" t="s">
        <v>495</v>
      </c>
      <c r="B50" s="3">
        <v>8.5041594200000024</v>
      </c>
      <c r="C50" s="5">
        <v>44</v>
      </c>
      <c r="D50" s="3">
        <v>8.5319704999999999</v>
      </c>
      <c r="E50" s="3">
        <v>-2.7811079999997546E-2</v>
      </c>
      <c r="F50" s="4">
        <v>-3.2596315235733364E-3</v>
      </c>
      <c r="G50" s="3">
        <v>0.22011002015238412</v>
      </c>
      <c r="H50" s="19">
        <v>-6.8025021993244246E-4</v>
      </c>
      <c r="I50" s="5">
        <v>65</v>
      </c>
      <c r="J50" s="3">
        <v>14.212674080000005</v>
      </c>
      <c r="K50" s="5">
        <v>49</v>
      </c>
      <c r="L50" s="3">
        <v>17.535082859999999</v>
      </c>
      <c r="M50" s="3">
        <v>-3.3224087799999946</v>
      </c>
      <c r="N50" s="4">
        <v>-0.1894720889844711</v>
      </c>
      <c r="O50" s="3">
        <v>0.1844375634670142</v>
      </c>
      <c r="P50" s="19">
        <v>-4.2351978071465131E-2</v>
      </c>
      <c r="Q50" s="5">
        <v>86</v>
      </c>
      <c r="S50" s="20" t="s">
        <v>495</v>
      </c>
      <c r="T50" s="3">
        <v>14.212674080000005</v>
      </c>
      <c r="U50" s="5">
        <v>49</v>
      </c>
      <c r="V50" s="3">
        <v>23.517566079999998</v>
      </c>
      <c r="W50" s="3">
        <v>-9.3048919999999935</v>
      </c>
      <c r="X50" s="90">
        <v>-0.39565710024359779</v>
      </c>
      <c r="Y50" s="3">
        <v>-7.4919003462700764E-2</v>
      </c>
      <c r="Z50" s="3">
        <v>14.212674080000005</v>
      </c>
      <c r="AA50" s="5">
        <v>49</v>
      </c>
      <c r="AB50" s="3">
        <v>23.517566079999998</v>
      </c>
      <c r="AC50" s="3">
        <v>-9.3048919999999935</v>
      </c>
      <c r="AD50" s="90">
        <v>-0.39565710024359779</v>
      </c>
      <c r="AE50" s="19">
        <v>-7.4919003462700764E-2</v>
      </c>
      <c r="AF50" s="3">
        <v>0.1844375634670142</v>
      </c>
      <c r="AG50" s="19">
        <v>0.1844375634670142</v>
      </c>
      <c r="AI50" s="20" t="s">
        <v>495</v>
      </c>
      <c r="AJ50" s="5">
        <v>49</v>
      </c>
      <c r="AK50" s="3">
        <v>82.715209009999995</v>
      </c>
      <c r="AL50" s="5">
        <v>51</v>
      </c>
      <c r="AM50" s="4">
        <v>-0.13225824525491969</v>
      </c>
      <c r="AN50" s="3">
        <v>0.15532535723685059</v>
      </c>
      <c r="AO50" s="3">
        <v>95.322379680000012</v>
      </c>
      <c r="AP50" s="3"/>
    </row>
    <row r="51" spans="1:42" x14ac:dyDescent="0.35">
      <c r="A51" s="20" t="s">
        <v>538</v>
      </c>
      <c r="B51" s="3">
        <v>7.8566112500000012</v>
      </c>
      <c r="C51" s="5">
        <v>46</v>
      </c>
      <c r="D51" s="3">
        <v>7.0916245200000017</v>
      </c>
      <c r="E51" s="3">
        <v>0.7649867299999995</v>
      </c>
      <c r="F51" s="4">
        <v>0.10787186036747465</v>
      </c>
      <c r="G51" s="3">
        <v>0.20334976981968989</v>
      </c>
      <c r="H51" s="19">
        <v>1.8711333444366259E-2</v>
      </c>
      <c r="I51" s="5">
        <v>30</v>
      </c>
      <c r="J51" s="3">
        <v>14.025454420000001</v>
      </c>
      <c r="K51" s="5">
        <v>50</v>
      </c>
      <c r="L51" s="3">
        <v>14.683700200000001</v>
      </c>
      <c r="M51" s="3">
        <v>-0.65824577999999967</v>
      </c>
      <c r="N51" s="4">
        <v>-4.4828331485547435E-2</v>
      </c>
      <c r="O51" s="3">
        <v>0.18200801799730457</v>
      </c>
      <c r="P51" s="19">
        <v>-8.3909033132866014E-3</v>
      </c>
      <c r="Q51" s="5">
        <v>67</v>
      </c>
      <c r="S51" s="20" t="s">
        <v>538</v>
      </c>
      <c r="T51" s="3">
        <v>14.025454420000001</v>
      </c>
      <c r="U51" s="5">
        <v>50</v>
      </c>
      <c r="V51" s="3">
        <v>20.472649100000002</v>
      </c>
      <c r="W51" s="3">
        <v>-6.4471946800000008</v>
      </c>
      <c r="X51" s="90">
        <v>-0.31491746126787279</v>
      </c>
      <c r="Y51" s="3">
        <v>-5.1910049096284668E-2</v>
      </c>
      <c r="Z51" s="3">
        <v>14.025454420000001</v>
      </c>
      <c r="AA51" s="5">
        <v>50</v>
      </c>
      <c r="AB51" s="3">
        <v>20.472649100000002</v>
      </c>
      <c r="AC51" s="3">
        <v>-6.4471946800000008</v>
      </c>
      <c r="AD51" s="90">
        <v>-0.31491746126787279</v>
      </c>
      <c r="AE51" s="19">
        <v>-5.1910049096284668E-2</v>
      </c>
      <c r="AF51" s="3">
        <v>0.18200801799730457</v>
      </c>
      <c r="AG51" s="19">
        <v>0.18200801799730457</v>
      </c>
      <c r="AI51" s="20" t="s">
        <v>538</v>
      </c>
      <c r="AJ51" s="5">
        <v>50</v>
      </c>
      <c r="AK51" s="3">
        <v>80.505355589999994</v>
      </c>
      <c r="AL51" s="5">
        <v>52</v>
      </c>
      <c r="AM51" s="4">
        <v>0.49456385389531277</v>
      </c>
      <c r="AN51" s="3">
        <v>0.15117562134171336</v>
      </c>
      <c r="AO51" s="3">
        <v>53.865450700000011</v>
      </c>
      <c r="AP51" s="3"/>
    </row>
    <row r="52" spans="1:42" x14ac:dyDescent="0.35">
      <c r="A52" s="20" t="s">
        <v>484</v>
      </c>
      <c r="B52" s="3">
        <v>6.5505354999999987</v>
      </c>
      <c r="C52" s="5">
        <v>52</v>
      </c>
      <c r="D52" s="3">
        <v>7.3517857200000023</v>
      </c>
      <c r="E52" s="3">
        <v>-0.80125022000000357</v>
      </c>
      <c r="F52" s="4">
        <v>-0.10898715638844858</v>
      </c>
      <c r="G52" s="3">
        <v>0.16954509313677785</v>
      </c>
      <c r="H52" s="19">
        <v>-1.9598326939333832E-2</v>
      </c>
      <c r="I52" s="5">
        <v>81</v>
      </c>
      <c r="J52" s="3">
        <v>12.223966249999997</v>
      </c>
      <c r="K52" s="5">
        <v>51</v>
      </c>
      <c r="L52" s="3">
        <v>13.755403910000004</v>
      </c>
      <c r="M52" s="3">
        <v>-1.531437660000007</v>
      </c>
      <c r="N52" s="4">
        <v>-0.11133352899122584</v>
      </c>
      <c r="O52" s="3">
        <v>0.15863014506366652</v>
      </c>
      <c r="P52" s="19">
        <v>-1.9521804356096205E-2</v>
      </c>
      <c r="Q52" s="5">
        <v>77</v>
      </c>
      <c r="S52" s="20" t="s">
        <v>484</v>
      </c>
      <c r="T52" s="3">
        <v>12.223966249999997</v>
      </c>
      <c r="U52" s="5">
        <v>51</v>
      </c>
      <c r="V52" s="3">
        <v>22.873211960000006</v>
      </c>
      <c r="W52" s="3">
        <v>-10.64924571000001</v>
      </c>
      <c r="X52" s="90">
        <v>-0.46557718822450889</v>
      </c>
      <c r="Y52" s="3">
        <v>-8.5743163512552595E-2</v>
      </c>
      <c r="Z52" s="3">
        <v>12.223966249999997</v>
      </c>
      <c r="AA52" s="5">
        <v>51</v>
      </c>
      <c r="AB52" s="3">
        <v>22.873211960000006</v>
      </c>
      <c r="AC52" s="3">
        <v>-10.64924571000001</v>
      </c>
      <c r="AD52" s="90">
        <v>-0.46557718822450889</v>
      </c>
      <c r="AE52" s="19">
        <v>-8.5743163512552595E-2</v>
      </c>
      <c r="AF52" s="3">
        <v>0.15863014506366652</v>
      </c>
      <c r="AG52" s="19">
        <v>0.15863014506366652</v>
      </c>
      <c r="AI52" s="20" t="s">
        <v>484</v>
      </c>
      <c r="AJ52" s="5">
        <v>51</v>
      </c>
      <c r="AK52" s="3">
        <v>86.710348350000004</v>
      </c>
      <c r="AL52" s="5">
        <v>49</v>
      </c>
      <c r="AM52" s="4">
        <v>-0.13069730900084942</v>
      </c>
      <c r="AN52" s="3">
        <v>0.16282756212303393</v>
      </c>
      <c r="AO52" s="3">
        <v>99.747014760000013</v>
      </c>
      <c r="AP52" s="3"/>
    </row>
    <row r="53" spans="1:42" x14ac:dyDescent="0.35">
      <c r="A53" s="20" t="s">
        <v>534</v>
      </c>
      <c r="B53" s="3">
        <v>5.8609502500000019</v>
      </c>
      <c r="C53" s="5">
        <v>53</v>
      </c>
      <c r="D53" s="3">
        <v>5.7375911499999983</v>
      </c>
      <c r="E53" s="3">
        <v>0.12335910000000361</v>
      </c>
      <c r="F53" s="4">
        <v>2.1500155165291579E-2</v>
      </c>
      <c r="G53" s="3">
        <v>0.15169681257452494</v>
      </c>
      <c r="H53" s="19">
        <v>3.0173245665280892E-3</v>
      </c>
      <c r="I53" s="5">
        <v>46</v>
      </c>
      <c r="J53" s="3">
        <v>10.689801160000002</v>
      </c>
      <c r="K53" s="5">
        <v>52</v>
      </c>
      <c r="L53" s="3">
        <v>11.632028579999997</v>
      </c>
      <c r="M53" s="3">
        <v>-0.94222741999999471</v>
      </c>
      <c r="N53" s="4">
        <v>-8.1002846022924291E-2</v>
      </c>
      <c r="O53" s="3">
        <v>0.13872131794478337</v>
      </c>
      <c r="P53" s="19">
        <v>-1.201092269873336E-2</v>
      </c>
      <c r="Q53" s="5">
        <v>70</v>
      </c>
      <c r="S53" s="20" t="s">
        <v>534</v>
      </c>
      <c r="T53" s="3">
        <v>10.689801160000002</v>
      </c>
      <c r="U53" s="5">
        <v>52</v>
      </c>
      <c r="V53" s="3">
        <v>17.21726073</v>
      </c>
      <c r="W53" s="3">
        <v>-6.5274595699999978</v>
      </c>
      <c r="X53" s="90">
        <v>-0.37912300175755065</v>
      </c>
      <c r="Y53" s="3">
        <v>-5.2556307598999472E-2</v>
      </c>
      <c r="Z53" s="3">
        <v>10.689801160000002</v>
      </c>
      <c r="AA53" s="5">
        <v>52</v>
      </c>
      <c r="AB53" s="3">
        <v>17.21726073</v>
      </c>
      <c r="AC53" s="3">
        <v>-6.5274595699999978</v>
      </c>
      <c r="AD53" s="90">
        <v>-0.37912300175755065</v>
      </c>
      <c r="AE53" s="19">
        <v>-5.2556307598999472E-2</v>
      </c>
      <c r="AF53" s="3">
        <v>0.13872131794478337</v>
      </c>
      <c r="AG53" s="19">
        <v>0.13872131794478337</v>
      </c>
      <c r="AI53" s="20" t="s">
        <v>534</v>
      </c>
      <c r="AJ53" s="5">
        <v>52</v>
      </c>
      <c r="AK53" s="3">
        <v>86.349477160000006</v>
      </c>
      <c r="AL53" s="5">
        <v>50</v>
      </c>
      <c r="AM53" s="4">
        <v>4.9767988946461283E-2</v>
      </c>
      <c r="AN53" s="3">
        <v>0.16214990625811962</v>
      </c>
      <c r="AO53" s="3">
        <v>82.255772770000007</v>
      </c>
      <c r="AP53" s="3"/>
    </row>
    <row r="54" spans="1:42" x14ac:dyDescent="0.35">
      <c r="A54" s="20" t="s">
        <v>560</v>
      </c>
      <c r="B54" s="3">
        <v>5.1001336000000004</v>
      </c>
      <c r="C54" s="5">
        <v>54</v>
      </c>
      <c r="D54" s="3">
        <v>4.5760362399999996</v>
      </c>
      <c r="E54" s="3">
        <v>0.52409736000000073</v>
      </c>
      <c r="F54" s="4">
        <v>0.1145308586979199</v>
      </c>
      <c r="G54" s="3">
        <v>0.13200487597113403</v>
      </c>
      <c r="H54" s="19">
        <v>1.2819255649404641E-2</v>
      </c>
      <c r="I54" s="5">
        <v>33</v>
      </c>
      <c r="J54" s="3">
        <v>10.305193710000001</v>
      </c>
      <c r="K54" s="5">
        <v>53</v>
      </c>
      <c r="L54" s="3">
        <v>11.288636089999997</v>
      </c>
      <c r="M54" s="3">
        <v>-0.98344237999999606</v>
      </c>
      <c r="N54" s="4">
        <v>-8.7117909742096766E-2</v>
      </c>
      <c r="O54" s="3">
        <v>0.13373027540275517</v>
      </c>
      <c r="P54" s="19">
        <v>-1.2536305093772772E-2</v>
      </c>
      <c r="Q54" s="5">
        <v>72</v>
      </c>
      <c r="S54" s="20" t="s">
        <v>560</v>
      </c>
      <c r="T54" s="3">
        <v>10.305193710000001</v>
      </c>
      <c r="U54" s="5">
        <v>53</v>
      </c>
      <c r="V54" s="3">
        <v>14.880851669999998</v>
      </c>
      <c r="W54" s="3">
        <v>-4.5756579599999974</v>
      </c>
      <c r="X54" s="90">
        <v>-0.30748629591037369</v>
      </c>
      <c r="Y54" s="3">
        <v>-3.6841237335089365E-2</v>
      </c>
      <c r="Z54" s="3">
        <v>10.305193710000001</v>
      </c>
      <c r="AA54" s="5">
        <v>53</v>
      </c>
      <c r="AB54" s="3">
        <v>14.880851669999998</v>
      </c>
      <c r="AC54" s="3">
        <v>-4.5756579599999974</v>
      </c>
      <c r="AD54" s="90">
        <v>-0.30748629591037369</v>
      </c>
      <c r="AE54" s="19">
        <v>-3.6841237335089365E-2</v>
      </c>
      <c r="AF54" s="3">
        <v>0.13373027540275517</v>
      </c>
      <c r="AG54" s="19">
        <v>0.13373027540275517</v>
      </c>
      <c r="AI54" s="20" t="s">
        <v>560</v>
      </c>
      <c r="AJ54" s="5">
        <v>53</v>
      </c>
      <c r="AK54" s="3">
        <v>55.754638319999998</v>
      </c>
      <c r="AL54" s="5">
        <v>54</v>
      </c>
      <c r="AM54" s="4">
        <v>-0.36020024544174489</v>
      </c>
      <c r="AN54" s="3">
        <v>0.10469790523794022</v>
      </c>
      <c r="AO54" s="3">
        <v>87.143888259999983</v>
      </c>
      <c r="AP54" s="3"/>
    </row>
    <row r="55" spans="1:42" x14ac:dyDescent="0.35">
      <c r="A55" s="20" t="s">
        <v>470</v>
      </c>
      <c r="B55" s="3">
        <v>6.6497416800000009</v>
      </c>
      <c r="C55" s="5">
        <v>51</v>
      </c>
      <c r="D55" s="3">
        <v>0.83446340000000008</v>
      </c>
      <c r="E55" s="3">
        <v>5.8152782800000011</v>
      </c>
      <c r="F55" s="4">
        <v>6.9688835723651872</v>
      </c>
      <c r="G55" s="3">
        <v>0.17211281008569665</v>
      </c>
      <c r="H55" s="19">
        <v>0.14223986730967317</v>
      </c>
      <c r="I55" s="5">
        <v>9</v>
      </c>
      <c r="J55" s="3">
        <v>9.0545244800000013</v>
      </c>
      <c r="K55" s="5">
        <v>54</v>
      </c>
      <c r="L55" s="3">
        <v>1.4068578899999999</v>
      </c>
      <c r="M55" s="3">
        <v>7.6476665900000018</v>
      </c>
      <c r="N55" s="4">
        <v>5.4359908306019467</v>
      </c>
      <c r="O55" s="3">
        <v>0.117500367914131</v>
      </c>
      <c r="P55" s="19">
        <v>9.7487645008437859E-2</v>
      </c>
      <c r="Q55" s="5">
        <v>14</v>
      </c>
      <c r="S55" s="20" t="s">
        <v>470</v>
      </c>
      <c r="T55" s="3">
        <v>9.0545244800000013</v>
      </c>
      <c r="U55" s="5">
        <v>54</v>
      </c>
      <c r="V55" s="3">
        <v>1.6695518200000001</v>
      </c>
      <c r="W55" s="3">
        <v>7.3849726600000007</v>
      </c>
      <c r="X55" s="90">
        <v>4.4233264110364665</v>
      </c>
      <c r="Y55" s="3">
        <v>5.9460635576048693E-2</v>
      </c>
      <c r="Z55" s="3">
        <v>9.0545244800000013</v>
      </c>
      <c r="AA55" s="5">
        <v>54</v>
      </c>
      <c r="AB55" s="3">
        <v>1.6695518200000001</v>
      </c>
      <c r="AC55" s="3">
        <v>7.3849726600000007</v>
      </c>
      <c r="AD55" s="90">
        <v>4.4233264110364665</v>
      </c>
      <c r="AE55" s="19">
        <v>5.9460635576048693E-2</v>
      </c>
      <c r="AF55" s="3">
        <v>0.117500367914131</v>
      </c>
      <c r="AG55" s="19">
        <v>0.117500367914131</v>
      </c>
      <c r="AI55" s="20" t="s">
        <v>470</v>
      </c>
      <c r="AJ55" s="5">
        <v>54</v>
      </c>
      <c r="AK55" s="3">
        <v>25.756416420000001</v>
      </c>
      <c r="AL55" s="5">
        <v>65</v>
      </c>
      <c r="AM55" s="4">
        <v>10.593088080019857</v>
      </c>
      <c r="AN55" s="3">
        <v>4.836625125488013E-2</v>
      </c>
      <c r="AO55" s="3">
        <v>2.2217045400000002</v>
      </c>
      <c r="AP55" s="3"/>
    </row>
    <row r="56" spans="1:42" x14ac:dyDescent="0.35">
      <c r="A56" s="20" t="s">
        <v>473</v>
      </c>
      <c r="B56" s="3">
        <v>4.1410095399999998</v>
      </c>
      <c r="C56" s="5">
        <v>55</v>
      </c>
      <c r="D56" s="3">
        <v>1.73745591</v>
      </c>
      <c r="E56" s="3">
        <v>2.4035536299999998</v>
      </c>
      <c r="F56" s="4">
        <v>1.3833753226002723</v>
      </c>
      <c r="G56" s="3">
        <v>0.10718022185202808</v>
      </c>
      <c r="H56" s="19">
        <v>5.8790161526523402E-2</v>
      </c>
      <c r="I56" s="5">
        <v>20</v>
      </c>
      <c r="J56" s="3">
        <v>8.2891249699999996</v>
      </c>
      <c r="K56" s="5">
        <v>55</v>
      </c>
      <c r="L56" s="3">
        <v>5.8509657500000003</v>
      </c>
      <c r="M56" s="3">
        <v>2.4381592199999993</v>
      </c>
      <c r="N56" s="4">
        <v>0.41671056098730364</v>
      </c>
      <c r="O56" s="3">
        <v>0.10756779506340347</v>
      </c>
      <c r="P56" s="19">
        <v>3.1080120676836361E-2</v>
      </c>
      <c r="Q56" s="5">
        <v>23</v>
      </c>
      <c r="S56" s="20" t="s">
        <v>473</v>
      </c>
      <c r="T56" s="3">
        <v>8.2891249699999996</v>
      </c>
      <c r="U56" s="5">
        <v>55</v>
      </c>
      <c r="V56" s="3">
        <v>8.7755852599999997</v>
      </c>
      <c r="W56" s="3">
        <v>-0.48646029000000013</v>
      </c>
      <c r="X56" s="90">
        <v>-5.543337288480743E-2</v>
      </c>
      <c r="Y56" s="3">
        <v>-3.916769818604714E-3</v>
      </c>
      <c r="Z56" s="3">
        <v>8.2891249699999996</v>
      </c>
      <c r="AA56" s="5">
        <v>55</v>
      </c>
      <c r="AB56" s="3">
        <v>8.7755852599999997</v>
      </c>
      <c r="AC56" s="3">
        <v>-0.48646029000000013</v>
      </c>
      <c r="AD56" s="90">
        <v>-5.543337288480743E-2</v>
      </c>
      <c r="AE56" s="19">
        <v>-3.916769818604714E-3</v>
      </c>
      <c r="AF56" s="3">
        <v>0.10756779506340347</v>
      </c>
      <c r="AG56" s="19">
        <v>0.10756779506340347</v>
      </c>
      <c r="AI56" s="20" t="s">
        <v>473</v>
      </c>
      <c r="AJ56" s="5">
        <v>55</v>
      </c>
      <c r="AK56" s="3">
        <v>61.449988390000001</v>
      </c>
      <c r="AL56" s="5">
        <v>53</v>
      </c>
      <c r="AM56" s="4">
        <v>1.2623608270139357</v>
      </c>
      <c r="AN56" s="3">
        <v>0.11539282210751767</v>
      </c>
      <c r="AO56" s="3">
        <v>27.161886670000005</v>
      </c>
      <c r="AP56" s="3"/>
    </row>
    <row r="57" spans="1:42" x14ac:dyDescent="0.35">
      <c r="A57" s="20" t="s">
        <v>482</v>
      </c>
      <c r="B57" s="3">
        <v>3.0742511000000001</v>
      </c>
      <c r="C57" s="5">
        <v>58</v>
      </c>
      <c r="D57" s="3">
        <v>3.0603393800000012</v>
      </c>
      <c r="E57" s="3">
        <v>1.3911719999998962E-2</v>
      </c>
      <c r="F57" s="4">
        <v>4.5458095565855672E-3</v>
      </c>
      <c r="G57" s="3">
        <v>7.9569706793489153E-2</v>
      </c>
      <c r="H57" s="19">
        <v>3.4027627081144226E-4</v>
      </c>
      <c r="I57" s="5">
        <v>62</v>
      </c>
      <c r="J57" s="3">
        <v>7.4909604000000005</v>
      </c>
      <c r="K57" s="5">
        <v>56</v>
      </c>
      <c r="L57" s="3">
        <v>6.6264398500000006</v>
      </c>
      <c r="M57" s="3">
        <v>0.86452054999999994</v>
      </c>
      <c r="N57" s="4">
        <v>0.1304653131349256</v>
      </c>
      <c r="O57" s="3">
        <v>9.721003073926042E-2</v>
      </c>
      <c r="P57" s="19">
        <v>1.1020364380306938E-2</v>
      </c>
      <c r="Q57" s="5">
        <v>34</v>
      </c>
      <c r="S57" s="20" t="s">
        <v>482</v>
      </c>
      <c r="T57" s="3">
        <v>7.4909604000000005</v>
      </c>
      <c r="U57" s="5">
        <v>56</v>
      </c>
      <c r="V57" s="3">
        <v>11.0274663</v>
      </c>
      <c r="W57" s="3">
        <v>-3.5365058999999999</v>
      </c>
      <c r="X57" s="90">
        <v>-0.32069976944749312</v>
      </c>
      <c r="Y57" s="3">
        <v>-2.8474430199508158E-2</v>
      </c>
      <c r="Z57" s="3">
        <v>7.4909604000000005</v>
      </c>
      <c r="AA57" s="5">
        <v>56</v>
      </c>
      <c r="AB57" s="3">
        <v>11.0274663</v>
      </c>
      <c r="AC57" s="3">
        <v>-3.5365058999999999</v>
      </c>
      <c r="AD57" s="90">
        <v>-0.32069976944749312</v>
      </c>
      <c r="AE57" s="19">
        <v>-2.8474430199508158E-2</v>
      </c>
      <c r="AF57" s="3">
        <v>9.721003073926042E-2</v>
      </c>
      <c r="AG57" s="19">
        <v>9.721003073926042E-2</v>
      </c>
      <c r="AI57" s="20" t="s">
        <v>482</v>
      </c>
      <c r="AJ57" s="5">
        <v>56</v>
      </c>
      <c r="AK57" s="3">
        <v>51.892389070000007</v>
      </c>
      <c r="AL57" s="5">
        <v>56</v>
      </c>
      <c r="AM57" s="4">
        <v>0.55677187074409074</v>
      </c>
      <c r="AN57" s="3">
        <v>9.7445245761235283E-2</v>
      </c>
      <c r="AO57" s="3">
        <v>33.333329080000006</v>
      </c>
      <c r="AP57" s="3"/>
    </row>
    <row r="58" spans="1:42" x14ac:dyDescent="0.35">
      <c r="A58" s="20" t="s">
        <v>527</v>
      </c>
      <c r="B58" s="3">
        <v>3.6721874999999988</v>
      </c>
      <c r="C58" s="5">
        <v>56</v>
      </c>
      <c r="D58" s="3">
        <v>2.4400016600000001</v>
      </c>
      <c r="E58" s="3">
        <v>1.2321858399999988</v>
      </c>
      <c r="F58" s="4">
        <v>0.50499385315991896</v>
      </c>
      <c r="G58" s="3">
        <v>9.5045873990486945E-2</v>
      </c>
      <c r="H58" s="19">
        <v>3.0138875896143349E-2</v>
      </c>
      <c r="I58" s="5">
        <v>27</v>
      </c>
      <c r="J58" s="3">
        <v>7.2128587400000015</v>
      </c>
      <c r="K58" s="5">
        <v>57</v>
      </c>
      <c r="L58" s="3">
        <v>5.8667019099999997</v>
      </c>
      <c r="M58" s="3">
        <v>1.3461568300000017</v>
      </c>
      <c r="N58" s="4">
        <v>0.22945717213029515</v>
      </c>
      <c r="O58" s="3">
        <v>9.3601111525478523E-2</v>
      </c>
      <c r="P58" s="19">
        <v>1.715996083567814E-2</v>
      </c>
      <c r="Q58" s="5">
        <v>30</v>
      </c>
      <c r="S58" s="20" t="s">
        <v>527</v>
      </c>
      <c r="T58" s="3">
        <v>7.2128587400000015</v>
      </c>
      <c r="U58" s="5">
        <v>57</v>
      </c>
      <c r="V58" s="3">
        <v>8.9617433200000018</v>
      </c>
      <c r="W58" s="3">
        <v>-1.7488845800000004</v>
      </c>
      <c r="X58" s="90">
        <v>-0.19515004140957704</v>
      </c>
      <c r="Y58" s="3">
        <v>-1.4081269283392445E-2</v>
      </c>
      <c r="Z58" s="3">
        <v>7.2128587400000015</v>
      </c>
      <c r="AA58" s="5">
        <v>57</v>
      </c>
      <c r="AB58" s="3">
        <v>8.9617433200000018</v>
      </c>
      <c r="AC58" s="3">
        <v>-1.7488845800000004</v>
      </c>
      <c r="AD58" s="90">
        <v>-0.19515004140957704</v>
      </c>
      <c r="AE58" s="19">
        <v>-1.4081269283392445E-2</v>
      </c>
      <c r="AF58" s="3">
        <v>9.3601111525478523E-2</v>
      </c>
      <c r="AG58" s="19">
        <v>9.3601111525478523E-2</v>
      </c>
      <c r="AI58" s="20" t="s">
        <v>527</v>
      </c>
      <c r="AJ58" s="5">
        <v>57</v>
      </c>
      <c r="AK58" s="3">
        <v>42.760675070000005</v>
      </c>
      <c r="AL58" s="5">
        <v>58</v>
      </c>
      <c r="AM58" s="4">
        <v>-0.31236214067566892</v>
      </c>
      <c r="AN58" s="3">
        <v>8.0297410965058047E-2</v>
      </c>
      <c r="AO58" s="3">
        <v>62.184876080000002</v>
      </c>
      <c r="AP58" s="3"/>
    </row>
    <row r="59" spans="1:42" x14ac:dyDescent="0.35">
      <c r="A59" s="20" t="s">
        <v>477</v>
      </c>
      <c r="B59" s="3">
        <v>2.7510038099999998</v>
      </c>
      <c r="C59" s="5">
        <v>59</v>
      </c>
      <c r="D59" s="3">
        <v>2.4004726199999991</v>
      </c>
      <c r="E59" s="3">
        <v>0.35053119000000077</v>
      </c>
      <c r="F59" s="4">
        <v>0.14602590634839263</v>
      </c>
      <c r="G59" s="3">
        <v>7.1203216467734712E-2</v>
      </c>
      <c r="H59" s="19">
        <v>8.5738820315752681E-3</v>
      </c>
      <c r="I59" s="5">
        <v>37</v>
      </c>
      <c r="J59" s="3">
        <v>6.6867981600000004</v>
      </c>
      <c r="K59" s="5">
        <v>58</v>
      </c>
      <c r="L59" s="3">
        <v>4.5510351699999987</v>
      </c>
      <c r="M59" s="3">
        <v>2.1357629900000017</v>
      </c>
      <c r="N59" s="4">
        <v>0.46929169083964739</v>
      </c>
      <c r="O59" s="3">
        <v>8.677443478153081E-2</v>
      </c>
      <c r="P59" s="19">
        <v>2.7225363676749922E-2</v>
      </c>
      <c r="Q59" s="5">
        <v>26</v>
      </c>
      <c r="S59" s="20" t="s">
        <v>477</v>
      </c>
      <c r="T59" s="3">
        <v>6.6867981600000004</v>
      </c>
      <c r="U59" s="5">
        <v>58</v>
      </c>
      <c r="V59" s="3">
        <v>6.3272832099999992</v>
      </c>
      <c r="W59" s="3">
        <v>0.35951495000000122</v>
      </c>
      <c r="X59" s="90">
        <v>5.6819797386626014E-2</v>
      </c>
      <c r="Y59" s="3">
        <v>2.8946603339343223E-3</v>
      </c>
      <c r="Z59" s="3">
        <v>6.6867981600000004</v>
      </c>
      <c r="AA59" s="5">
        <v>58</v>
      </c>
      <c r="AB59" s="3">
        <v>6.3272832099999992</v>
      </c>
      <c r="AC59" s="3">
        <v>0.35951495000000122</v>
      </c>
      <c r="AD59" s="90">
        <v>5.6819797386626014E-2</v>
      </c>
      <c r="AE59" s="19">
        <v>2.8946603339343223E-3</v>
      </c>
      <c r="AF59" s="3">
        <v>8.677443478153081E-2</v>
      </c>
      <c r="AG59" s="19">
        <v>8.677443478153081E-2</v>
      </c>
      <c r="AI59" s="20" t="s">
        <v>477</v>
      </c>
      <c r="AJ59" s="5">
        <v>58</v>
      </c>
      <c r="AK59" s="3">
        <v>32.792317160000003</v>
      </c>
      <c r="AL59" s="5">
        <v>62</v>
      </c>
      <c r="AM59" s="4">
        <v>0.11091815655748971</v>
      </c>
      <c r="AN59" s="3">
        <v>6.157849854293812E-2</v>
      </c>
      <c r="AO59" s="3">
        <v>29.518211550000004</v>
      </c>
      <c r="AP59" s="3"/>
    </row>
    <row r="60" spans="1:42" x14ac:dyDescent="0.35">
      <c r="A60" s="20" t="s">
        <v>499</v>
      </c>
      <c r="B60" s="3">
        <v>3.2561323999999998</v>
      </c>
      <c r="C60" s="5">
        <v>57</v>
      </c>
      <c r="D60" s="3">
        <v>2.6015501799999989</v>
      </c>
      <c r="E60" s="3">
        <v>0.65458222000000088</v>
      </c>
      <c r="F60" s="4">
        <v>0.25161237520315716</v>
      </c>
      <c r="G60" s="3">
        <v>8.4277273365464561E-2</v>
      </c>
      <c r="H60" s="19">
        <v>1.6010874051597648E-2</v>
      </c>
      <c r="I60" s="5">
        <v>31</v>
      </c>
      <c r="J60" s="3">
        <v>5.9595491299999992</v>
      </c>
      <c r="K60" s="5">
        <v>59</v>
      </c>
      <c r="L60" s="3">
        <v>5.4226130799999979</v>
      </c>
      <c r="M60" s="3">
        <v>0.53693605000000133</v>
      </c>
      <c r="N60" s="4">
        <v>9.9017953536157721E-2</v>
      </c>
      <c r="O60" s="3">
        <v>7.7336939882826305E-2</v>
      </c>
      <c r="P60" s="19">
        <v>6.8445231520785953E-3</v>
      </c>
      <c r="Q60" s="5">
        <v>35</v>
      </c>
      <c r="S60" s="20" t="s">
        <v>499</v>
      </c>
      <c r="T60" s="3">
        <v>5.9595491299999992</v>
      </c>
      <c r="U60" s="5">
        <v>59</v>
      </c>
      <c r="V60" s="3">
        <v>8.4385770899999972</v>
      </c>
      <c r="W60" s="3">
        <v>-2.479027959999998</v>
      </c>
      <c r="X60" s="90">
        <v>-0.29377321953220414</v>
      </c>
      <c r="Y60" s="3">
        <v>-1.9960070930363512E-2</v>
      </c>
      <c r="Z60" s="3">
        <v>5.9595491299999992</v>
      </c>
      <c r="AA60" s="5">
        <v>59</v>
      </c>
      <c r="AB60" s="3">
        <v>8.4385770899999972</v>
      </c>
      <c r="AC60" s="3">
        <v>-2.479027959999998</v>
      </c>
      <c r="AD60" s="90">
        <v>-0.29377321953220414</v>
      </c>
      <c r="AE60" s="19">
        <v>-1.9960070930363512E-2</v>
      </c>
      <c r="AF60" s="3">
        <v>7.7336939882826305E-2</v>
      </c>
      <c r="AG60" s="19">
        <v>7.7336939882826305E-2</v>
      </c>
      <c r="AI60" s="20" t="s">
        <v>499</v>
      </c>
      <c r="AJ60" s="5">
        <v>59</v>
      </c>
      <c r="AK60" s="3">
        <v>36.802341669999997</v>
      </c>
      <c r="AL60" s="5">
        <v>60</v>
      </c>
      <c r="AM60" s="4">
        <v>0.14586424985704571</v>
      </c>
      <c r="AN60" s="3">
        <v>6.9108655294025739E-2</v>
      </c>
      <c r="AO60" s="3">
        <v>32.117540690000006</v>
      </c>
      <c r="AP60" s="3"/>
    </row>
    <row r="61" spans="1:42" x14ac:dyDescent="0.35">
      <c r="A61" s="20" t="s">
        <v>488</v>
      </c>
      <c r="B61" s="3">
        <v>2.4640340100000002</v>
      </c>
      <c r="C61" s="5">
        <v>61</v>
      </c>
      <c r="D61" s="3">
        <v>1.5812769799999999</v>
      </c>
      <c r="E61" s="3">
        <v>0.88275703000000028</v>
      </c>
      <c r="F61" s="4">
        <v>0.5582557902031815</v>
      </c>
      <c r="G61" s="3">
        <v>6.3775683028912414E-2</v>
      </c>
      <c r="H61" s="19">
        <v>2.1591957730676511E-2</v>
      </c>
      <c r="I61" s="5">
        <v>28</v>
      </c>
      <c r="J61" s="3">
        <v>4.7896163900000008</v>
      </c>
      <c r="K61" s="5">
        <v>60</v>
      </c>
      <c r="L61" s="3">
        <v>2.98173617</v>
      </c>
      <c r="M61" s="3">
        <v>1.8078802200000008</v>
      </c>
      <c r="N61" s="4">
        <v>0.60631796943993232</v>
      </c>
      <c r="O61" s="3">
        <v>6.2154748074915139E-2</v>
      </c>
      <c r="P61" s="19">
        <v>2.3045720290107024E-2</v>
      </c>
      <c r="Q61" s="5">
        <v>28</v>
      </c>
      <c r="S61" s="20" t="s">
        <v>488</v>
      </c>
      <c r="T61" s="3">
        <v>4.7896163900000008</v>
      </c>
      <c r="U61" s="5">
        <v>60</v>
      </c>
      <c r="V61" s="3">
        <v>4.8630646999999998</v>
      </c>
      <c r="W61" s="3">
        <v>-7.3448309999998962E-2</v>
      </c>
      <c r="X61" s="90">
        <v>-1.5103296898352769E-2</v>
      </c>
      <c r="Y61" s="3">
        <v>-5.9137432129458846E-4</v>
      </c>
      <c r="Z61" s="3">
        <v>4.7896163900000008</v>
      </c>
      <c r="AA61" s="5">
        <v>60</v>
      </c>
      <c r="AB61" s="3">
        <v>4.8630646999999998</v>
      </c>
      <c r="AC61" s="3">
        <v>-7.3448309999998962E-2</v>
      </c>
      <c r="AD61" s="90">
        <v>-1.5103296898352769E-2</v>
      </c>
      <c r="AE61" s="19">
        <v>-5.9137432129458846E-4</v>
      </c>
      <c r="AF61" s="3">
        <v>6.2154748074915139E-2</v>
      </c>
      <c r="AG61" s="19">
        <v>6.2154748074915139E-2</v>
      </c>
      <c r="AI61" s="20" t="s">
        <v>488</v>
      </c>
      <c r="AJ61" s="5">
        <v>60</v>
      </c>
      <c r="AK61" s="3">
        <v>24.68485553</v>
      </c>
      <c r="AL61" s="5">
        <v>66</v>
      </c>
      <c r="AM61" s="4">
        <v>0.21775407879027475</v>
      </c>
      <c r="AN61" s="3">
        <v>4.6354038748469543E-2</v>
      </c>
      <c r="AO61" s="3">
        <v>20.27080505</v>
      </c>
      <c r="AP61" s="3"/>
    </row>
    <row r="62" spans="1:42" x14ac:dyDescent="0.35">
      <c r="A62" s="20" t="s">
        <v>481</v>
      </c>
      <c r="B62" s="3">
        <v>2.352061630000001</v>
      </c>
      <c r="C62" s="5">
        <v>62</v>
      </c>
      <c r="D62" s="3">
        <v>3.719058259999998</v>
      </c>
      <c r="E62" s="3">
        <v>-1.3669966299999969</v>
      </c>
      <c r="F62" s="4">
        <v>-0.36756526368586595</v>
      </c>
      <c r="G62" s="3">
        <v>6.0877543236242559E-2</v>
      </c>
      <c r="H62" s="19">
        <v>-3.3436305177809982E-2</v>
      </c>
      <c r="I62" s="5">
        <v>85</v>
      </c>
      <c r="J62" s="3">
        <v>4.344464470000001</v>
      </c>
      <c r="K62" s="5">
        <v>61</v>
      </c>
      <c r="L62" s="3">
        <v>6.2832107899999992</v>
      </c>
      <c r="M62" s="3">
        <v>-1.9387463199999981</v>
      </c>
      <c r="N62" s="4">
        <v>-0.30855980879801082</v>
      </c>
      <c r="O62" s="3">
        <v>5.6378021258038521E-2</v>
      </c>
      <c r="P62" s="19">
        <v>-2.471391904724432E-2</v>
      </c>
      <c r="Q62" s="5">
        <v>80</v>
      </c>
      <c r="S62" s="20" t="s">
        <v>481</v>
      </c>
      <c r="T62" s="3">
        <v>4.344464470000001</v>
      </c>
      <c r="U62" s="5">
        <v>61</v>
      </c>
      <c r="V62" s="3">
        <v>10.09956605</v>
      </c>
      <c r="W62" s="3">
        <v>-5.7551015799999989</v>
      </c>
      <c r="X62" s="90">
        <v>-0.56983652084734859</v>
      </c>
      <c r="Y62" s="3">
        <v>-4.633761200024835E-2</v>
      </c>
      <c r="Z62" s="3">
        <v>4.344464470000001</v>
      </c>
      <c r="AA62" s="5">
        <v>61</v>
      </c>
      <c r="AB62" s="3">
        <v>10.09956605</v>
      </c>
      <c r="AC62" s="3">
        <v>-5.7551015799999989</v>
      </c>
      <c r="AD62" s="90">
        <v>-0.56983652084734859</v>
      </c>
      <c r="AE62" s="19">
        <v>-4.633761200024835E-2</v>
      </c>
      <c r="AF62" s="3">
        <v>5.6378021258038521E-2</v>
      </c>
      <c r="AG62" s="19">
        <v>5.6378021258038521E-2</v>
      </c>
      <c r="AI62" s="20" t="s">
        <v>481</v>
      </c>
      <c r="AJ62" s="5">
        <v>61</v>
      </c>
      <c r="AK62" s="3">
        <v>40.096447719999993</v>
      </c>
      <c r="AL62" s="5">
        <v>59</v>
      </c>
      <c r="AM62" s="4">
        <v>-8.9335313171720054E-2</v>
      </c>
      <c r="AN62" s="3">
        <v>7.5294436665024431E-2</v>
      </c>
      <c r="AO62" s="3">
        <v>44.029869939999998</v>
      </c>
      <c r="AP62" s="3"/>
    </row>
    <row r="63" spans="1:42" x14ac:dyDescent="0.35">
      <c r="A63" s="20" t="s">
        <v>533</v>
      </c>
      <c r="B63" s="3">
        <v>2.2264161100000002</v>
      </c>
      <c r="C63" s="5">
        <v>63</v>
      </c>
      <c r="D63" s="3">
        <v>2.8161651299999999</v>
      </c>
      <c r="E63" s="3">
        <v>-0.58974901999999974</v>
      </c>
      <c r="F63" s="4">
        <v>-0.20941563891887249</v>
      </c>
      <c r="G63" s="3">
        <v>5.7625506606470991E-2</v>
      </c>
      <c r="H63" s="19">
        <v>-1.442507448685839E-2</v>
      </c>
      <c r="I63" s="5">
        <v>79</v>
      </c>
      <c r="J63" s="3">
        <v>4.3400625799999997</v>
      </c>
      <c r="K63" s="5">
        <v>62</v>
      </c>
      <c r="L63" s="3">
        <v>5.31503704</v>
      </c>
      <c r="M63" s="3">
        <v>-0.97497446000000032</v>
      </c>
      <c r="N63" s="4">
        <v>-0.18343700197430801</v>
      </c>
      <c r="O63" s="3">
        <v>5.6320898026922389E-2</v>
      </c>
      <c r="P63" s="19">
        <v>-1.2428361374050619E-2</v>
      </c>
      <c r="Q63" s="5">
        <v>71</v>
      </c>
      <c r="S63" s="20" t="s">
        <v>533</v>
      </c>
      <c r="T63" s="3">
        <v>4.3400625799999997</v>
      </c>
      <c r="U63" s="5">
        <v>62</v>
      </c>
      <c r="V63" s="3">
        <v>8.5438367799999995</v>
      </c>
      <c r="W63" s="3">
        <v>-4.2037741999999998</v>
      </c>
      <c r="X63" s="90">
        <v>-0.49202416996547538</v>
      </c>
      <c r="Y63" s="3">
        <v>-3.3846988642771171E-2</v>
      </c>
      <c r="Z63" s="3">
        <v>4.3400625799999997</v>
      </c>
      <c r="AA63" s="5">
        <v>62</v>
      </c>
      <c r="AB63" s="3">
        <v>8.5438367799999995</v>
      </c>
      <c r="AC63" s="3">
        <v>-4.2037741999999998</v>
      </c>
      <c r="AD63" s="90">
        <v>-0.49202416996547538</v>
      </c>
      <c r="AE63" s="19">
        <v>-3.3846988642771171E-2</v>
      </c>
      <c r="AF63" s="3">
        <v>5.6320898026922389E-2</v>
      </c>
      <c r="AG63" s="19">
        <v>5.6320898026922389E-2</v>
      </c>
      <c r="AI63" s="20" t="s">
        <v>533</v>
      </c>
      <c r="AJ63" s="5">
        <v>62</v>
      </c>
      <c r="AK63" s="3">
        <v>52.006079550000003</v>
      </c>
      <c r="AL63" s="5">
        <v>55</v>
      </c>
      <c r="AM63" s="4">
        <v>0.40191507954474925</v>
      </c>
      <c r="AN63" s="3">
        <v>9.7658737507575352E-2</v>
      </c>
      <c r="AO63" s="3">
        <v>37.096454919999999</v>
      </c>
      <c r="AP63" s="3"/>
    </row>
    <row r="64" spans="1:42" x14ac:dyDescent="0.35">
      <c r="A64" s="20" t="s">
        <v>543</v>
      </c>
      <c r="B64" s="3">
        <v>2.7061408899999999</v>
      </c>
      <c r="C64" s="5">
        <v>60</v>
      </c>
      <c r="D64" s="3">
        <v>0.94098451999999999</v>
      </c>
      <c r="E64" s="3">
        <v>1.7651563699999999</v>
      </c>
      <c r="F64" s="4">
        <v>1.8758612203312333</v>
      </c>
      <c r="G64" s="3">
        <v>7.0042046064217656E-2</v>
      </c>
      <c r="H64" s="19">
        <v>4.317516647709322E-2</v>
      </c>
      <c r="I64" s="5">
        <v>22</v>
      </c>
      <c r="J64" s="3">
        <v>4.0235576899999996</v>
      </c>
      <c r="K64" s="5">
        <v>63</v>
      </c>
      <c r="L64" s="3">
        <v>2.0787333400000003</v>
      </c>
      <c r="M64" s="3">
        <v>1.9448243499999993</v>
      </c>
      <c r="N64" s="4">
        <v>0.93558144884518901</v>
      </c>
      <c r="O64" s="3">
        <v>5.2213620929845994E-2</v>
      </c>
      <c r="P64" s="19">
        <v>2.479139795195567E-2</v>
      </c>
      <c r="Q64" s="5">
        <v>27</v>
      </c>
      <c r="S64" s="20" t="s">
        <v>543</v>
      </c>
      <c r="T64" s="3">
        <v>4.0235576899999996</v>
      </c>
      <c r="U64" s="5">
        <v>63</v>
      </c>
      <c r="V64" s="3">
        <v>4.0394013100000006</v>
      </c>
      <c r="W64" s="3">
        <v>-1.5843620000000946E-2</v>
      </c>
      <c r="X64" s="90">
        <v>-3.9222693622389393E-3</v>
      </c>
      <c r="Y64" s="3">
        <v>-1.2756603963181806E-4</v>
      </c>
      <c r="Z64" s="3">
        <v>4.0235576899999996</v>
      </c>
      <c r="AA64" s="5">
        <v>63</v>
      </c>
      <c r="AB64" s="3">
        <v>4.0394013100000006</v>
      </c>
      <c r="AC64" s="3">
        <v>-1.5843620000000946E-2</v>
      </c>
      <c r="AD64" s="90">
        <v>-3.9222693622389393E-3</v>
      </c>
      <c r="AE64" s="19">
        <v>-1.2756603963181806E-4</v>
      </c>
      <c r="AF64" s="3">
        <v>5.2213620929845994E-2</v>
      </c>
      <c r="AG64" s="19">
        <v>5.2213620929845994E-2</v>
      </c>
      <c r="AI64" s="20" t="s">
        <v>543</v>
      </c>
      <c r="AJ64" s="5">
        <v>63</v>
      </c>
      <c r="AK64" s="3">
        <v>17.533254680000002</v>
      </c>
      <c r="AL64" s="5">
        <v>69</v>
      </c>
      <c r="AM64" s="4">
        <v>-0.32626944193713392</v>
      </c>
      <c r="AN64" s="3">
        <v>3.2924525964341547E-2</v>
      </c>
      <c r="AO64" s="3">
        <v>26.024134529999998</v>
      </c>
      <c r="AP64" s="3"/>
    </row>
    <row r="65" spans="1:42" x14ac:dyDescent="0.35">
      <c r="A65" s="20" t="s">
        <v>476</v>
      </c>
      <c r="B65" s="3">
        <v>1.6411643</v>
      </c>
      <c r="C65" s="5">
        <v>65</v>
      </c>
      <c r="D65" s="3">
        <v>3.17567471</v>
      </c>
      <c r="E65" s="3">
        <v>-1.53451041</v>
      </c>
      <c r="F65" s="4">
        <v>-0.48320768029796102</v>
      </c>
      <c r="G65" s="3">
        <v>4.2477649971709171E-2</v>
      </c>
      <c r="H65" s="19">
        <v>-3.753363925065889E-2</v>
      </c>
      <c r="I65" s="5">
        <v>87</v>
      </c>
      <c r="J65" s="3">
        <v>3.7205331600000004</v>
      </c>
      <c r="K65" s="5">
        <v>64</v>
      </c>
      <c r="L65" s="3">
        <v>5.2179482400000001</v>
      </c>
      <c r="M65" s="3">
        <v>-1.4974150799999997</v>
      </c>
      <c r="N65" s="4">
        <v>-0.28697392368154262</v>
      </c>
      <c r="O65" s="3">
        <v>4.8281278172293864E-2</v>
      </c>
      <c r="P65" s="19">
        <v>-1.9088105898889811E-2</v>
      </c>
      <c r="Q65" s="5">
        <v>76</v>
      </c>
      <c r="S65" s="20" t="s">
        <v>476</v>
      </c>
      <c r="T65" s="3">
        <v>3.7205331600000004</v>
      </c>
      <c r="U65" s="5">
        <v>64</v>
      </c>
      <c r="V65" s="3">
        <v>9.0018330599999992</v>
      </c>
      <c r="W65" s="3">
        <v>-5.2812998999999987</v>
      </c>
      <c r="X65" s="90">
        <v>-0.5866916065648522</v>
      </c>
      <c r="Y65" s="3">
        <v>-4.2522763885455242E-2</v>
      </c>
      <c r="Z65" s="3">
        <v>3.7205331600000004</v>
      </c>
      <c r="AA65" s="5">
        <v>64</v>
      </c>
      <c r="AB65" s="3">
        <v>9.0018330599999992</v>
      </c>
      <c r="AC65" s="3">
        <v>-5.2812998999999987</v>
      </c>
      <c r="AD65" s="90">
        <v>-0.5866916065648522</v>
      </c>
      <c r="AE65" s="19">
        <v>-4.2522763885455242E-2</v>
      </c>
      <c r="AF65" s="3">
        <v>4.8281278172293864E-2</v>
      </c>
      <c r="AG65" s="19">
        <v>4.8281278172293864E-2</v>
      </c>
      <c r="AI65" s="20" t="s">
        <v>476</v>
      </c>
      <c r="AJ65" s="5">
        <v>64</v>
      </c>
      <c r="AK65" s="3">
        <v>31.05635539</v>
      </c>
      <c r="AL65" s="5">
        <v>63</v>
      </c>
      <c r="AM65" s="4">
        <v>-5.0836391881226239E-2</v>
      </c>
      <c r="AN65" s="3">
        <v>5.8318652073322506E-2</v>
      </c>
      <c r="AO65" s="3">
        <v>32.719707249999999</v>
      </c>
      <c r="AP65" s="3"/>
    </row>
    <row r="66" spans="1:42" x14ac:dyDescent="0.35">
      <c r="A66" s="20" t="s">
        <v>521</v>
      </c>
      <c r="B66" s="3">
        <v>2.034744509999999</v>
      </c>
      <c r="C66" s="5">
        <v>64</v>
      </c>
      <c r="D66" s="3">
        <v>1.6317073799999999</v>
      </c>
      <c r="E66" s="3">
        <v>0.40303712999999908</v>
      </c>
      <c r="F66" s="4">
        <v>0.2470033137926968</v>
      </c>
      <c r="G66" s="3">
        <v>5.2664541312309091E-2</v>
      </c>
      <c r="H66" s="19">
        <v>9.8581607159255926E-3</v>
      </c>
      <c r="I66" s="5">
        <v>35</v>
      </c>
      <c r="J66" s="3">
        <v>3.514412609999999</v>
      </c>
      <c r="K66" s="5">
        <v>65</v>
      </c>
      <c r="L66" s="3">
        <v>3.5520418299999998</v>
      </c>
      <c r="M66" s="3">
        <v>-3.7629220000000796E-2</v>
      </c>
      <c r="N66" s="4">
        <v>-1.0593687180761813E-2</v>
      </c>
      <c r="O66" s="3">
        <v>4.5606456262743594E-2</v>
      </c>
      <c r="P66" s="19">
        <v>-4.7967363615213348E-4</v>
      </c>
      <c r="Q66" s="5">
        <v>49</v>
      </c>
      <c r="S66" s="20" t="s">
        <v>521</v>
      </c>
      <c r="T66" s="3">
        <v>3.514412609999999</v>
      </c>
      <c r="U66" s="5">
        <v>65</v>
      </c>
      <c r="V66" s="3">
        <v>5.3069516700000001</v>
      </c>
      <c r="W66" s="3">
        <v>-1.7925390600000011</v>
      </c>
      <c r="X66" s="90">
        <v>-0.33777188327023167</v>
      </c>
      <c r="Y66" s="3">
        <v>-1.4432756451463011E-2</v>
      </c>
      <c r="Z66" s="3">
        <v>3.514412609999999</v>
      </c>
      <c r="AA66" s="5">
        <v>65</v>
      </c>
      <c r="AB66" s="3">
        <v>5.3069516700000001</v>
      </c>
      <c r="AC66" s="3">
        <v>-1.7925390600000011</v>
      </c>
      <c r="AD66" s="90">
        <v>-0.33777188327023167</v>
      </c>
      <c r="AE66" s="19">
        <v>-1.4432756451463011E-2</v>
      </c>
      <c r="AF66" s="3">
        <v>4.5606456262743594E-2</v>
      </c>
      <c r="AG66" s="19">
        <v>4.5606456262743594E-2</v>
      </c>
      <c r="AI66" s="20" t="s">
        <v>521</v>
      </c>
      <c r="AJ66" s="5">
        <v>65</v>
      </c>
      <c r="AK66" s="3">
        <v>21.25625617</v>
      </c>
      <c r="AL66" s="5">
        <v>67</v>
      </c>
      <c r="AM66" s="4">
        <v>-2.9056263462323373E-2</v>
      </c>
      <c r="AN66" s="3">
        <v>3.9915701388412168E-2</v>
      </c>
      <c r="AO66" s="3">
        <v>21.892366539999994</v>
      </c>
      <c r="AP66" s="3"/>
    </row>
    <row r="67" spans="1:42" x14ac:dyDescent="0.35">
      <c r="A67" s="20" t="s">
        <v>465</v>
      </c>
      <c r="B67" s="3">
        <v>1.5631196999999999</v>
      </c>
      <c r="C67" s="5">
        <v>66</v>
      </c>
      <c r="D67" s="3">
        <v>1.44489307</v>
      </c>
      <c r="E67" s="3">
        <v>0.11822662999999989</v>
      </c>
      <c r="F67" s="4">
        <v>8.1823791984828143E-2</v>
      </c>
      <c r="G67" s="3">
        <v>4.045765038910671E-2</v>
      </c>
      <c r="H67" s="19">
        <v>2.8917859737693941E-3</v>
      </c>
      <c r="I67" s="5">
        <v>47</v>
      </c>
      <c r="J67" s="3">
        <v>3.26699231</v>
      </c>
      <c r="K67" s="5">
        <v>66</v>
      </c>
      <c r="L67" s="3">
        <v>5.68457919</v>
      </c>
      <c r="M67" s="3">
        <v>-2.41758688</v>
      </c>
      <c r="N67" s="4">
        <v>-0.42528862721323091</v>
      </c>
      <c r="O67" s="3">
        <v>4.2395688392642863E-2</v>
      </c>
      <c r="P67" s="19">
        <v>-3.081787742194143E-2</v>
      </c>
      <c r="Q67" s="5">
        <v>82</v>
      </c>
      <c r="S67" s="20" t="s">
        <v>465</v>
      </c>
      <c r="T67" s="3">
        <v>3.26699231</v>
      </c>
      <c r="U67" s="5">
        <v>66</v>
      </c>
      <c r="V67" s="3">
        <v>7.63363017</v>
      </c>
      <c r="W67" s="3">
        <v>-4.36663786</v>
      </c>
      <c r="X67" s="90">
        <v>-0.57202638361507097</v>
      </c>
      <c r="Y67" s="3">
        <v>-3.5158297049949695E-2</v>
      </c>
      <c r="Z67" s="3">
        <v>3.26699231</v>
      </c>
      <c r="AA67" s="5">
        <v>66</v>
      </c>
      <c r="AB67" s="3">
        <v>7.63363017</v>
      </c>
      <c r="AC67" s="3">
        <v>-4.36663786</v>
      </c>
      <c r="AD67" s="90">
        <v>-0.57202638361507097</v>
      </c>
      <c r="AE67" s="19">
        <v>-3.5158297049949695E-2</v>
      </c>
      <c r="AF67" s="3">
        <v>4.2395688392642863E-2</v>
      </c>
      <c r="AG67" s="19">
        <v>4.2395688392642863E-2</v>
      </c>
      <c r="AI67" s="20" t="s">
        <v>465</v>
      </c>
      <c r="AJ67" s="5">
        <v>66</v>
      </c>
      <c r="AK67" s="3">
        <v>31.020596229999992</v>
      </c>
      <c r="AL67" s="5">
        <v>64</v>
      </c>
      <c r="AM67" s="4">
        <v>0.34817367743488159</v>
      </c>
      <c r="AN67" s="3">
        <v>5.8251502339096248E-2</v>
      </c>
      <c r="AO67" s="3">
        <v>23.009347199999997</v>
      </c>
      <c r="AP67" s="3"/>
    </row>
    <row r="68" spans="1:42" x14ac:dyDescent="0.35">
      <c r="A68" s="20" t="s">
        <v>469</v>
      </c>
      <c r="B68" s="3">
        <v>1.28700327</v>
      </c>
      <c r="C68" s="5">
        <v>70</v>
      </c>
      <c r="D68" s="3">
        <v>1.0537084999999999</v>
      </c>
      <c r="E68" s="3">
        <v>0.2332947700000001</v>
      </c>
      <c r="F68" s="4">
        <v>0.22140351909470235</v>
      </c>
      <c r="G68" s="3">
        <v>3.3311030720997961E-2</v>
      </c>
      <c r="H68" s="19">
        <v>5.7063162811944968E-3</v>
      </c>
      <c r="I68" s="5">
        <v>43</v>
      </c>
      <c r="J68" s="3">
        <v>3.15019911</v>
      </c>
      <c r="K68" s="5">
        <v>67</v>
      </c>
      <c r="L68" s="3">
        <v>3.0617281599999999</v>
      </c>
      <c r="M68" s="3">
        <v>8.8470950000000048E-2</v>
      </c>
      <c r="N68" s="4">
        <v>2.8895756049093446E-2</v>
      </c>
      <c r="O68" s="3">
        <v>4.0880065567813005E-2</v>
      </c>
      <c r="P68" s="19">
        <v>1.1277720420548901E-3</v>
      </c>
      <c r="Q68" s="5">
        <v>40</v>
      </c>
      <c r="S68" s="20" t="s">
        <v>469</v>
      </c>
      <c r="T68" s="3">
        <v>3.15019911</v>
      </c>
      <c r="U68" s="5">
        <v>67</v>
      </c>
      <c r="V68" s="3">
        <v>4.9682957000000005</v>
      </c>
      <c r="W68" s="3">
        <v>-1.8180965900000006</v>
      </c>
      <c r="X68" s="90">
        <v>-0.36593969034492058</v>
      </c>
      <c r="Y68" s="3">
        <v>-1.4638534732239191E-2</v>
      </c>
      <c r="Z68" s="3">
        <v>3.15019911</v>
      </c>
      <c r="AA68" s="5">
        <v>67</v>
      </c>
      <c r="AB68" s="3">
        <v>4.9682957000000005</v>
      </c>
      <c r="AC68" s="3">
        <v>-1.8180965900000006</v>
      </c>
      <c r="AD68" s="90">
        <v>-0.36593969034492058</v>
      </c>
      <c r="AE68" s="19">
        <v>-1.4638534732239191E-2</v>
      </c>
      <c r="AF68" s="3">
        <v>4.0880065567813005E-2</v>
      </c>
      <c r="AG68" s="19">
        <v>4.0880065567813005E-2</v>
      </c>
      <c r="AI68" s="20" t="s">
        <v>469</v>
      </c>
      <c r="AJ68" s="5">
        <v>67</v>
      </c>
      <c r="AK68" s="3">
        <v>18.30654358</v>
      </c>
      <c r="AL68" s="5">
        <v>68</v>
      </c>
      <c r="AM68" s="4">
        <v>-4.6106115743793863E-2</v>
      </c>
      <c r="AN68" s="3">
        <v>3.4376633455543919E-2</v>
      </c>
      <c r="AO68" s="3">
        <v>19.191383740000003</v>
      </c>
      <c r="AP68" s="3"/>
    </row>
    <row r="69" spans="1:42" x14ac:dyDescent="0.35">
      <c r="A69" s="20" t="s">
        <v>529</v>
      </c>
      <c r="B69" s="3">
        <v>1.1399157499999999</v>
      </c>
      <c r="C69" s="5">
        <v>73</v>
      </c>
      <c r="D69" s="3">
        <v>0.63822458000000004</v>
      </c>
      <c r="E69" s="3">
        <v>0.50169116999999985</v>
      </c>
      <c r="F69" s="4">
        <v>0.78607309358094568</v>
      </c>
      <c r="G69" s="3">
        <v>2.9504018717527749E-2</v>
      </c>
      <c r="H69" s="19">
        <v>1.2271207329262091E-2</v>
      </c>
      <c r="I69" s="5">
        <v>34</v>
      </c>
      <c r="J69" s="3">
        <v>2.7529028599999998</v>
      </c>
      <c r="K69" s="5">
        <v>68</v>
      </c>
      <c r="L69" s="3">
        <v>1.4453401100000001</v>
      </c>
      <c r="M69" s="3">
        <v>1.3075627499999998</v>
      </c>
      <c r="N69" s="4">
        <v>0.9046747827402366</v>
      </c>
      <c r="O69" s="3">
        <v>3.5724360743222973E-2</v>
      </c>
      <c r="P69" s="19">
        <v>1.6667987770928275E-2</v>
      </c>
      <c r="Q69" s="5">
        <v>31</v>
      </c>
      <c r="S69" s="20" t="s">
        <v>529</v>
      </c>
      <c r="T69" s="3">
        <v>2.7529028599999998</v>
      </c>
      <c r="U69" s="5">
        <v>68</v>
      </c>
      <c r="V69" s="3">
        <v>2.5460107800000005</v>
      </c>
      <c r="W69" s="3">
        <v>0.20689207999999937</v>
      </c>
      <c r="X69" s="90">
        <v>8.1261274156898544E-2</v>
      </c>
      <c r="Y69" s="3">
        <v>1.6658063799048206E-3</v>
      </c>
      <c r="Z69" s="3">
        <v>2.7529028599999998</v>
      </c>
      <c r="AA69" s="5">
        <v>68</v>
      </c>
      <c r="AB69" s="3">
        <v>2.5460107800000005</v>
      </c>
      <c r="AC69" s="3">
        <v>0.20689207999999937</v>
      </c>
      <c r="AD69" s="90">
        <v>8.1261274156898544E-2</v>
      </c>
      <c r="AE69" s="19">
        <v>1.6658063799048206E-3</v>
      </c>
      <c r="AF69" s="3">
        <v>3.5724360743222973E-2</v>
      </c>
      <c r="AG69" s="19">
        <v>3.5724360743222973E-2</v>
      </c>
      <c r="AI69" s="20" t="s">
        <v>529</v>
      </c>
      <c r="AJ69" s="5">
        <v>68</v>
      </c>
      <c r="AK69" s="3">
        <v>43.028519309999993</v>
      </c>
      <c r="AL69" s="5">
        <v>57</v>
      </c>
      <c r="AM69" s="4">
        <v>0.32638264002820128</v>
      </c>
      <c r="AN69" s="3">
        <v>8.0800377744200222E-2</v>
      </c>
      <c r="AO69" s="3">
        <v>32.440502470000006</v>
      </c>
      <c r="AP69" s="3"/>
    </row>
    <row r="70" spans="1:42" x14ac:dyDescent="0.35">
      <c r="A70" s="20" t="s">
        <v>520</v>
      </c>
      <c r="B70" s="3">
        <v>1.29410242</v>
      </c>
      <c r="C70" s="5">
        <v>69</v>
      </c>
      <c r="D70" s="3">
        <v>1.25881069</v>
      </c>
      <c r="E70" s="3">
        <v>3.5291729999999966E-2</v>
      </c>
      <c r="F70" s="4">
        <v>2.8035772400375691E-2</v>
      </c>
      <c r="G70" s="3">
        <v>3.3494775400794277E-2</v>
      </c>
      <c r="H70" s="19">
        <v>8.6322455274295254E-4</v>
      </c>
      <c r="I70" s="5">
        <v>61</v>
      </c>
      <c r="J70" s="3">
        <v>2.48479962</v>
      </c>
      <c r="K70" s="5">
        <v>69</v>
      </c>
      <c r="L70" s="3">
        <v>2.5036334399999998</v>
      </c>
      <c r="M70" s="3">
        <v>-1.8833819999999779E-2</v>
      </c>
      <c r="N70" s="4">
        <v>-7.5225948411999921E-3</v>
      </c>
      <c r="O70" s="3">
        <v>3.2245190809058688E-2</v>
      </c>
      <c r="P70" s="19">
        <v>-2.4008169507724252E-4</v>
      </c>
      <c r="Q70" s="5">
        <v>47</v>
      </c>
      <c r="S70" s="20" t="s">
        <v>520</v>
      </c>
      <c r="T70" s="3">
        <v>2.48479962</v>
      </c>
      <c r="U70" s="5">
        <v>69</v>
      </c>
      <c r="V70" s="3">
        <v>3.79003947</v>
      </c>
      <c r="W70" s="3">
        <v>-1.30523985</v>
      </c>
      <c r="X70" s="90">
        <v>-0.34438687521109113</v>
      </c>
      <c r="Y70" s="3">
        <v>-1.0509232008475229E-2</v>
      </c>
      <c r="Z70" s="3">
        <v>2.48479962</v>
      </c>
      <c r="AA70" s="5">
        <v>69</v>
      </c>
      <c r="AB70" s="3">
        <v>3.79003947</v>
      </c>
      <c r="AC70" s="3">
        <v>-1.30523985</v>
      </c>
      <c r="AD70" s="90">
        <v>-0.34438687521109113</v>
      </c>
      <c r="AE70" s="19">
        <v>-1.0509232008475229E-2</v>
      </c>
      <c r="AF70" s="3">
        <v>3.2245190809058688E-2</v>
      </c>
      <c r="AG70" s="19">
        <v>3.2245190809058688E-2</v>
      </c>
      <c r="AI70" s="20" t="s">
        <v>520</v>
      </c>
      <c r="AJ70" s="5">
        <v>69</v>
      </c>
      <c r="AK70" s="3">
        <v>16.499830409999998</v>
      </c>
      <c r="AL70" s="5">
        <v>72</v>
      </c>
      <c r="AM70" s="4">
        <v>0.24051806362180006</v>
      </c>
      <c r="AN70" s="3">
        <v>3.0983927665235805E-2</v>
      </c>
      <c r="AO70" s="3">
        <v>13.300757879999999</v>
      </c>
      <c r="AP70" s="3"/>
    </row>
    <row r="71" spans="1:42" x14ac:dyDescent="0.35">
      <c r="A71" s="20" t="s">
        <v>518</v>
      </c>
      <c r="B71" s="3">
        <v>1.2805372800000001</v>
      </c>
      <c r="C71" s="5">
        <v>71</v>
      </c>
      <c r="D71" s="3">
        <v>1.0384536</v>
      </c>
      <c r="E71" s="3">
        <v>0.24208368000000013</v>
      </c>
      <c r="F71" s="4">
        <v>0.23311939984607899</v>
      </c>
      <c r="G71" s="3">
        <v>3.3143673887839592E-2</v>
      </c>
      <c r="H71" s="19">
        <v>5.9212902397918253E-3</v>
      </c>
      <c r="I71" s="5">
        <v>42</v>
      </c>
      <c r="J71" s="3">
        <v>2.4110731000000003</v>
      </c>
      <c r="K71" s="5">
        <v>70</v>
      </c>
      <c r="L71" s="3">
        <v>2.64782787</v>
      </c>
      <c r="M71" s="3">
        <v>-0.23675476999999967</v>
      </c>
      <c r="N71" s="4">
        <v>-8.9414713351438357E-2</v>
      </c>
      <c r="O71" s="3">
        <v>3.1288443357089954E-2</v>
      </c>
      <c r="P71" s="19">
        <v>-3.0180009418813219E-3</v>
      </c>
      <c r="Q71" s="5">
        <v>60</v>
      </c>
      <c r="S71" s="20" t="s">
        <v>518</v>
      </c>
      <c r="T71" s="3">
        <v>2.4110731000000003</v>
      </c>
      <c r="U71" s="5">
        <v>70</v>
      </c>
      <c r="V71" s="3">
        <v>3.7601974399999998</v>
      </c>
      <c r="W71" s="3">
        <v>-1.3491243399999995</v>
      </c>
      <c r="X71" s="90">
        <v>-0.35879082455840394</v>
      </c>
      <c r="Y71" s="3">
        <v>-1.0862571118512059E-2</v>
      </c>
      <c r="Z71" s="3">
        <v>2.4110731000000003</v>
      </c>
      <c r="AA71" s="5">
        <v>70</v>
      </c>
      <c r="AB71" s="3">
        <v>3.7601974399999998</v>
      </c>
      <c r="AC71" s="3">
        <v>-1.3491243399999995</v>
      </c>
      <c r="AD71" s="90">
        <v>-0.35879082455840394</v>
      </c>
      <c r="AE71" s="19">
        <v>-1.0862571118512059E-2</v>
      </c>
      <c r="AF71" s="3">
        <v>3.1288443357089954E-2</v>
      </c>
      <c r="AG71" s="19">
        <v>3.1288443357089954E-2</v>
      </c>
      <c r="AI71" s="20" t="s">
        <v>518</v>
      </c>
      <c r="AJ71" s="5">
        <v>70</v>
      </c>
      <c r="AK71" s="3">
        <v>15.012389760000001</v>
      </c>
      <c r="AL71" s="5">
        <v>74</v>
      </c>
      <c r="AM71" s="4">
        <v>2.3991684388435353E-2</v>
      </c>
      <c r="AN71" s="3">
        <v>2.8190762380458114E-2</v>
      </c>
      <c r="AO71" s="3">
        <v>14.660655929999999</v>
      </c>
      <c r="AP71" s="3"/>
    </row>
    <row r="72" spans="1:42" x14ac:dyDescent="0.35">
      <c r="A72" s="20" t="s">
        <v>524</v>
      </c>
      <c r="B72" s="3">
        <v>1.1708015700000001</v>
      </c>
      <c r="C72" s="5">
        <v>72</v>
      </c>
      <c r="D72" s="3">
        <v>2.35218237</v>
      </c>
      <c r="E72" s="3">
        <v>-1.1813807999999999</v>
      </c>
      <c r="F72" s="4">
        <v>-0.50224881160043722</v>
      </c>
      <c r="G72" s="3">
        <v>3.0303424999427266E-2</v>
      </c>
      <c r="H72" s="19">
        <v>-2.8896200687784711E-2</v>
      </c>
      <c r="I72" s="5">
        <v>84</v>
      </c>
      <c r="J72" s="3">
        <v>2.3687090500000001</v>
      </c>
      <c r="K72" s="5">
        <v>71</v>
      </c>
      <c r="L72" s="3">
        <v>3.4086175699999997</v>
      </c>
      <c r="M72" s="3">
        <v>-1.0399085199999996</v>
      </c>
      <c r="N72" s="4">
        <v>-0.30508219201604347</v>
      </c>
      <c r="O72" s="3">
        <v>3.0738685998508861E-2</v>
      </c>
      <c r="P72" s="19">
        <v>-1.3256099941852974E-2</v>
      </c>
      <c r="Q72" s="5">
        <v>73</v>
      </c>
      <c r="S72" s="20" t="s">
        <v>524</v>
      </c>
      <c r="T72" s="3">
        <v>2.3687090500000001</v>
      </c>
      <c r="U72" s="5">
        <v>71</v>
      </c>
      <c r="V72" s="3">
        <v>5.5328404400000002</v>
      </c>
      <c r="W72" s="3">
        <v>-3.1641313900000001</v>
      </c>
      <c r="X72" s="90">
        <v>-0.5718819156838002</v>
      </c>
      <c r="Y72" s="3">
        <v>-2.5476230198464459E-2</v>
      </c>
      <c r="Z72" s="3">
        <v>2.3687090500000001</v>
      </c>
      <c r="AA72" s="5">
        <v>71</v>
      </c>
      <c r="AB72" s="3">
        <v>5.5328404400000002</v>
      </c>
      <c r="AC72" s="3">
        <v>-3.1641313900000001</v>
      </c>
      <c r="AD72" s="90">
        <v>-0.5718819156838002</v>
      </c>
      <c r="AE72" s="19">
        <v>-2.5476230198464459E-2</v>
      </c>
      <c r="AF72" s="3">
        <v>3.0738685998508861E-2</v>
      </c>
      <c r="AG72" s="19">
        <v>3.0738685998508861E-2</v>
      </c>
      <c r="AI72" s="20" t="s">
        <v>524</v>
      </c>
      <c r="AJ72" s="5">
        <v>71</v>
      </c>
      <c r="AK72" s="3">
        <v>16.984457999999997</v>
      </c>
      <c r="AL72" s="5">
        <v>71</v>
      </c>
      <c r="AM72" s="4">
        <v>1.2272268751068571E-2</v>
      </c>
      <c r="AN72" s="3">
        <v>3.1893977394234052E-2</v>
      </c>
      <c r="AO72" s="3">
        <v>16.778547159999999</v>
      </c>
      <c r="AP72" s="3"/>
    </row>
    <row r="73" spans="1:42" x14ac:dyDescent="0.35">
      <c r="A73" s="20" t="s">
        <v>555</v>
      </c>
      <c r="B73" s="3">
        <v>1.0728528799999999</v>
      </c>
      <c r="C73" s="5">
        <v>74</v>
      </c>
      <c r="D73" s="3">
        <v>1.2038832500000001</v>
      </c>
      <c r="E73" s="3">
        <v>-0.13103037000000017</v>
      </c>
      <c r="F73" s="4">
        <v>-0.10883976498551684</v>
      </c>
      <c r="G73" s="3">
        <v>2.7768255200152778E-2</v>
      </c>
      <c r="H73" s="19">
        <v>-3.2049614042438225E-3</v>
      </c>
      <c r="I73" s="5">
        <v>71</v>
      </c>
      <c r="J73" s="3">
        <v>2.2496218699999999</v>
      </c>
      <c r="K73" s="5">
        <v>72</v>
      </c>
      <c r="L73" s="3">
        <v>2.3132180299999998</v>
      </c>
      <c r="M73" s="3">
        <v>-6.3596159999999902E-2</v>
      </c>
      <c r="N73" s="4">
        <v>-2.7492505753986318E-2</v>
      </c>
      <c r="O73" s="3">
        <v>2.9193294244942544E-2</v>
      </c>
      <c r="P73" s="19">
        <v>-8.1068385984381733E-4</v>
      </c>
      <c r="Q73" s="5">
        <v>52</v>
      </c>
      <c r="S73" s="20" t="s">
        <v>555</v>
      </c>
      <c r="T73" s="3">
        <v>2.2496218699999999</v>
      </c>
      <c r="U73" s="5">
        <v>72</v>
      </c>
      <c r="V73" s="3">
        <v>3.53851095</v>
      </c>
      <c r="W73" s="3">
        <v>-1.2888890800000001</v>
      </c>
      <c r="X73" s="90">
        <v>-0.36424617535802739</v>
      </c>
      <c r="Y73" s="3">
        <v>-1.0377582614344936E-2</v>
      </c>
      <c r="Z73" s="3">
        <v>2.2496218699999999</v>
      </c>
      <c r="AA73" s="5">
        <v>72</v>
      </c>
      <c r="AB73" s="3">
        <v>3.53851095</v>
      </c>
      <c r="AC73" s="3">
        <v>-1.2888890800000001</v>
      </c>
      <c r="AD73" s="90">
        <v>-0.36424617535802739</v>
      </c>
      <c r="AE73" s="19">
        <v>-1.0377582614344936E-2</v>
      </c>
      <c r="AF73" s="3">
        <v>2.9193294244942544E-2</v>
      </c>
      <c r="AG73" s="19">
        <v>2.9193294244942544E-2</v>
      </c>
      <c r="AI73" s="20" t="s">
        <v>555</v>
      </c>
      <c r="AJ73" s="5">
        <v>72</v>
      </c>
      <c r="AK73" s="3">
        <v>17.162853269999999</v>
      </c>
      <c r="AL73" s="5">
        <v>70</v>
      </c>
      <c r="AM73" s="4">
        <v>0.12527733007668918</v>
      </c>
      <c r="AN73" s="3">
        <v>3.2228973936874288E-2</v>
      </c>
      <c r="AO73" s="3">
        <v>15.252109689999999</v>
      </c>
      <c r="AP73" s="3"/>
    </row>
    <row r="74" spans="1:42" x14ac:dyDescent="0.35">
      <c r="A74" s="20" t="s">
        <v>541</v>
      </c>
      <c r="B74" s="3">
        <v>1.50337874</v>
      </c>
      <c r="C74" s="5">
        <v>68</v>
      </c>
      <c r="D74" s="3">
        <v>0.73617067999999997</v>
      </c>
      <c r="E74" s="3">
        <v>0.76720806000000008</v>
      </c>
      <c r="F74" s="4">
        <v>1.0421605761316113</v>
      </c>
      <c r="G74" s="3">
        <v>3.8911397166407513E-2</v>
      </c>
      <c r="H74" s="19">
        <v>1.8765666473541789E-2</v>
      </c>
      <c r="I74" s="5">
        <v>29</v>
      </c>
      <c r="J74" s="3">
        <v>2.13835628</v>
      </c>
      <c r="K74" s="5">
        <v>73</v>
      </c>
      <c r="L74" s="3">
        <v>2.2032930999999998</v>
      </c>
      <c r="M74" s="3">
        <v>-6.4936819999999784E-2</v>
      </c>
      <c r="N74" s="4">
        <v>-2.9472619870683503E-2</v>
      </c>
      <c r="O74" s="3">
        <v>2.7749403095268067E-2</v>
      </c>
      <c r="P74" s="19">
        <v>-8.2777375054693706E-4</v>
      </c>
      <c r="Q74" s="5">
        <v>53</v>
      </c>
      <c r="S74" s="20" t="s">
        <v>541</v>
      </c>
      <c r="T74" s="3">
        <v>2.13835628</v>
      </c>
      <c r="U74" s="5">
        <v>73</v>
      </c>
      <c r="V74" s="3">
        <v>3.0381699299999996</v>
      </c>
      <c r="W74" s="3">
        <v>-0.89981364999999958</v>
      </c>
      <c r="X74" s="90">
        <v>-0.29616962537707681</v>
      </c>
      <c r="Y74" s="3">
        <v>-7.2449139614017477E-3</v>
      </c>
      <c r="Z74" s="3">
        <v>2.13835628</v>
      </c>
      <c r="AA74" s="5">
        <v>73</v>
      </c>
      <c r="AB74" s="3">
        <v>3.0381699299999996</v>
      </c>
      <c r="AC74" s="3">
        <v>-0.89981364999999958</v>
      </c>
      <c r="AD74" s="90">
        <v>-0.29616962537707681</v>
      </c>
      <c r="AE74" s="19">
        <v>-7.2449139614017477E-3</v>
      </c>
      <c r="AF74" s="3">
        <v>2.7749403095268067E-2</v>
      </c>
      <c r="AG74" s="19">
        <v>2.7749403095268067E-2</v>
      </c>
      <c r="AI74" s="20" t="s">
        <v>541</v>
      </c>
      <c r="AJ74" s="5">
        <v>73</v>
      </c>
      <c r="AK74" s="3">
        <v>8.0464728099999991</v>
      </c>
      <c r="AL74" s="5">
        <v>81</v>
      </c>
      <c r="AM74" s="4">
        <v>-0.34846134917152594</v>
      </c>
      <c r="AN74" s="3">
        <v>1.510993296962782E-2</v>
      </c>
      <c r="AO74" s="3">
        <v>12.34995468</v>
      </c>
      <c r="AP74" s="3"/>
    </row>
    <row r="75" spans="1:42" x14ac:dyDescent="0.35">
      <c r="A75" s="20" t="s">
        <v>510</v>
      </c>
      <c r="B75" s="3">
        <v>1.5399910400000001</v>
      </c>
      <c r="C75" s="5">
        <v>67</v>
      </c>
      <c r="D75" s="3">
        <v>2.5061935200000001</v>
      </c>
      <c r="E75" s="3">
        <v>-0.96620247999999997</v>
      </c>
      <c r="F75" s="4">
        <v>-0.38552588708313318</v>
      </c>
      <c r="G75" s="3">
        <v>3.9859019817021599E-2</v>
      </c>
      <c r="H75" s="19">
        <v>-2.363300704321189E-2</v>
      </c>
      <c r="I75" s="5">
        <v>82</v>
      </c>
      <c r="J75" s="3">
        <v>2.0521628400000003</v>
      </c>
      <c r="K75" s="5">
        <v>74</v>
      </c>
      <c r="L75" s="3">
        <v>3.8855696699999998</v>
      </c>
      <c r="M75" s="3">
        <v>-1.8334068299999995</v>
      </c>
      <c r="N75" s="4">
        <v>-0.47185020105430242</v>
      </c>
      <c r="O75" s="3">
        <v>2.6630872692688105E-2</v>
      </c>
      <c r="P75" s="19">
        <v>-2.3371117463828309E-2</v>
      </c>
      <c r="Q75" s="5">
        <v>79</v>
      </c>
      <c r="S75" s="20" t="s">
        <v>510</v>
      </c>
      <c r="T75" s="3">
        <v>2.0521628400000003</v>
      </c>
      <c r="U75" s="5">
        <v>74</v>
      </c>
      <c r="V75" s="3">
        <v>11.095167260000002</v>
      </c>
      <c r="W75" s="3">
        <v>-9.0430044200000026</v>
      </c>
      <c r="X75" s="90">
        <v>-0.81503993658586815</v>
      </c>
      <c r="Y75" s="3">
        <v>-7.2810396881038381E-2</v>
      </c>
      <c r="Z75" s="3">
        <v>2.0521628400000003</v>
      </c>
      <c r="AA75" s="5">
        <v>74</v>
      </c>
      <c r="AB75" s="3">
        <v>11.095167260000002</v>
      </c>
      <c r="AC75" s="3">
        <v>-9.0430044200000026</v>
      </c>
      <c r="AD75" s="90">
        <v>-0.81503993658586815</v>
      </c>
      <c r="AE75" s="19">
        <v>-7.2810396881038381E-2</v>
      </c>
      <c r="AF75" s="3">
        <v>2.6630872692688105E-2</v>
      </c>
      <c r="AG75" s="19">
        <v>2.6630872692688105E-2</v>
      </c>
      <c r="AI75" s="20" t="s">
        <v>510</v>
      </c>
      <c r="AJ75" s="5">
        <v>74</v>
      </c>
      <c r="AK75" s="3">
        <v>33.370374430000005</v>
      </c>
      <c r="AL75" s="5">
        <v>61</v>
      </c>
      <c r="AM75" s="4">
        <v>-0.13270025800934371</v>
      </c>
      <c r="AN75" s="3">
        <v>6.2663993617432259E-2</v>
      </c>
      <c r="AO75" s="3">
        <v>38.476172440000006</v>
      </c>
      <c r="AP75" s="3"/>
    </row>
    <row r="76" spans="1:42" x14ac:dyDescent="0.35">
      <c r="A76" s="20" t="s">
        <v>500</v>
      </c>
      <c r="B76" s="3">
        <v>0.85019255999999999</v>
      </c>
      <c r="C76" s="5">
        <v>76</v>
      </c>
      <c r="D76" s="3">
        <v>1.09806899</v>
      </c>
      <c r="E76" s="3">
        <v>-0.24787643000000004</v>
      </c>
      <c r="F76" s="4">
        <v>-0.22573848479228986</v>
      </c>
      <c r="G76" s="3">
        <v>2.2005220301362479E-2</v>
      </c>
      <c r="H76" s="19">
        <v>-6.0629790724985718E-3</v>
      </c>
      <c r="I76" s="5">
        <v>74</v>
      </c>
      <c r="J76" s="3">
        <v>1.88640045</v>
      </c>
      <c r="K76" s="5">
        <v>75</v>
      </c>
      <c r="L76" s="3">
        <v>1.35446464</v>
      </c>
      <c r="M76" s="3">
        <v>0.53193581000000001</v>
      </c>
      <c r="N76" s="4">
        <v>0.39272772008282186</v>
      </c>
      <c r="O76" s="3">
        <v>2.4479777750667949E-2</v>
      </c>
      <c r="P76" s="19">
        <v>6.7807832365971172E-3</v>
      </c>
      <c r="Q76" s="5">
        <v>36</v>
      </c>
      <c r="S76" s="20" t="s">
        <v>500</v>
      </c>
      <c r="T76" s="3">
        <v>1.88640045</v>
      </c>
      <c r="U76" s="5">
        <v>75</v>
      </c>
      <c r="V76" s="3">
        <v>1.6319922099999999</v>
      </c>
      <c r="W76" s="3">
        <v>0.25440824000000006</v>
      </c>
      <c r="X76" s="90">
        <v>0.15588814605922674</v>
      </c>
      <c r="Y76" s="3">
        <v>2.0483861406988524E-3</v>
      </c>
      <c r="Z76" s="3">
        <v>1.88640045</v>
      </c>
      <c r="AA76" s="5">
        <v>75</v>
      </c>
      <c r="AB76" s="3">
        <v>1.6319922099999999</v>
      </c>
      <c r="AC76" s="3">
        <v>0.25440824000000006</v>
      </c>
      <c r="AD76" s="90">
        <v>0.15588814605922674</v>
      </c>
      <c r="AE76" s="19">
        <v>2.0483861406988524E-3</v>
      </c>
      <c r="AF76" s="3">
        <v>2.4479777750667949E-2</v>
      </c>
      <c r="AG76" s="19">
        <v>2.4479777750667949E-2</v>
      </c>
      <c r="AI76" s="20" t="s">
        <v>500</v>
      </c>
      <c r="AJ76" s="5">
        <v>75</v>
      </c>
      <c r="AK76" s="3">
        <v>9.1009650100000012</v>
      </c>
      <c r="AL76" s="5">
        <v>79</v>
      </c>
      <c r="AM76" s="4">
        <v>0.26580012252424856</v>
      </c>
      <c r="AN76" s="3">
        <v>1.7090093325006613E-2</v>
      </c>
      <c r="AO76" s="3">
        <v>7.1898910799999998</v>
      </c>
      <c r="AP76" s="3"/>
    </row>
    <row r="77" spans="1:42" x14ac:dyDescent="0.35">
      <c r="A77" s="20" t="s">
        <v>511</v>
      </c>
      <c r="B77" s="3">
        <v>0.99636169000000008</v>
      </c>
      <c r="C77" s="5">
        <v>75</v>
      </c>
      <c r="D77" s="3">
        <v>0.68557588999999997</v>
      </c>
      <c r="E77" s="3">
        <v>0.31078580000000011</v>
      </c>
      <c r="F77" s="4">
        <v>0.45332078407833176</v>
      </c>
      <c r="G77" s="3">
        <v>2.5788461955357306E-2</v>
      </c>
      <c r="H77" s="19">
        <v>7.6017223639606524E-3</v>
      </c>
      <c r="I77" s="5">
        <v>39</v>
      </c>
      <c r="J77" s="3">
        <v>1.6681265600000001</v>
      </c>
      <c r="K77" s="5">
        <v>76</v>
      </c>
      <c r="L77" s="3">
        <v>1.78399376</v>
      </c>
      <c r="M77" s="3">
        <v>-0.11586719999999984</v>
      </c>
      <c r="N77" s="4">
        <v>-6.4948209235888732E-2</v>
      </c>
      <c r="O77" s="3">
        <v>2.1647242211369419E-2</v>
      </c>
      <c r="P77" s="19">
        <v>-1.4770022109085765E-3</v>
      </c>
      <c r="Q77" s="5">
        <v>57</v>
      </c>
      <c r="S77" s="20" t="s">
        <v>511</v>
      </c>
      <c r="T77" s="3">
        <v>1.6681265600000001</v>
      </c>
      <c r="U77" s="5">
        <v>76</v>
      </c>
      <c r="V77" s="3">
        <v>2.6645028000000002</v>
      </c>
      <c r="W77" s="3">
        <v>-0.99637624000000002</v>
      </c>
      <c r="X77" s="90">
        <v>-0.37394452728666672</v>
      </c>
      <c r="Y77" s="3">
        <v>-8.0223945613460985E-3</v>
      </c>
      <c r="Z77" s="3">
        <v>1.6681265600000001</v>
      </c>
      <c r="AA77" s="5">
        <v>76</v>
      </c>
      <c r="AB77" s="3">
        <v>2.6645028000000002</v>
      </c>
      <c r="AC77" s="3">
        <v>-0.99637624000000002</v>
      </c>
      <c r="AD77" s="90">
        <v>-0.37394452728666672</v>
      </c>
      <c r="AE77" s="19">
        <v>-8.0223945613460985E-3</v>
      </c>
      <c r="AF77" s="3">
        <v>2.1647242211369419E-2</v>
      </c>
      <c r="AG77" s="19">
        <v>2.1647242211369419E-2</v>
      </c>
      <c r="AI77" s="20" t="s">
        <v>511</v>
      </c>
      <c r="AJ77" s="5">
        <v>76</v>
      </c>
      <c r="AK77" s="3">
        <v>12.493948490000001</v>
      </c>
      <c r="AL77" s="5">
        <v>76</v>
      </c>
      <c r="AM77" s="4">
        <v>-0.1894934453271957</v>
      </c>
      <c r="AN77" s="3">
        <v>2.3461550006764111E-2</v>
      </c>
      <c r="AO77" s="3">
        <v>15.414987600000002</v>
      </c>
      <c r="AP77" s="3"/>
    </row>
    <row r="78" spans="1:42" x14ac:dyDescent="0.35">
      <c r="A78" s="20" t="s">
        <v>519</v>
      </c>
      <c r="B78" s="3">
        <v>0.72862486000000004</v>
      </c>
      <c r="C78" s="5">
        <v>79</v>
      </c>
      <c r="D78" s="3">
        <v>0.64912318999999996</v>
      </c>
      <c r="E78" s="3">
        <v>7.950167000000008E-2</v>
      </c>
      <c r="F78" s="4">
        <v>0.12247547341514653</v>
      </c>
      <c r="G78" s="3">
        <v>1.8858728381896679E-2</v>
      </c>
      <c r="H78" s="19">
        <v>1.9445857011846099E-3</v>
      </c>
      <c r="I78" s="5">
        <v>55</v>
      </c>
      <c r="J78" s="3">
        <v>1.4241374700000002</v>
      </c>
      <c r="K78" s="5">
        <v>77</v>
      </c>
      <c r="L78" s="3">
        <v>1.4220853</v>
      </c>
      <c r="M78" s="3">
        <v>2.0521700000002419E-3</v>
      </c>
      <c r="N78" s="4">
        <v>1.4430709606521042E-3</v>
      </c>
      <c r="O78" s="3">
        <v>1.8481001079064918E-2</v>
      </c>
      <c r="P78" s="19">
        <v>2.6159772801626469E-5</v>
      </c>
      <c r="Q78" s="5">
        <v>44</v>
      </c>
      <c r="S78" s="20" t="s">
        <v>519</v>
      </c>
      <c r="T78" s="3">
        <v>1.4241374700000002</v>
      </c>
      <c r="U78" s="5">
        <v>77</v>
      </c>
      <c r="V78" s="3">
        <v>2.26588228</v>
      </c>
      <c r="W78" s="3">
        <v>-0.84174480999999979</v>
      </c>
      <c r="X78" s="90">
        <v>-0.37148655842791611</v>
      </c>
      <c r="Y78" s="3">
        <v>-6.7773685428160185E-3</v>
      </c>
      <c r="Z78" s="3">
        <v>1.4241374700000002</v>
      </c>
      <c r="AA78" s="5">
        <v>77</v>
      </c>
      <c r="AB78" s="3">
        <v>2.26588228</v>
      </c>
      <c r="AC78" s="3">
        <v>-0.84174480999999979</v>
      </c>
      <c r="AD78" s="90">
        <v>-0.37148655842791611</v>
      </c>
      <c r="AE78" s="19">
        <v>-6.7773685428160185E-3</v>
      </c>
      <c r="AF78" s="3">
        <v>1.8481001079064918E-2</v>
      </c>
      <c r="AG78" s="19">
        <v>1.8481001079064918E-2</v>
      </c>
      <c r="AI78" s="20" t="s">
        <v>519</v>
      </c>
      <c r="AJ78" s="5">
        <v>77</v>
      </c>
      <c r="AK78" s="3">
        <v>8.5676810799999998</v>
      </c>
      <c r="AL78" s="5">
        <v>80</v>
      </c>
      <c r="AM78" s="4">
        <v>-3.5856387367298126E-2</v>
      </c>
      <c r="AN78" s="3">
        <v>1.6088675110299478E-2</v>
      </c>
      <c r="AO78" s="3">
        <v>8.8863121300000003</v>
      </c>
      <c r="AP78" s="3"/>
    </row>
    <row r="79" spans="1:42" x14ac:dyDescent="0.35">
      <c r="A79" s="20" t="s">
        <v>507</v>
      </c>
      <c r="B79" s="3">
        <v>0.67127228999999999</v>
      </c>
      <c r="C79" s="5">
        <v>80</v>
      </c>
      <c r="D79" s="3">
        <v>0.59004662999999991</v>
      </c>
      <c r="E79" s="3">
        <v>8.1225660000000088E-2</v>
      </c>
      <c r="F79" s="4">
        <v>0.13765973038435986</v>
      </c>
      <c r="G79" s="3">
        <v>1.7374292976228917E-2</v>
      </c>
      <c r="H79" s="19">
        <v>1.9867539512727563E-3</v>
      </c>
      <c r="I79" s="5">
        <v>54</v>
      </c>
      <c r="J79" s="3">
        <v>1.4198010400000003</v>
      </c>
      <c r="K79" s="5">
        <v>78</v>
      </c>
      <c r="L79" s="3">
        <v>2.0966643299999999</v>
      </c>
      <c r="M79" s="3">
        <v>-0.67686328999999956</v>
      </c>
      <c r="N79" s="4">
        <v>-0.32282863800139128</v>
      </c>
      <c r="O79" s="3">
        <v>1.8424727320949918E-2</v>
      </c>
      <c r="P79" s="19">
        <v>-8.6282276244947116E-3</v>
      </c>
      <c r="Q79" s="5">
        <v>68</v>
      </c>
      <c r="S79" s="20" t="s">
        <v>507</v>
      </c>
      <c r="T79" s="3">
        <v>1.4198010400000003</v>
      </c>
      <c r="U79" s="5">
        <v>78</v>
      </c>
      <c r="V79" s="3">
        <v>2.7224296100000003</v>
      </c>
      <c r="W79" s="3">
        <v>-1.30262857</v>
      </c>
      <c r="X79" s="90">
        <v>-0.47848016536963833</v>
      </c>
      <c r="Y79" s="3">
        <v>-1.0488207100785589E-2</v>
      </c>
      <c r="Z79" s="3">
        <v>1.4198010400000003</v>
      </c>
      <c r="AA79" s="5">
        <v>78</v>
      </c>
      <c r="AB79" s="3">
        <v>2.7224296100000003</v>
      </c>
      <c r="AC79" s="3">
        <v>-1.30262857</v>
      </c>
      <c r="AD79" s="90">
        <v>-0.47848016536963833</v>
      </c>
      <c r="AE79" s="19">
        <v>-1.0488207100785589E-2</v>
      </c>
      <c r="AF79" s="3">
        <v>1.8424727320949918E-2</v>
      </c>
      <c r="AG79" s="19">
        <v>1.8424727320949918E-2</v>
      </c>
      <c r="AI79" s="20" t="s">
        <v>507</v>
      </c>
      <c r="AJ79" s="5">
        <v>78</v>
      </c>
      <c r="AK79" s="3">
        <v>15.35694372</v>
      </c>
      <c r="AL79" s="5">
        <v>73</v>
      </c>
      <c r="AM79" s="4">
        <v>0.24365955082371937</v>
      </c>
      <c r="AN79" s="3">
        <v>2.8837777210800879E-2</v>
      </c>
      <c r="AO79" s="3">
        <v>12.34818943</v>
      </c>
      <c r="AP79" s="3"/>
    </row>
    <row r="80" spans="1:42" x14ac:dyDescent="0.35">
      <c r="A80" s="20" t="s">
        <v>501</v>
      </c>
      <c r="B80" s="3">
        <v>0.81841185999999999</v>
      </c>
      <c r="C80" s="5">
        <v>78</v>
      </c>
      <c r="D80" s="3">
        <v>0.77500296000000024</v>
      </c>
      <c r="E80" s="3">
        <v>4.340889999999975E-2</v>
      </c>
      <c r="F80" s="4">
        <v>5.6011269944052477E-2</v>
      </c>
      <c r="G80" s="3">
        <v>2.1182652170642174E-2</v>
      </c>
      <c r="H80" s="19">
        <v>1.0617679634170208E-3</v>
      </c>
      <c r="I80" s="5">
        <v>58</v>
      </c>
      <c r="J80" s="3">
        <v>1.39049939</v>
      </c>
      <c r="K80" s="5">
        <v>79</v>
      </c>
      <c r="L80" s="3">
        <v>1.3348124800000003</v>
      </c>
      <c r="M80" s="3">
        <v>5.5686909999999701E-2</v>
      </c>
      <c r="N80" s="4">
        <v>4.1718901219742532E-2</v>
      </c>
      <c r="O80" s="3">
        <v>1.8044480444032628E-2</v>
      </c>
      <c r="P80" s="19">
        <v>7.0986171400246652E-4</v>
      </c>
      <c r="Q80" s="5">
        <v>43</v>
      </c>
      <c r="S80" s="20" t="s">
        <v>501</v>
      </c>
      <c r="T80" s="3">
        <v>1.39049939</v>
      </c>
      <c r="U80" s="5">
        <v>79</v>
      </c>
      <c r="V80" s="3">
        <v>2.0098251400000002</v>
      </c>
      <c r="W80" s="3">
        <v>-0.61932575000000023</v>
      </c>
      <c r="X80" s="90">
        <v>-0.3081490711176994</v>
      </c>
      <c r="Y80" s="3">
        <v>-4.9865455728867998E-3</v>
      </c>
      <c r="Z80" s="3">
        <v>1.39049939</v>
      </c>
      <c r="AA80" s="5">
        <v>79</v>
      </c>
      <c r="AB80" s="3">
        <v>2.0098251400000002</v>
      </c>
      <c r="AC80" s="3">
        <v>-0.61932575000000023</v>
      </c>
      <c r="AD80" s="90">
        <v>-0.3081490711176994</v>
      </c>
      <c r="AE80" s="19">
        <v>-4.9865455728867998E-3</v>
      </c>
      <c r="AF80" s="3">
        <v>1.8044480444032628E-2</v>
      </c>
      <c r="AG80" s="19">
        <v>1.8044480444032628E-2</v>
      </c>
      <c r="AI80" s="20" t="s">
        <v>501</v>
      </c>
      <c r="AJ80" s="5">
        <v>79</v>
      </c>
      <c r="AK80" s="3">
        <v>7.9647765699999997</v>
      </c>
      <c r="AL80" s="5">
        <v>82</v>
      </c>
      <c r="AM80" s="4">
        <v>0.22412026056673962</v>
      </c>
      <c r="AN80" s="3">
        <v>1.4956521066124398E-2</v>
      </c>
      <c r="AO80" s="3">
        <v>6.50653112</v>
      </c>
      <c r="AP80" s="3"/>
    </row>
    <row r="81" spans="1:42" x14ac:dyDescent="0.35">
      <c r="A81" s="20" t="s">
        <v>515</v>
      </c>
      <c r="B81" s="3">
        <v>0.83445145000000009</v>
      </c>
      <c r="C81" s="5">
        <v>77</v>
      </c>
      <c r="D81" s="3">
        <v>0.79387317000000002</v>
      </c>
      <c r="E81" s="3">
        <v>4.0578280000000078E-2</v>
      </c>
      <c r="F81" s="4">
        <v>5.1114310866558377E-2</v>
      </c>
      <c r="G81" s="3">
        <v>2.1597798959851356E-2</v>
      </c>
      <c r="H81" s="19">
        <v>9.9253189356482093E-4</v>
      </c>
      <c r="I81" s="5">
        <v>60</v>
      </c>
      <c r="J81" s="3">
        <v>1.3727811200000002</v>
      </c>
      <c r="K81" s="5">
        <v>80</v>
      </c>
      <c r="L81" s="3">
        <v>1.6229461000000001</v>
      </c>
      <c r="M81" s="3">
        <v>-0.25016497999999987</v>
      </c>
      <c r="N81" s="4">
        <v>-0.15414250664270357</v>
      </c>
      <c r="O81" s="3">
        <v>1.7814550838297898E-2</v>
      </c>
      <c r="P81" s="19">
        <v>-3.1889458669226507E-3</v>
      </c>
      <c r="Q81" s="5">
        <v>61</v>
      </c>
      <c r="S81" s="20" t="s">
        <v>515</v>
      </c>
      <c r="T81" s="3">
        <v>1.3727811200000002</v>
      </c>
      <c r="U81" s="5">
        <v>80</v>
      </c>
      <c r="V81" s="3">
        <v>2.6269363800000001</v>
      </c>
      <c r="W81" s="3">
        <v>-1.2541552599999999</v>
      </c>
      <c r="X81" s="90">
        <v>-0.47742125372674604</v>
      </c>
      <c r="Y81" s="3">
        <v>-1.00979207783072E-2</v>
      </c>
      <c r="Z81" s="3">
        <v>1.3727811200000002</v>
      </c>
      <c r="AA81" s="5">
        <v>80</v>
      </c>
      <c r="AB81" s="3">
        <v>2.6269363800000001</v>
      </c>
      <c r="AC81" s="3">
        <v>-1.2541552599999999</v>
      </c>
      <c r="AD81" s="90">
        <v>-0.47742125372674604</v>
      </c>
      <c r="AE81" s="19">
        <v>-1.00979207783072E-2</v>
      </c>
      <c r="AF81" s="3">
        <v>1.7814550838297898E-2</v>
      </c>
      <c r="AG81" s="19">
        <v>1.7814550838297898E-2</v>
      </c>
      <c r="AI81" s="20" t="s">
        <v>515</v>
      </c>
      <c r="AJ81" s="5">
        <v>80</v>
      </c>
      <c r="AK81" s="3">
        <v>11.17715012</v>
      </c>
      <c r="AL81" s="5">
        <v>77</v>
      </c>
      <c r="AM81" s="4">
        <v>6.8533959540187928E-2</v>
      </c>
      <c r="AN81" s="3">
        <v>2.0988822443391508E-2</v>
      </c>
      <c r="AO81" s="3">
        <v>10.460266630000001</v>
      </c>
      <c r="AP81" s="3"/>
    </row>
    <row r="82" spans="1:42" x14ac:dyDescent="0.35">
      <c r="A82" s="20" t="s">
        <v>505</v>
      </c>
      <c r="B82" s="3">
        <v>0.58324504999999993</v>
      </c>
      <c r="C82" s="5">
        <v>82</v>
      </c>
      <c r="D82" s="3">
        <v>0.42180616999999992</v>
      </c>
      <c r="E82" s="3">
        <v>0.16143888000000001</v>
      </c>
      <c r="F82" s="4">
        <v>0.3827323815580983</v>
      </c>
      <c r="G82" s="3">
        <v>1.509591640619529E-2</v>
      </c>
      <c r="H82" s="19">
        <v>3.948743940388395E-3</v>
      </c>
      <c r="I82" s="5">
        <v>45</v>
      </c>
      <c r="J82" s="3">
        <v>1.34507694</v>
      </c>
      <c r="K82" s="5">
        <v>81</v>
      </c>
      <c r="L82" s="3">
        <v>1.1979507999999999</v>
      </c>
      <c r="M82" s="3">
        <v>0.14712614000000013</v>
      </c>
      <c r="N82" s="4">
        <v>0.12281484348105121</v>
      </c>
      <c r="O82" s="3">
        <v>1.7455034294944386E-2</v>
      </c>
      <c r="P82" s="19">
        <v>1.875471523109605E-3</v>
      </c>
      <c r="Q82" s="5">
        <v>39</v>
      </c>
      <c r="S82" s="20" t="s">
        <v>505</v>
      </c>
      <c r="T82" s="3">
        <v>1.34507694</v>
      </c>
      <c r="U82" s="5">
        <v>81</v>
      </c>
      <c r="V82" s="3">
        <v>1.8346627399999997</v>
      </c>
      <c r="W82" s="3">
        <v>-0.48958579999999974</v>
      </c>
      <c r="X82" s="90">
        <v>-0.26685329642656819</v>
      </c>
      <c r="Y82" s="3">
        <v>-3.9419350859192272E-3</v>
      </c>
      <c r="Z82" s="3">
        <v>1.34507694</v>
      </c>
      <c r="AA82" s="5">
        <v>81</v>
      </c>
      <c r="AB82" s="3">
        <v>1.8346627399999997</v>
      </c>
      <c r="AC82" s="3">
        <v>-0.48958579999999974</v>
      </c>
      <c r="AD82" s="90">
        <v>-0.26685329642656819</v>
      </c>
      <c r="AE82" s="19">
        <v>-3.9419350859192272E-3</v>
      </c>
      <c r="AF82" s="3">
        <v>1.7455034294944386E-2</v>
      </c>
      <c r="AG82" s="19">
        <v>1.7455034294944386E-2</v>
      </c>
      <c r="AI82" s="20" t="s">
        <v>505</v>
      </c>
      <c r="AJ82" s="5">
        <v>81</v>
      </c>
      <c r="AK82" s="3">
        <v>6.5417318899999994</v>
      </c>
      <c r="AL82" s="5">
        <v>84</v>
      </c>
      <c r="AM82" s="4">
        <v>-0.16383725884690792</v>
      </c>
      <c r="AN82" s="3">
        <v>1.2284280665229352E-2</v>
      </c>
      <c r="AO82" s="3">
        <v>7.8235151700000003</v>
      </c>
      <c r="AP82" s="3"/>
    </row>
    <row r="83" spans="1:42" x14ac:dyDescent="0.35">
      <c r="A83" s="20" t="s">
        <v>523</v>
      </c>
      <c r="B83" s="3">
        <v>0.51560357999999995</v>
      </c>
      <c r="C83" s="5">
        <v>83</v>
      </c>
      <c r="D83" s="3">
        <v>0.77800087999999989</v>
      </c>
      <c r="E83" s="3">
        <v>-0.26239729999999994</v>
      </c>
      <c r="F83" s="4">
        <v>-0.33727121234104518</v>
      </c>
      <c r="G83" s="3">
        <v>1.3345177198529205E-2</v>
      </c>
      <c r="H83" s="19">
        <v>-6.4181549596310098E-3</v>
      </c>
      <c r="I83" s="5">
        <v>75</v>
      </c>
      <c r="J83" s="3">
        <v>1.0766532199999999</v>
      </c>
      <c r="K83" s="5">
        <v>82</v>
      </c>
      <c r="L83" s="3">
        <v>1.3618613699999997</v>
      </c>
      <c r="M83" s="3">
        <v>-0.28520814999999988</v>
      </c>
      <c r="N83" s="4">
        <v>-0.20942524421556941</v>
      </c>
      <c r="O83" s="3">
        <v>1.3971705498766713E-2</v>
      </c>
      <c r="P83" s="19">
        <v>-3.6356541637248964E-3</v>
      </c>
      <c r="Q83" s="5">
        <v>62</v>
      </c>
      <c r="S83" s="20" t="s">
        <v>523</v>
      </c>
      <c r="T83" s="3">
        <v>1.0766532199999999</v>
      </c>
      <c r="U83" s="5">
        <v>82</v>
      </c>
      <c r="V83" s="3">
        <v>2.14272946</v>
      </c>
      <c r="W83" s="3">
        <v>-1.0660762400000001</v>
      </c>
      <c r="X83" s="90">
        <v>-0.49753189093689887</v>
      </c>
      <c r="Y83" s="3">
        <v>-8.5835890965809247E-3</v>
      </c>
      <c r="Z83" s="3">
        <v>1.0766532199999999</v>
      </c>
      <c r="AA83" s="5">
        <v>82</v>
      </c>
      <c r="AB83" s="3">
        <v>2.14272946</v>
      </c>
      <c r="AC83" s="3">
        <v>-1.0660762400000001</v>
      </c>
      <c r="AD83" s="90">
        <v>-0.49753189093689887</v>
      </c>
      <c r="AE83" s="19">
        <v>-8.5835890965809247E-3</v>
      </c>
      <c r="AF83" s="3">
        <v>1.3971705498766713E-2</v>
      </c>
      <c r="AG83" s="19">
        <v>1.3971705498766713E-2</v>
      </c>
      <c r="AI83" s="20" t="s">
        <v>523</v>
      </c>
      <c r="AJ83" s="5">
        <v>82</v>
      </c>
      <c r="AK83" s="3">
        <v>14.708546629999997</v>
      </c>
      <c r="AL83" s="5">
        <v>75</v>
      </c>
      <c r="AM83" s="4">
        <v>0.18390616511427815</v>
      </c>
      <c r="AN83" s="3">
        <v>2.7620195694160944E-2</v>
      </c>
      <c r="AO83" s="3">
        <v>12.423743590000001</v>
      </c>
      <c r="AP83" s="3"/>
    </row>
    <row r="84" spans="1:42" x14ac:dyDescent="0.35">
      <c r="A84" s="20" t="s">
        <v>475</v>
      </c>
      <c r="B84" s="3">
        <v>0.63122138000000017</v>
      </c>
      <c r="C84" s="5">
        <v>81</v>
      </c>
      <c r="D84" s="3">
        <v>0.57886906999999976</v>
      </c>
      <c r="E84" s="3">
        <v>5.2352310000000402E-2</v>
      </c>
      <c r="F84" s="4">
        <v>9.0438948482772563E-2</v>
      </c>
      <c r="G84" s="3">
        <v>1.6337670051864539E-2</v>
      </c>
      <c r="H84" s="19">
        <v>1.2805209431447761E-3</v>
      </c>
      <c r="I84" s="5">
        <v>57</v>
      </c>
      <c r="J84" s="3">
        <v>0.99047570000000029</v>
      </c>
      <c r="K84" s="5">
        <v>83</v>
      </c>
      <c r="L84" s="3">
        <v>1.4709285099999998</v>
      </c>
      <c r="M84" s="3">
        <v>-0.48045280999999951</v>
      </c>
      <c r="N84" s="4">
        <v>-0.32663233238983147</v>
      </c>
      <c r="O84" s="3">
        <v>1.2853381689681672E-2</v>
      </c>
      <c r="P84" s="19">
        <v>-6.1245103239505093E-3</v>
      </c>
      <c r="Q84" s="5">
        <v>65</v>
      </c>
      <c r="S84" s="20" t="s">
        <v>475</v>
      </c>
      <c r="T84" s="3">
        <v>0.99047570000000029</v>
      </c>
      <c r="U84" s="5">
        <v>83</v>
      </c>
      <c r="V84" s="3">
        <v>2.5081152499999995</v>
      </c>
      <c r="W84" s="3">
        <v>-1.5176395499999993</v>
      </c>
      <c r="X84" s="90">
        <v>-0.60509163205319194</v>
      </c>
      <c r="Y84" s="3">
        <v>-1.2219383384738013E-2</v>
      </c>
      <c r="Z84" s="3">
        <v>0.99047570000000029</v>
      </c>
      <c r="AA84" s="5">
        <v>83</v>
      </c>
      <c r="AB84" s="3">
        <v>2.5081152499999995</v>
      </c>
      <c r="AC84" s="3">
        <v>-1.5176395499999993</v>
      </c>
      <c r="AD84" s="90">
        <v>-0.60509163205319194</v>
      </c>
      <c r="AE84" s="19">
        <v>-1.2219383384738013E-2</v>
      </c>
      <c r="AF84" s="3">
        <v>1.2853381689681672E-2</v>
      </c>
      <c r="AG84" s="19">
        <v>1.2853381689681672E-2</v>
      </c>
      <c r="AI84" s="20" t="s">
        <v>475</v>
      </c>
      <c r="AJ84" s="5">
        <v>83</v>
      </c>
      <c r="AK84" s="3">
        <v>9.6710782900000005</v>
      </c>
      <c r="AL84" s="5">
        <v>78</v>
      </c>
      <c r="AM84" s="4">
        <v>-0.36091870403508919</v>
      </c>
      <c r="AN84" s="3">
        <v>1.8160670912143781E-2</v>
      </c>
      <c r="AO84" s="3">
        <v>15.132782559999999</v>
      </c>
      <c r="AP84" s="3"/>
    </row>
    <row r="85" spans="1:42" x14ac:dyDescent="0.35">
      <c r="A85" s="20" t="s">
        <v>516</v>
      </c>
      <c r="B85" s="3">
        <v>0.47019903000000002</v>
      </c>
      <c r="C85" s="5">
        <v>84</v>
      </c>
      <c r="D85" s="3">
        <v>0.38891853999999998</v>
      </c>
      <c r="E85" s="3">
        <v>8.1280490000000039E-2</v>
      </c>
      <c r="F85" s="4">
        <v>0.20899103961461973</v>
      </c>
      <c r="G85" s="3">
        <v>1.2169987985588755E-2</v>
      </c>
      <c r="H85" s="19">
        <v>1.9880950757295867E-3</v>
      </c>
      <c r="I85" s="5">
        <v>53</v>
      </c>
      <c r="J85" s="3">
        <v>0.75165492000000012</v>
      </c>
      <c r="K85" s="5">
        <v>84</v>
      </c>
      <c r="L85" s="3">
        <v>1.11427257</v>
      </c>
      <c r="M85" s="3">
        <v>-0.3626176499999999</v>
      </c>
      <c r="N85" s="4">
        <v>-0.32542993497542516</v>
      </c>
      <c r="O85" s="3">
        <v>9.7542096042206195E-3</v>
      </c>
      <c r="P85" s="19">
        <v>-4.6224217963709568E-3</v>
      </c>
      <c r="Q85" s="5">
        <v>63</v>
      </c>
      <c r="S85" s="20" t="s">
        <v>516</v>
      </c>
      <c r="T85" s="3">
        <v>0.75165492000000012</v>
      </c>
      <c r="U85" s="5">
        <v>84</v>
      </c>
      <c r="V85" s="3">
        <v>1.4315319400000002</v>
      </c>
      <c r="W85" s="3">
        <v>-0.67987702000000005</v>
      </c>
      <c r="X85" s="90">
        <v>-0.47492968965819926</v>
      </c>
      <c r="Y85" s="3">
        <v>-5.4740784541712807E-3</v>
      </c>
      <c r="Z85" s="3">
        <v>0.75165492000000012</v>
      </c>
      <c r="AA85" s="5">
        <v>84</v>
      </c>
      <c r="AB85" s="3">
        <v>1.4315319400000002</v>
      </c>
      <c r="AC85" s="3">
        <v>-0.67987702000000005</v>
      </c>
      <c r="AD85" s="90">
        <v>-0.47492968965819926</v>
      </c>
      <c r="AE85" s="19">
        <v>-5.4740784541712807E-3</v>
      </c>
      <c r="AF85" s="3">
        <v>9.7542096042206195E-3</v>
      </c>
      <c r="AG85" s="19">
        <v>9.7542096042206195E-3</v>
      </c>
      <c r="AI85" s="20" t="s">
        <v>516</v>
      </c>
      <c r="AJ85" s="5">
        <v>84</v>
      </c>
      <c r="AK85" s="3">
        <v>5.2297799600000001</v>
      </c>
      <c r="AL85" s="5">
        <v>86</v>
      </c>
      <c r="AM85" s="4">
        <v>-0.18291166997106867</v>
      </c>
      <c r="AN85" s="3">
        <v>9.8206539072991494E-3</v>
      </c>
      <c r="AO85" s="3">
        <v>6.40050747</v>
      </c>
      <c r="AP85" s="3"/>
    </row>
    <row r="86" spans="1:42" x14ac:dyDescent="0.35">
      <c r="A86" s="20" t="s">
        <v>552</v>
      </c>
      <c r="B86" s="3">
        <v>0.32218136000000003</v>
      </c>
      <c r="C86" s="5">
        <v>87</v>
      </c>
      <c r="D86" s="3">
        <v>1.01216032</v>
      </c>
      <c r="E86" s="3">
        <v>-0.68997895999999992</v>
      </c>
      <c r="F86" s="4">
        <v>-0.68168939877034496</v>
      </c>
      <c r="G86" s="3">
        <v>8.3389012529027241E-3</v>
      </c>
      <c r="H86" s="19">
        <v>-1.6876667115725073E-2</v>
      </c>
      <c r="I86" s="5">
        <v>80</v>
      </c>
      <c r="J86" s="3">
        <v>0.69438798000000002</v>
      </c>
      <c r="K86" s="5">
        <v>85</v>
      </c>
      <c r="L86" s="3">
        <v>1.3156256399999999</v>
      </c>
      <c r="M86" s="3">
        <v>-0.62123765999999991</v>
      </c>
      <c r="N86" s="4">
        <v>-0.47219941684930977</v>
      </c>
      <c r="O86" s="3">
        <v>9.0110577651395588E-3</v>
      </c>
      <c r="P86" s="19">
        <v>-7.9191470694007591E-3</v>
      </c>
      <c r="Q86" s="5">
        <v>66</v>
      </c>
      <c r="S86" s="20" t="s">
        <v>552</v>
      </c>
      <c r="T86" s="3">
        <v>0.69438798000000002</v>
      </c>
      <c r="U86" s="5">
        <v>85</v>
      </c>
      <c r="V86" s="3">
        <v>1.5164282299999998</v>
      </c>
      <c r="W86" s="3">
        <v>-0.82204024999999981</v>
      </c>
      <c r="X86" s="90">
        <v>-0.5420897829104645</v>
      </c>
      <c r="Y86" s="3">
        <v>-6.6187158686236702E-3</v>
      </c>
      <c r="Z86" s="3">
        <v>0.69438798000000002</v>
      </c>
      <c r="AA86" s="5">
        <v>85</v>
      </c>
      <c r="AB86" s="3">
        <v>1.5164282299999998</v>
      </c>
      <c r="AC86" s="3">
        <v>-0.82204024999999981</v>
      </c>
      <c r="AD86" s="90">
        <v>-0.5420897829104645</v>
      </c>
      <c r="AE86" s="19">
        <v>-6.6187158686236702E-3</v>
      </c>
      <c r="AF86" s="3">
        <v>9.0110577651395588E-3</v>
      </c>
      <c r="AG86" s="19">
        <v>9.0110577651395588E-3</v>
      </c>
      <c r="AI86" s="20" t="s">
        <v>552</v>
      </c>
      <c r="AJ86" s="5">
        <v>85</v>
      </c>
      <c r="AK86" s="3">
        <v>6.60719791</v>
      </c>
      <c r="AL86" s="5">
        <v>83</v>
      </c>
      <c r="AM86" s="4">
        <v>-0.57983810046327289</v>
      </c>
      <c r="AN86" s="3">
        <v>1.2407214924419166E-2</v>
      </c>
      <c r="AO86" s="3">
        <v>15.725361860000001</v>
      </c>
      <c r="AP86" s="3"/>
    </row>
    <row r="87" spans="1:42" x14ac:dyDescent="0.35">
      <c r="A87" s="20" t="s">
        <v>544</v>
      </c>
      <c r="B87" s="3">
        <v>0.38369824000000002</v>
      </c>
      <c r="C87" s="5">
        <v>86</v>
      </c>
      <c r="D87" s="3">
        <v>8.8938809999999993E-2</v>
      </c>
      <c r="E87" s="3">
        <v>0.29475943000000004</v>
      </c>
      <c r="F87" s="4">
        <v>3.3141823012923162</v>
      </c>
      <c r="G87" s="3">
        <v>9.931119957630602E-3</v>
      </c>
      <c r="H87" s="19">
        <v>7.2097224230299253E-3</v>
      </c>
      <c r="I87" s="5">
        <v>40</v>
      </c>
      <c r="J87" s="3">
        <v>0.6618740500000001</v>
      </c>
      <c r="K87" s="5">
        <v>86</v>
      </c>
      <c r="L87" s="3">
        <v>0.27492408000000002</v>
      </c>
      <c r="M87" s="3">
        <v>0.38694997000000009</v>
      </c>
      <c r="N87" s="4">
        <v>1.407479366667336</v>
      </c>
      <c r="O87" s="3">
        <v>8.5891252002905771E-3</v>
      </c>
      <c r="P87" s="19">
        <v>4.9325949121149749E-3</v>
      </c>
      <c r="Q87" s="5">
        <v>37</v>
      </c>
      <c r="S87" s="20" t="s">
        <v>544</v>
      </c>
      <c r="T87" s="3">
        <v>0.6618740500000001</v>
      </c>
      <c r="U87" s="5">
        <v>86</v>
      </c>
      <c r="V87" s="3">
        <v>0.71989817</v>
      </c>
      <c r="W87" s="3">
        <v>-5.8024119999999901E-2</v>
      </c>
      <c r="X87" s="90">
        <v>-8.0600454922673204E-2</v>
      </c>
      <c r="Y87" s="3">
        <v>-4.6718535230716923E-4</v>
      </c>
      <c r="Z87" s="3">
        <v>0.6618740500000001</v>
      </c>
      <c r="AA87" s="5">
        <v>86</v>
      </c>
      <c r="AB87" s="3">
        <v>0.71989817</v>
      </c>
      <c r="AC87" s="3">
        <v>-5.8024119999999901E-2</v>
      </c>
      <c r="AD87" s="90">
        <v>-8.0600454922673204E-2</v>
      </c>
      <c r="AE87" s="19">
        <v>-4.6718535230716923E-4</v>
      </c>
      <c r="AF87" s="3">
        <v>8.5891252002905771E-3</v>
      </c>
      <c r="AG87" s="19">
        <v>8.5891252002905771E-3</v>
      </c>
      <c r="AI87" s="20" t="s">
        <v>544</v>
      </c>
      <c r="AJ87" s="5">
        <v>86</v>
      </c>
      <c r="AK87" s="3">
        <v>1.84757894</v>
      </c>
      <c r="AL87" s="5">
        <v>93</v>
      </c>
      <c r="AM87" s="4">
        <v>-0.1515888878735433</v>
      </c>
      <c r="AN87" s="3">
        <v>3.4694448858140141E-3</v>
      </c>
      <c r="AO87" s="3">
        <v>2.1776930000000001</v>
      </c>
      <c r="AP87" s="3"/>
    </row>
    <row r="88" spans="1:42" x14ac:dyDescent="0.35">
      <c r="A88" s="20" t="s">
        <v>490</v>
      </c>
      <c r="B88" s="3">
        <v>0.44838651000000002</v>
      </c>
      <c r="C88" s="5">
        <v>85</v>
      </c>
      <c r="D88" s="3">
        <v>0.35463783999999998</v>
      </c>
      <c r="E88" s="3">
        <v>9.3748670000000034E-2</v>
      </c>
      <c r="F88" s="4">
        <v>0.26435044269387631</v>
      </c>
      <c r="G88" s="3">
        <v>1.1605422579455495E-2</v>
      </c>
      <c r="H88" s="19">
        <v>2.2930628147443256E-3</v>
      </c>
      <c r="I88" s="5">
        <v>52</v>
      </c>
      <c r="J88" s="3">
        <v>0.65283284000000008</v>
      </c>
      <c r="K88" s="5">
        <v>87</v>
      </c>
      <c r="L88" s="3">
        <v>0.74599514</v>
      </c>
      <c r="M88" s="3">
        <v>-9.316229999999992E-2</v>
      </c>
      <c r="N88" s="4">
        <v>-0.12488325326087235</v>
      </c>
      <c r="O88" s="3">
        <v>8.4717976140948077E-3</v>
      </c>
      <c r="P88" s="19">
        <v>-1.1875744220394395E-3</v>
      </c>
      <c r="Q88" s="5">
        <v>54</v>
      </c>
      <c r="S88" s="20" t="s">
        <v>490</v>
      </c>
      <c r="T88" s="3">
        <v>0.65283284000000008</v>
      </c>
      <c r="U88" s="5">
        <v>87</v>
      </c>
      <c r="V88" s="3">
        <v>1.2822293199999999</v>
      </c>
      <c r="W88" s="3">
        <v>-0.62939647999999981</v>
      </c>
      <c r="X88" s="90">
        <v>-0.49086108871695422</v>
      </c>
      <c r="Y88" s="3">
        <v>-5.0676307757824262E-3</v>
      </c>
      <c r="Z88" s="3">
        <v>0.65283284000000008</v>
      </c>
      <c r="AA88" s="5">
        <v>87</v>
      </c>
      <c r="AB88" s="3">
        <v>1.2822293199999999</v>
      </c>
      <c r="AC88" s="3">
        <v>-0.62939647999999981</v>
      </c>
      <c r="AD88" s="90">
        <v>-0.49086108871695422</v>
      </c>
      <c r="AE88" s="19">
        <v>-5.0676307757824262E-3</v>
      </c>
      <c r="AF88" s="3">
        <v>8.4717976140948077E-3</v>
      </c>
      <c r="AG88" s="19">
        <v>8.4717976140948077E-3</v>
      </c>
      <c r="AI88" s="20" t="s">
        <v>490</v>
      </c>
      <c r="AJ88" s="5">
        <v>87</v>
      </c>
      <c r="AK88" s="3">
        <v>4.2021756400000001</v>
      </c>
      <c r="AL88" s="5">
        <v>87</v>
      </c>
      <c r="AM88" s="4">
        <v>-0.21328846644008193</v>
      </c>
      <c r="AN88" s="3">
        <v>7.8909845029356256E-3</v>
      </c>
      <c r="AO88" s="3">
        <v>5.3414440500000007</v>
      </c>
      <c r="AP88" s="3"/>
    </row>
    <row r="89" spans="1:42" x14ac:dyDescent="0.35">
      <c r="A89" s="20" t="s">
        <v>542</v>
      </c>
      <c r="B89" s="3">
        <v>0.18488006000000001</v>
      </c>
      <c r="C89" s="5">
        <v>92</v>
      </c>
      <c r="D89" s="3">
        <v>0.30959646000000002</v>
      </c>
      <c r="E89" s="3">
        <v>-0.12471640000000001</v>
      </c>
      <c r="F89" s="4">
        <v>-0.40283535541717752</v>
      </c>
      <c r="G89" s="3">
        <v>4.7851823704845335E-3</v>
      </c>
      <c r="H89" s="19">
        <v>-3.0505236952031332E-3</v>
      </c>
      <c r="I89" s="5">
        <v>70</v>
      </c>
      <c r="J89" s="3">
        <v>0.50544837000000009</v>
      </c>
      <c r="K89" s="5">
        <v>88</v>
      </c>
      <c r="L89" s="3">
        <v>0.55547007999999998</v>
      </c>
      <c r="M89" s="3">
        <v>-5.0021709999999886E-2</v>
      </c>
      <c r="N89" s="4">
        <v>-9.0052933184087802E-2</v>
      </c>
      <c r="O89" s="3">
        <v>6.5591925415610357E-3</v>
      </c>
      <c r="P89" s="19">
        <v>-6.3764530655291212E-4</v>
      </c>
      <c r="Q89" s="5">
        <v>50</v>
      </c>
      <c r="S89" s="20" t="s">
        <v>542</v>
      </c>
      <c r="T89" s="3">
        <v>0.50544837000000009</v>
      </c>
      <c r="U89" s="5">
        <v>88</v>
      </c>
      <c r="V89" s="3">
        <v>0.81372024000000009</v>
      </c>
      <c r="W89" s="3">
        <v>-0.30827187</v>
      </c>
      <c r="X89" s="90">
        <v>-0.37884257370813335</v>
      </c>
      <c r="Y89" s="3">
        <v>-2.4820730101954174E-3</v>
      </c>
      <c r="Z89" s="3">
        <v>0.50544837000000009</v>
      </c>
      <c r="AA89" s="5">
        <v>88</v>
      </c>
      <c r="AB89" s="3">
        <v>0.81372024000000009</v>
      </c>
      <c r="AC89" s="3">
        <v>-0.30827187</v>
      </c>
      <c r="AD89" s="90">
        <v>-0.37884257370813335</v>
      </c>
      <c r="AE89" s="19">
        <v>-2.4820730101954174E-3</v>
      </c>
      <c r="AF89" s="3">
        <v>6.5591925415610357E-3</v>
      </c>
      <c r="AG89" s="19">
        <v>6.5591925415610357E-3</v>
      </c>
      <c r="AI89" s="20" t="s">
        <v>542</v>
      </c>
      <c r="AJ89" s="5">
        <v>88</v>
      </c>
      <c r="AK89" s="3">
        <v>3.7451538000000002</v>
      </c>
      <c r="AL89" s="5">
        <v>89</v>
      </c>
      <c r="AM89" s="4">
        <v>0.21079067555921438</v>
      </c>
      <c r="AN89" s="3">
        <v>7.0327737649991413E-3</v>
      </c>
      <c r="AO89" s="3">
        <v>3.0931472100000006</v>
      </c>
      <c r="AP89" s="3"/>
    </row>
    <row r="90" spans="1:42" x14ac:dyDescent="0.35">
      <c r="A90" s="20" t="s">
        <v>522</v>
      </c>
      <c r="B90" s="3">
        <v>0.24140555999999999</v>
      </c>
      <c r="C90" s="5">
        <v>89</v>
      </c>
      <c r="D90" s="3">
        <v>0.42074692000000002</v>
      </c>
      <c r="E90" s="3">
        <v>-0.17934136000000003</v>
      </c>
      <c r="F90" s="4">
        <v>-0.42624521172965457</v>
      </c>
      <c r="G90" s="3">
        <v>6.2482110285389681E-3</v>
      </c>
      <c r="H90" s="19">
        <v>-4.3866329384904907E-3</v>
      </c>
      <c r="I90" s="5">
        <v>72</v>
      </c>
      <c r="J90" s="3">
        <v>0.50378666999999999</v>
      </c>
      <c r="K90" s="5">
        <v>89</v>
      </c>
      <c r="L90" s="3">
        <v>0.66674311999999991</v>
      </c>
      <c r="M90" s="3">
        <v>-0.16295644999999992</v>
      </c>
      <c r="N90" s="4">
        <v>-0.24440664644578547</v>
      </c>
      <c r="O90" s="3">
        <v>6.5376286966794851E-3</v>
      </c>
      <c r="P90" s="19">
        <v>-2.0772663612464363E-3</v>
      </c>
      <c r="Q90" s="5">
        <v>59</v>
      </c>
      <c r="S90" s="20" t="s">
        <v>522</v>
      </c>
      <c r="T90" s="3">
        <v>0.50378666999999999</v>
      </c>
      <c r="U90" s="5">
        <v>89</v>
      </c>
      <c r="V90" s="3">
        <v>0.95659543999999974</v>
      </c>
      <c r="W90" s="3">
        <v>-0.45280876999999975</v>
      </c>
      <c r="X90" s="90">
        <v>-0.47335451442252319</v>
      </c>
      <c r="Y90" s="3">
        <v>-3.6458221984275885E-3</v>
      </c>
      <c r="Z90" s="3">
        <v>0.50378666999999999</v>
      </c>
      <c r="AA90" s="5">
        <v>89</v>
      </c>
      <c r="AB90" s="3">
        <v>0.95659543999999974</v>
      </c>
      <c r="AC90" s="3">
        <v>-0.45280876999999975</v>
      </c>
      <c r="AD90" s="90">
        <v>-0.47335451442252319</v>
      </c>
      <c r="AE90" s="19">
        <v>-3.6458221984275885E-3</v>
      </c>
      <c r="AF90" s="3">
        <v>6.5376286966794851E-3</v>
      </c>
      <c r="AG90" s="19">
        <v>6.5376286966794851E-3</v>
      </c>
      <c r="AI90" s="20" t="s">
        <v>522</v>
      </c>
      <c r="AJ90" s="5">
        <v>89</v>
      </c>
      <c r="AK90" s="3">
        <v>3.8749174199999996</v>
      </c>
      <c r="AL90" s="5">
        <v>88</v>
      </c>
      <c r="AM90" s="4">
        <v>-0.1348726339381392</v>
      </c>
      <c r="AN90" s="3">
        <v>7.2764481856296935E-3</v>
      </c>
      <c r="AO90" s="3">
        <v>4.4790138099999997</v>
      </c>
      <c r="AP90" s="3"/>
    </row>
    <row r="91" spans="1:42" x14ac:dyDescent="0.35">
      <c r="A91" s="20" t="s">
        <v>474</v>
      </c>
      <c r="B91" s="3">
        <v>0.22632874</v>
      </c>
      <c r="C91" s="5">
        <v>90</v>
      </c>
      <c r="D91" s="3">
        <v>0.42414647</v>
      </c>
      <c r="E91" s="3">
        <v>-0.19781773</v>
      </c>
      <c r="F91" s="4">
        <v>-0.46639013640735949</v>
      </c>
      <c r="G91" s="3">
        <v>5.8579832599685308E-3</v>
      </c>
      <c r="H91" s="19">
        <v>-4.8385591044665787E-3</v>
      </c>
      <c r="I91" s="5">
        <v>73</v>
      </c>
      <c r="J91" s="3">
        <v>0.49588944000000001</v>
      </c>
      <c r="K91" s="5">
        <v>90</v>
      </c>
      <c r="L91" s="3">
        <v>0.61789974999999997</v>
      </c>
      <c r="M91" s="3">
        <v>-0.12201030999999996</v>
      </c>
      <c r="N91" s="4">
        <v>-0.19745971737324697</v>
      </c>
      <c r="O91" s="3">
        <v>6.4351465141471885E-3</v>
      </c>
      <c r="P91" s="19">
        <v>-1.5553107145390669E-3</v>
      </c>
      <c r="Q91" s="5">
        <v>58</v>
      </c>
      <c r="S91" s="20" t="s">
        <v>474</v>
      </c>
      <c r="T91" s="3">
        <v>0.49588944000000001</v>
      </c>
      <c r="U91" s="5">
        <v>90</v>
      </c>
      <c r="V91" s="3">
        <v>1.1421237099999999</v>
      </c>
      <c r="W91" s="3">
        <v>-0.64623426999999989</v>
      </c>
      <c r="X91" s="90">
        <v>-0.56581810213886552</v>
      </c>
      <c r="Y91" s="3">
        <v>-5.203201446276424E-3</v>
      </c>
      <c r="Z91" s="3">
        <v>0.49588944000000001</v>
      </c>
      <c r="AA91" s="5">
        <v>90</v>
      </c>
      <c r="AB91" s="3">
        <v>1.1421237099999999</v>
      </c>
      <c r="AC91" s="3">
        <v>-0.64623426999999989</v>
      </c>
      <c r="AD91" s="90">
        <v>-0.56581810213886552</v>
      </c>
      <c r="AE91" s="19">
        <v>-5.203201446276424E-3</v>
      </c>
      <c r="AF91" s="3">
        <v>6.4351465141471885E-3</v>
      </c>
      <c r="AG91" s="19">
        <v>6.4351465141471885E-3</v>
      </c>
      <c r="AI91" s="20" t="s">
        <v>474</v>
      </c>
      <c r="AJ91" s="5">
        <v>90</v>
      </c>
      <c r="AK91" s="3">
        <v>6.38236867</v>
      </c>
      <c r="AL91" s="5">
        <v>85</v>
      </c>
      <c r="AM91" s="4">
        <v>-0.6693121808247342</v>
      </c>
      <c r="AN91" s="3">
        <v>1.1985023136013387E-2</v>
      </c>
      <c r="AO91" s="3">
        <v>19.300283530000002</v>
      </c>
      <c r="AP91" s="3"/>
    </row>
    <row r="92" spans="1:42" x14ac:dyDescent="0.35">
      <c r="A92" s="20" t="s">
        <v>517</v>
      </c>
      <c r="B92" s="3">
        <v>0.28233295000000008</v>
      </c>
      <c r="C92" s="5">
        <v>88</v>
      </c>
      <c r="D92" s="3">
        <v>0.17971888</v>
      </c>
      <c r="E92" s="3">
        <v>0.10261407000000008</v>
      </c>
      <c r="F92" s="4">
        <v>0.57096989476008364</v>
      </c>
      <c r="G92" s="3">
        <v>7.3075195613139209E-3</v>
      </c>
      <c r="H92" s="19">
        <v>2.5099076945472544E-3</v>
      </c>
      <c r="I92" s="5">
        <v>50</v>
      </c>
      <c r="J92" s="3">
        <v>0.47455003000000007</v>
      </c>
      <c r="K92" s="5">
        <v>91</v>
      </c>
      <c r="L92" s="3">
        <v>0.40288440000000003</v>
      </c>
      <c r="M92" s="3">
        <v>7.1665630000000036E-2</v>
      </c>
      <c r="N92" s="4">
        <v>0.17788137242345448</v>
      </c>
      <c r="O92" s="3">
        <v>6.1582254531230667E-3</v>
      </c>
      <c r="P92" s="19">
        <v>9.1354838950243207E-4</v>
      </c>
      <c r="Q92" s="5">
        <v>42</v>
      </c>
      <c r="S92" s="20" t="s">
        <v>517</v>
      </c>
      <c r="T92" s="3">
        <v>0.47455003000000007</v>
      </c>
      <c r="U92" s="5">
        <v>91</v>
      </c>
      <c r="V92" s="3">
        <v>0.63558987</v>
      </c>
      <c r="W92" s="3">
        <v>-0.16103983999999993</v>
      </c>
      <c r="X92" s="90">
        <v>-0.25337068383421524</v>
      </c>
      <c r="Y92" s="3">
        <v>-1.2966237900013005E-3</v>
      </c>
      <c r="Z92" s="3">
        <v>0.47455003000000007</v>
      </c>
      <c r="AA92" s="5">
        <v>91</v>
      </c>
      <c r="AB92" s="3">
        <v>0.63558987</v>
      </c>
      <c r="AC92" s="3">
        <v>-0.16103983999999993</v>
      </c>
      <c r="AD92" s="90">
        <v>-0.25337068383421524</v>
      </c>
      <c r="AE92" s="19">
        <v>-1.2966237900013005E-3</v>
      </c>
      <c r="AF92" s="3">
        <v>6.1582254531230667E-3</v>
      </c>
      <c r="AG92" s="19">
        <v>6.1582254531230667E-3</v>
      </c>
      <c r="AI92" s="20" t="s">
        <v>517</v>
      </c>
      <c r="AJ92" s="5">
        <v>91</v>
      </c>
      <c r="AK92" s="3">
        <v>2.12367339</v>
      </c>
      <c r="AL92" s="5">
        <v>91</v>
      </c>
      <c r="AM92" s="4">
        <v>0.20919005866942753</v>
      </c>
      <c r="AN92" s="3">
        <v>3.9879041823646299E-3</v>
      </c>
      <c r="AO92" s="3">
        <v>1.7562775799999999</v>
      </c>
      <c r="AP92" s="3"/>
    </row>
    <row r="93" spans="1:42" x14ac:dyDescent="0.35">
      <c r="A93" s="20" t="s">
        <v>531</v>
      </c>
      <c r="B93" s="3">
        <v>0.11470175000000001</v>
      </c>
      <c r="C93" s="5">
        <v>93</v>
      </c>
      <c r="D93" s="3">
        <v>0.19096321999999999</v>
      </c>
      <c r="E93" s="3">
        <v>-7.6261469999999984E-2</v>
      </c>
      <c r="F93" s="4">
        <v>-0.39935161336303393</v>
      </c>
      <c r="G93" s="3">
        <v>2.9687830692164655E-3</v>
      </c>
      <c r="H93" s="19">
        <v>-1.8653314340858365E-3</v>
      </c>
      <c r="I93" s="5">
        <v>68</v>
      </c>
      <c r="J93" s="3">
        <v>0.28033624000000001</v>
      </c>
      <c r="K93" s="5">
        <v>92</v>
      </c>
      <c r="L93" s="3">
        <v>0.37962055</v>
      </c>
      <c r="M93" s="3">
        <v>-9.9284309999999987E-2</v>
      </c>
      <c r="N93" s="4">
        <v>-0.26153565711866755</v>
      </c>
      <c r="O93" s="3">
        <v>3.6379173100058951E-3</v>
      </c>
      <c r="P93" s="19">
        <v>-1.265613956137135E-3</v>
      </c>
      <c r="Q93" s="5">
        <v>56</v>
      </c>
      <c r="S93" s="20" t="s">
        <v>531</v>
      </c>
      <c r="T93" s="3">
        <v>0.28033624000000001</v>
      </c>
      <c r="U93" s="5">
        <v>92</v>
      </c>
      <c r="V93" s="3">
        <v>0.5592338</v>
      </c>
      <c r="W93" s="3">
        <v>-0.27889755999999999</v>
      </c>
      <c r="X93" s="90">
        <v>-0.49871370435764073</v>
      </c>
      <c r="Y93" s="3">
        <v>-2.2455636522572008E-3</v>
      </c>
      <c r="Z93" s="3">
        <v>0.28033624000000001</v>
      </c>
      <c r="AA93" s="5">
        <v>92</v>
      </c>
      <c r="AB93" s="3">
        <v>0.5592338</v>
      </c>
      <c r="AC93" s="3">
        <v>-0.27889755999999999</v>
      </c>
      <c r="AD93" s="90">
        <v>-0.49871370435764073</v>
      </c>
      <c r="AE93" s="19">
        <v>-2.2455636522572008E-3</v>
      </c>
      <c r="AF93" s="3">
        <v>3.6379173100058951E-3</v>
      </c>
      <c r="AG93" s="19">
        <v>3.6379173100058951E-3</v>
      </c>
      <c r="AI93" s="20" t="s">
        <v>531</v>
      </c>
      <c r="AJ93" s="5">
        <v>92</v>
      </c>
      <c r="AK93" s="3">
        <v>2.2897080399999998</v>
      </c>
      <c r="AL93" s="5">
        <v>90</v>
      </c>
      <c r="AM93" s="4">
        <v>-9.897128166911684E-3</v>
      </c>
      <c r="AN93" s="3">
        <v>4.2996895436496095E-3</v>
      </c>
      <c r="AO93" s="3">
        <v>2.3125960999999999</v>
      </c>
      <c r="AP93" s="3"/>
    </row>
    <row r="94" spans="1:42" x14ac:dyDescent="0.35">
      <c r="A94" s="20" t="s">
        <v>539</v>
      </c>
      <c r="B94" s="3">
        <v>0.21584220000000001</v>
      </c>
      <c r="C94" s="5">
        <v>91</v>
      </c>
      <c r="D94" s="3">
        <v>1.256587E-2</v>
      </c>
      <c r="E94" s="3">
        <v>0.20327633000000001</v>
      </c>
      <c r="F94" s="4">
        <v>16.176860814253214</v>
      </c>
      <c r="G94" s="3">
        <v>5.5865640147812401E-3</v>
      </c>
      <c r="H94" s="19">
        <v>4.9720747338676506E-3</v>
      </c>
      <c r="I94" s="5">
        <v>44</v>
      </c>
      <c r="J94" s="3">
        <v>0.26184290000000005</v>
      </c>
      <c r="K94" s="5">
        <v>93</v>
      </c>
      <c r="L94" s="3">
        <v>3.1195469999999999E-2</v>
      </c>
      <c r="M94" s="3">
        <v>0.23064743000000004</v>
      </c>
      <c r="N94" s="4">
        <v>7.3936193299860538</v>
      </c>
      <c r="O94" s="3">
        <v>3.3979296376813167E-3</v>
      </c>
      <c r="P94" s="19">
        <v>2.9401484117194654E-3</v>
      </c>
      <c r="Q94" s="5">
        <v>38</v>
      </c>
      <c r="S94" s="20" t="s">
        <v>539</v>
      </c>
      <c r="T94" s="3">
        <v>0.26184290000000005</v>
      </c>
      <c r="U94" s="5">
        <v>93</v>
      </c>
      <c r="V94" s="3">
        <v>5.7103310000000004E-2</v>
      </c>
      <c r="W94" s="3">
        <v>0.20473959000000003</v>
      </c>
      <c r="X94" s="90">
        <v>3.5854242074583773</v>
      </c>
      <c r="Y94" s="3">
        <v>1.6484754527147599E-3</v>
      </c>
      <c r="Z94" s="3">
        <v>0.26184290000000005</v>
      </c>
      <c r="AA94" s="5">
        <v>93</v>
      </c>
      <c r="AB94" s="3">
        <v>5.7103310000000004E-2</v>
      </c>
      <c r="AC94" s="3">
        <v>0.20473959000000003</v>
      </c>
      <c r="AD94" s="90">
        <v>3.5854242074583773</v>
      </c>
      <c r="AE94" s="19">
        <v>1.6484754527147599E-3</v>
      </c>
      <c r="AF94" s="3">
        <v>3.3979296376813167E-3</v>
      </c>
      <c r="AG94" s="19">
        <v>3.3979296376813167E-3</v>
      </c>
      <c r="AI94" s="20" t="s">
        <v>539</v>
      </c>
      <c r="AJ94" s="5">
        <v>93</v>
      </c>
      <c r="AK94" s="3">
        <v>0.52313416999999995</v>
      </c>
      <c r="AL94" s="5">
        <v>95</v>
      </c>
      <c r="AM94" s="4">
        <v>-0.78339988510965308</v>
      </c>
      <c r="AN94" s="3">
        <v>9.8235865943625605E-4</v>
      </c>
      <c r="AO94" s="3">
        <v>2.4152072600000003</v>
      </c>
      <c r="AP94" s="3"/>
    </row>
    <row r="95" spans="1:42" x14ac:dyDescent="0.35">
      <c r="A95" s="20" t="s">
        <v>530</v>
      </c>
      <c r="B95" s="3">
        <v>8.8708579999999995E-2</v>
      </c>
      <c r="C95" s="5">
        <v>94</v>
      </c>
      <c r="D95" s="3">
        <v>0.13045428000000001</v>
      </c>
      <c r="E95" s="3">
        <v>-4.1745700000000011E-2</v>
      </c>
      <c r="F95" s="4">
        <v>-0.32000253268808054</v>
      </c>
      <c r="G95" s="3">
        <v>2.2960114418327038E-3</v>
      </c>
      <c r="H95" s="19">
        <v>-1.0210866175005169E-3</v>
      </c>
      <c r="I95" s="5">
        <v>67</v>
      </c>
      <c r="J95" s="3">
        <v>0.17002024999999998</v>
      </c>
      <c r="K95" s="5">
        <v>94</v>
      </c>
      <c r="L95" s="3">
        <v>0.19126331999999999</v>
      </c>
      <c r="M95" s="3">
        <v>-2.1243070000000003E-2</v>
      </c>
      <c r="N95" s="4">
        <v>-0.11106714031733844</v>
      </c>
      <c r="O95" s="3">
        <v>2.2063490989482118E-3</v>
      </c>
      <c r="P95" s="19">
        <v>-2.7079329919498961E-4</v>
      </c>
      <c r="Q95" s="5">
        <v>48</v>
      </c>
      <c r="S95" s="20" t="s">
        <v>530</v>
      </c>
      <c r="T95" s="3">
        <v>0.17002024999999998</v>
      </c>
      <c r="U95" s="5">
        <v>94</v>
      </c>
      <c r="V95" s="3">
        <v>0.36768248999999997</v>
      </c>
      <c r="W95" s="3">
        <v>-0.19766223999999999</v>
      </c>
      <c r="X95" s="90">
        <v>-0.53758948379619609</v>
      </c>
      <c r="Y95" s="3">
        <v>-1.591491662988157E-3</v>
      </c>
      <c r="Z95" s="3">
        <v>0.17002024999999998</v>
      </c>
      <c r="AA95" s="5">
        <v>94</v>
      </c>
      <c r="AB95" s="3">
        <v>0.36768248999999997</v>
      </c>
      <c r="AC95" s="3">
        <v>-0.19766223999999999</v>
      </c>
      <c r="AD95" s="90">
        <v>-0.53758948379619609</v>
      </c>
      <c r="AE95" s="19">
        <v>-1.591491662988157E-3</v>
      </c>
      <c r="AF95" s="3">
        <v>2.2063490989482118E-3</v>
      </c>
      <c r="AG95" s="19">
        <v>2.2063490989482118E-3</v>
      </c>
      <c r="AI95" s="20" t="s">
        <v>530</v>
      </c>
      <c r="AJ95" s="5">
        <v>94</v>
      </c>
      <c r="AK95" s="3">
        <v>2.0401161000000001</v>
      </c>
      <c r="AL95" s="5">
        <v>92</v>
      </c>
      <c r="AM95" s="4">
        <v>-0.32226959328772808</v>
      </c>
      <c r="AN95" s="3">
        <v>3.8309975375730538E-3</v>
      </c>
      <c r="AO95" s="3">
        <v>3.0102177500000002</v>
      </c>
      <c r="AP95" s="3"/>
    </row>
    <row r="96" spans="1:42" x14ac:dyDescent="0.35">
      <c r="A96" s="20" t="s">
        <v>478</v>
      </c>
      <c r="B96" s="3">
        <v>5.9179530000000001E-2</v>
      </c>
      <c r="C96" s="5">
        <v>95</v>
      </c>
      <c r="D96" s="3">
        <v>2.33739E-3</v>
      </c>
      <c r="E96" s="3">
        <v>5.6842139999999999E-2</v>
      </c>
      <c r="F96" s="4">
        <v>24.318637454596796</v>
      </c>
      <c r="G96" s="3">
        <v>1.5317219371821956E-3</v>
      </c>
      <c r="H96" s="19">
        <v>1.3903407647755533E-3</v>
      </c>
      <c r="I96" s="5">
        <v>56</v>
      </c>
      <c r="J96" s="3">
        <v>0.11580249000000001</v>
      </c>
      <c r="K96" s="5">
        <v>95</v>
      </c>
      <c r="L96" s="3">
        <v>3.0421400000000001E-2</v>
      </c>
      <c r="M96" s="3">
        <v>8.5381090000000007E-2</v>
      </c>
      <c r="N96" s="4">
        <v>2.8066127791620374</v>
      </c>
      <c r="O96" s="3">
        <v>1.502766402634153E-3</v>
      </c>
      <c r="P96" s="19">
        <v>1.0883844496094178E-3</v>
      </c>
      <c r="Q96" s="5">
        <v>41</v>
      </c>
      <c r="S96" s="20" t="s">
        <v>478</v>
      </c>
      <c r="T96" s="3">
        <v>0.11580249000000001</v>
      </c>
      <c r="U96" s="5">
        <v>95</v>
      </c>
      <c r="V96" s="3">
        <v>3.9586240000000002E-2</v>
      </c>
      <c r="W96" s="3">
        <v>7.6216250000000013E-2</v>
      </c>
      <c r="X96" s="90">
        <v>1.9253217784765617</v>
      </c>
      <c r="Y96" s="3">
        <v>6.13660588179215E-4</v>
      </c>
      <c r="Z96" s="3">
        <v>0.11580249000000001</v>
      </c>
      <c r="AA96" s="5">
        <v>95</v>
      </c>
      <c r="AB96" s="3">
        <v>3.9586240000000002E-2</v>
      </c>
      <c r="AC96" s="3">
        <v>7.6216250000000013E-2</v>
      </c>
      <c r="AD96" s="90">
        <v>1.9253217784765617</v>
      </c>
      <c r="AE96" s="19">
        <v>6.13660588179215E-4</v>
      </c>
      <c r="AF96" s="3">
        <v>1.502766402634153E-3</v>
      </c>
      <c r="AG96" s="19">
        <v>1.502766402634153E-3</v>
      </c>
      <c r="AI96" s="20" t="s">
        <v>478</v>
      </c>
      <c r="AJ96" s="5">
        <v>95</v>
      </c>
      <c r="AK96" s="3">
        <v>0.28045545</v>
      </c>
      <c r="AL96" s="5">
        <v>96</v>
      </c>
      <c r="AM96" s="4">
        <v>0.28217636670967017</v>
      </c>
      <c r="AN96" s="3">
        <v>5.2664852669362426E-4</v>
      </c>
      <c r="AO96" s="3">
        <v>0.21873391</v>
      </c>
      <c r="AP96" s="3"/>
    </row>
    <row r="97" spans="1:42" x14ac:dyDescent="0.35">
      <c r="A97" s="20" t="s">
        <v>509</v>
      </c>
      <c r="B97" s="3">
        <v>1.2875320000000001E-2</v>
      </c>
      <c r="C97" s="5">
        <v>96</v>
      </c>
      <c r="D97" s="3">
        <v>9.0976130000000002E-2</v>
      </c>
      <c r="E97" s="3">
        <v>-7.8100810000000007E-2</v>
      </c>
      <c r="F97" s="4">
        <v>-0.85847584415824241</v>
      </c>
      <c r="G97" s="3">
        <v>3.3324715644481571E-4</v>
      </c>
      <c r="H97" s="19">
        <v>-1.9103211086878536E-3</v>
      </c>
      <c r="I97" s="5">
        <v>69</v>
      </c>
      <c r="J97" s="3">
        <v>5.0673530000000001E-2</v>
      </c>
      <c r="K97" s="5">
        <v>96</v>
      </c>
      <c r="L97" s="3">
        <v>0.14523579</v>
      </c>
      <c r="M97" s="3">
        <v>-9.4562260000000009E-2</v>
      </c>
      <c r="N97" s="4">
        <v>-0.65109474737597395</v>
      </c>
      <c r="O97" s="3">
        <v>6.5758930042759728E-4</v>
      </c>
      <c r="P97" s="19">
        <v>-1.2054202318560546E-3</v>
      </c>
      <c r="Q97" s="5">
        <v>55</v>
      </c>
      <c r="S97" s="20" t="s">
        <v>509</v>
      </c>
      <c r="T97" s="3">
        <v>5.0673530000000001E-2</v>
      </c>
      <c r="U97" s="5">
        <v>96</v>
      </c>
      <c r="V97" s="3">
        <v>0.29721673999999998</v>
      </c>
      <c r="W97" s="3">
        <v>-0.24654320999999998</v>
      </c>
      <c r="X97" s="90">
        <v>-0.82950647396240196</v>
      </c>
      <c r="Y97" s="3">
        <v>-1.9850602891140893E-3</v>
      </c>
      <c r="Z97" s="3">
        <v>5.0673530000000001E-2</v>
      </c>
      <c r="AA97" s="5">
        <v>96</v>
      </c>
      <c r="AB97" s="3">
        <v>0.29721673999999998</v>
      </c>
      <c r="AC97" s="3">
        <v>-0.24654320999999998</v>
      </c>
      <c r="AD97" s="90">
        <v>-0.82950647396240196</v>
      </c>
      <c r="AE97" s="19">
        <v>-1.9850602891140893E-3</v>
      </c>
      <c r="AF97" s="3">
        <v>6.5758930042759728E-4</v>
      </c>
      <c r="AG97" s="19">
        <v>6.5758930042759728E-4</v>
      </c>
      <c r="AI97" s="20" t="s">
        <v>509</v>
      </c>
      <c r="AJ97" s="5">
        <v>96</v>
      </c>
      <c r="AK97" s="3">
        <v>0.87772252999999989</v>
      </c>
      <c r="AL97" s="5">
        <v>94</v>
      </c>
      <c r="AM97" s="4">
        <v>-5.6087533895879282E-2</v>
      </c>
      <c r="AN97" s="3">
        <v>1.6482164182236442E-3</v>
      </c>
      <c r="AO97" s="3">
        <v>0.92987703999999982</v>
      </c>
      <c r="AP97" s="3"/>
    </row>
    <row r="98" spans="1:42" x14ac:dyDescent="0.35">
      <c r="A98" s="20" t="s">
        <v>514</v>
      </c>
      <c r="B98" s="3">
        <v>1.9351500000000001E-3</v>
      </c>
      <c r="C98" s="5">
        <v>97</v>
      </c>
      <c r="D98" s="3">
        <v>4.1584900000000001E-2</v>
      </c>
      <c r="E98" s="3">
        <v>-3.9649749999999997E-2</v>
      </c>
      <c r="F98" s="4">
        <v>-0.95346507987274232</v>
      </c>
      <c r="G98" s="3">
        <v>5.0086773361297827E-5</v>
      </c>
      <c r="H98" s="19">
        <v>-9.698203434662996E-4</v>
      </c>
      <c r="I98" s="5">
        <v>66</v>
      </c>
      <c r="J98" s="3">
        <v>8.1807500000000005E-3</v>
      </c>
      <c r="K98" s="5">
        <v>97</v>
      </c>
      <c r="L98" s="3">
        <v>6.5595319999999999E-2</v>
      </c>
      <c r="M98" s="3">
        <v>-5.7414569999999998E-2</v>
      </c>
      <c r="N98" s="4">
        <v>-0.87528454773907649</v>
      </c>
      <c r="O98" s="3">
        <v>1.0616141542681292E-4</v>
      </c>
      <c r="P98" s="19">
        <v>-7.3188483736868885E-4</v>
      </c>
      <c r="Q98" s="5">
        <v>51</v>
      </c>
      <c r="S98" s="20" t="s">
        <v>514</v>
      </c>
      <c r="T98" s="3">
        <v>8.1807500000000005E-3</v>
      </c>
      <c r="U98" s="5">
        <v>97</v>
      </c>
      <c r="V98" s="3">
        <v>6.8107180000000003E-2</v>
      </c>
      <c r="W98" s="3">
        <v>-5.9926430000000003E-2</v>
      </c>
      <c r="X98" s="90">
        <v>-0.87988417667564567</v>
      </c>
      <c r="Y98" s="3">
        <v>-4.8250193733331864E-4</v>
      </c>
      <c r="Z98" s="3">
        <v>8.1807500000000005E-3</v>
      </c>
      <c r="AA98" s="5">
        <v>97</v>
      </c>
      <c r="AB98" s="3">
        <v>6.8107180000000003E-2</v>
      </c>
      <c r="AC98" s="3">
        <v>-5.9926430000000003E-2</v>
      </c>
      <c r="AD98" s="90">
        <v>-0.87988417667564567</v>
      </c>
      <c r="AE98" s="19">
        <v>-4.8250193733331864E-4</v>
      </c>
      <c r="AF98" s="3">
        <v>1.0616141542681292E-4</v>
      </c>
      <c r="AG98" s="19">
        <v>1.0616141542681292E-4</v>
      </c>
      <c r="AI98" s="20" t="s">
        <v>514</v>
      </c>
      <c r="AJ98" s="5">
        <v>97</v>
      </c>
      <c r="AK98" s="3">
        <v>0.20487745000000002</v>
      </c>
      <c r="AL98" s="5">
        <v>97</v>
      </c>
      <c r="AM98" s="4">
        <v>0.13176479283828368</v>
      </c>
      <c r="AN98" s="3">
        <v>3.8472565676739984E-4</v>
      </c>
      <c r="AO98" s="3">
        <v>0.18102476000000001</v>
      </c>
      <c r="AP98" s="3"/>
    </row>
    <row r="99" spans="1:42" x14ac:dyDescent="0.35">
      <c r="A99" s="20" t="s">
        <v>561</v>
      </c>
      <c r="B99" s="3"/>
      <c r="C99" s="5">
        <v>98</v>
      </c>
      <c r="D99" s="3">
        <v>1.65164E-3</v>
      </c>
      <c r="E99" s="3">
        <v>-1.65164E-3</v>
      </c>
      <c r="F99" s="4">
        <v>-1</v>
      </c>
      <c r="G99" s="3"/>
      <c r="H99" s="19">
        <v>-4.0398591973030831E-5</v>
      </c>
      <c r="I99" s="5">
        <v>64</v>
      </c>
      <c r="J99" s="3"/>
      <c r="K99" s="5">
        <v>98</v>
      </c>
      <c r="L99" s="3">
        <v>1.65164E-3</v>
      </c>
      <c r="M99" s="3">
        <v>-1.65164E-3</v>
      </c>
      <c r="N99" s="4">
        <v>-1</v>
      </c>
      <c r="O99" s="3"/>
      <c r="P99" s="19">
        <v>-2.1054068205886087E-5</v>
      </c>
      <c r="Q99" s="5">
        <v>46</v>
      </c>
      <c r="S99" s="20" t="s">
        <v>561</v>
      </c>
      <c r="T99" s="3"/>
      <c r="U99" s="5">
        <v>98</v>
      </c>
      <c r="V99" s="3">
        <v>1.65164E-3</v>
      </c>
      <c r="W99" s="3">
        <v>-1.65164E-3</v>
      </c>
      <c r="X99" s="90">
        <v>-1</v>
      </c>
      <c r="Y99" s="3">
        <v>-1.3298297592184324E-5</v>
      </c>
      <c r="Z99" s="3"/>
      <c r="AA99" s="5">
        <v>98</v>
      </c>
      <c r="AB99" s="3">
        <v>1.65164E-3</v>
      </c>
      <c r="AC99" s="3">
        <v>-1.65164E-3</v>
      </c>
      <c r="AD99" s="90">
        <v>-1</v>
      </c>
      <c r="AE99" s="19">
        <v>-1.3298297592184324E-5</v>
      </c>
      <c r="AF99" s="3"/>
      <c r="AG99" s="19"/>
      <c r="AI99" s="20" t="s">
        <v>561</v>
      </c>
      <c r="AJ99" s="5">
        <v>98</v>
      </c>
      <c r="AK99" s="3">
        <v>1.65164E-3</v>
      </c>
      <c r="AL99" s="5">
        <v>98</v>
      </c>
      <c r="AM99" s="4">
        <v>-1</v>
      </c>
      <c r="AN99" s="3">
        <v>3.1015042589768093E-6</v>
      </c>
      <c r="AO99" s="3"/>
      <c r="AP99" s="3"/>
    </row>
    <row r="100" spans="1:42" x14ac:dyDescent="0.35">
      <c r="A100" s="20" t="s">
        <v>464</v>
      </c>
      <c r="B100" s="3"/>
      <c r="C100" s="5">
        <v>98</v>
      </c>
      <c r="D100" s="3"/>
      <c r="E100" s="3"/>
      <c r="F100" s="4">
        <v>-1</v>
      </c>
      <c r="G100" s="3"/>
      <c r="H100" s="19"/>
      <c r="I100" s="5">
        <v>63</v>
      </c>
      <c r="J100" s="3"/>
      <c r="K100" s="5">
        <v>98</v>
      </c>
      <c r="L100" s="3"/>
      <c r="M100" s="3"/>
      <c r="N100" s="4">
        <v>-1</v>
      </c>
      <c r="O100" s="3"/>
      <c r="P100" s="19"/>
      <c r="Q100" s="5">
        <v>45</v>
      </c>
      <c r="S100" s="20" t="s">
        <v>464</v>
      </c>
      <c r="T100" s="3"/>
      <c r="U100" s="5">
        <v>98</v>
      </c>
      <c r="V100" s="3"/>
      <c r="W100" s="3"/>
      <c r="X100" s="90">
        <v>-1</v>
      </c>
      <c r="Y100" s="3"/>
      <c r="Z100" s="3"/>
      <c r="AA100" s="5">
        <v>98</v>
      </c>
      <c r="AB100" s="3"/>
      <c r="AC100" s="3"/>
      <c r="AD100" s="90">
        <v>-1</v>
      </c>
      <c r="AE100" s="19"/>
      <c r="AF100" s="3"/>
      <c r="AG100" s="19"/>
      <c r="AI100" s="20" t="s">
        <v>464</v>
      </c>
      <c r="AJ100" s="5">
        <v>98</v>
      </c>
      <c r="AK100" s="3"/>
      <c r="AL100" s="5">
        <v>99</v>
      </c>
      <c r="AM100" s="4">
        <v>-1</v>
      </c>
      <c r="AN100" s="3"/>
      <c r="AO100" s="3"/>
      <c r="AP100" s="3"/>
    </row>
    <row r="101" spans="1:42" x14ac:dyDescent="0.35">
      <c r="A101" s="20" t="s">
        <v>368</v>
      </c>
      <c r="B101" s="3">
        <v>3863.5948577500008</v>
      </c>
      <c r="C101" s="5">
        <v>1</v>
      </c>
      <c r="D101" s="3">
        <v>4088.3603099400016</v>
      </c>
      <c r="E101" s="3">
        <v>-224.76545219000081</v>
      </c>
      <c r="F101" s="4">
        <v>-5.4976918654534912E-2</v>
      </c>
      <c r="G101" s="3">
        <v>100</v>
      </c>
      <c r="H101" s="19">
        <v>-5.4976918654534961</v>
      </c>
      <c r="I101" s="5">
        <v>99</v>
      </c>
      <c r="J101" s="3">
        <v>7705.9541520899975</v>
      </c>
      <c r="K101" s="5">
        <v>1</v>
      </c>
      <c r="L101" s="3">
        <v>7844.7546756700012</v>
      </c>
      <c r="M101" s="3">
        <v>-138.80052358000376</v>
      </c>
      <c r="N101" s="4">
        <v>-1.7693417999479877E-2</v>
      </c>
      <c r="O101" s="3">
        <v>100</v>
      </c>
      <c r="P101" s="19">
        <v>-1.7693417999479908</v>
      </c>
      <c r="Q101" s="5">
        <v>96</v>
      </c>
      <c r="S101" s="20" t="s">
        <v>368</v>
      </c>
      <c r="T101" s="3">
        <v>7705.9541520899975</v>
      </c>
      <c r="U101" s="5">
        <v>1</v>
      </c>
      <c r="V101" s="3">
        <v>12419.935623720001</v>
      </c>
      <c r="W101" s="3">
        <v>-4713.9814716300034</v>
      </c>
      <c r="X101" s="90">
        <v>-0.37954958982453069</v>
      </c>
      <c r="Y101" s="3">
        <v>-37.954958982453071</v>
      </c>
      <c r="Z101" s="3">
        <v>7705.9541520899975</v>
      </c>
      <c r="AA101" s="5">
        <v>1</v>
      </c>
      <c r="AB101" s="3">
        <v>12419.935623720001</v>
      </c>
      <c r="AC101" s="3">
        <v>-4713.9814716300034</v>
      </c>
      <c r="AD101" s="90">
        <v>-0.37954958982453069</v>
      </c>
      <c r="AE101" s="19">
        <v>-37.954958982453071</v>
      </c>
      <c r="AF101" s="3">
        <v>100</v>
      </c>
      <c r="AG101" s="19">
        <v>100</v>
      </c>
      <c r="AI101" s="20" t="s">
        <v>368</v>
      </c>
      <c r="AJ101" s="5">
        <v>1</v>
      </c>
      <c r="AK101" s="3">
        <v>53252.868997989979</v>
      </c>
      <c r="AL101" s="5">
        <v>1</v>
      </c>
      <c r="AM101" s="4">
        <v>9.0614345195495938E-2</v>
      </c>
      <c r="AN101" s="3">
        <v>100</v>
      </c>
      <c r="AO101" s="3">
        <v>48828.322525360003</v>
      </c>
      <c r="AP101" s="3"/>
    </row>
  </sheetData>
  <mergeCells count="5">
    <mergeCell ref="AR2:BD2"/>
    <mergeCell ref="AS3:AV3"/>
    <mergeCell ref="AW3:AZ3"/>
    <mergeCell ref="BA3:BD3"/>
    <mergeCell ref="AR22:BD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/>
  </sheetPr>
  <dimension ref="A1:BD101"/>
  <sheetViews>
    <sheetView showGridLines="0" topLeftCell="AR1" zoomScale="95" zoomScaleNormal="95" workbookViewId="0">
      <pane ySplit="1" topLeftCell="A2" activePane="bottomLeft" state="frozen"/>
      <selection activeCell="AN1" sqref="AN1:AN1048576"/>
      <selection pane="bottomLeft" activeCell="BC5" sqref="BC5:BC19"/>
    </sheetView>
  </sheetViews>
  <sheetFormatPr baseColWidth="10" defaultRowHeight="14.5" x14ac:dyDescent="0.35"/>
  <cols>
    <col min="1" max="1" width="35.6328125" bestFit="1" customWidth="1"/>
    <col min="2" max="2" width="13.1796875" bestFit="1" customWidth="1"/>
    <col min="3" max="3" width="18.08984375" bestFit="1" customWidth="1"/>
    <col min="4" max="4" width="23.6328125" bestFit="1" customWidth="1"/>
    <col min="5" max="5" width="19.6328125" bestFit="1" customWidth="1"/>
    <col min="6" max="6" width="16.90625" bestFit="1" customWidth="1"/>
    <col min="7" max="7" width="19.08984375" bestFit="1" customWidth="1"/>
    <col min="8" max="8" width="21" bestFit="1" customWidth="1"/>
    <col min="9" max="9" width="25.81640625" bestFit="1" customWidth="1"/>
    <col min="10" max="10" width="17.1796875" bestFit="1" customWidth="1"/>
    <col min="11" max="11" width="22.08984375" bestFit="1" customWidth="1"/>
    <col min="12" max="12" width="27.6328125" bestFit="1" customWidth="1"/>
    <col min="13" max="13" width="23.6328125" bestFit="1" customWidth="1"/>
    <col min="14" max="14" width="20.81640625" bestFit="1" customWidth="1"/>
    <col min="15" max="15" width="23.08984375" bestFit="1" customWidth="1"/>
    <col min="16" max="16" width="24.90625" bestFit="1" customWidth="1"/>
    <col min="17" max="17" width="29.81640625" bestFit="1" customWidth="1"/>
    <col min="19" max="19" width="35.6328125" bestFit="1" customWidth="1"/>
    <col min="20" max="20" width="11.6328125" bestFit="1" customWidth="1"/>
    <col min="21" max="21" width="16.54296875" bestFit="1" customWidth="1"/>
    <col min="22" max="22" width="22.08984375" bestFit="1" customWidth="1"/>
    <col min="23" max="23" width="18.08984375" bestFit="1" customWidth="1"/>
    <col min="24" max="24" width="15.26953125" bestFit="1" customWidth="1"/>
    <col min="25" max="25" width="19.36328125" bestFit="1" customWidth="1"/>
    <col min="26" max="26" width="15.54296875" bestFit="1" customWidth="1"/>
    <col min="27" max="27" width="20.453125" bestFit="1" customWidth="1"/>
    <col min="28" max="28" width="26.08984375" bestFit="1" customWidth="1"/>
    <col min="29" max="29" width="22.08984375" bestFit="1" customWidth="1"/>
    <col min="30" max="30" width="19.26953125" bestFit="1" customWidth="1"/>
    <col min="31" max="31" width="23.36328125" bestFit="1" customWidth="1"/>
    <col min="32" max="32" width="16.7265625" bestFit="1" customWidth="1"/>
    <col min="33" max="33" width="20.6328125" bestFit="1" customWidth="1"/>
    <col min="35" max="35" width="35.6328125" bestFit="1" customWidth="1"/>
    <col min="36" max="36" width="22.08984375" bestFit="1" customWidth="1"/>
    <col min="37" max="37" width="22.54296875" bestFit="1" customWidth="1"/>
    <col min="38" max="38" width="27.453125" bestFit="1" customWidth="1"/>
    <col min="39" max="39" width="15.7265625" bestFit="1" customWidth="1"/>
    <col min="40" max="40" width="28.453125" bestFit="1" customWidth="1"/>
    <col min="41" max="41" width="24.1796875" bestFit="1" customWidth="1"/>
    <col min="42" max="42" width="0" hidden="1" customWidth="1"/>
    <col min="44" max="44" width="30.7265625" bestFit="1" customWidth="1"/>
    <col min="45" max="56" width="8.54296875" customWidth="1"/>
  </cols>
  <sheetData>
    <row r="1" spans="1:56" x14ac:dyDescent="0.35">
      <c r="A1" s="1" t="s">
        <v>51</v>
      </c>
      <c r="B1" t="s">
        <v>599</v>
      </c>
      <c r="C1" t="s">
        <v>600</v>
      </c>
      <c r="D1" t="s">
        <v>601</v>
      </c>
      <c r="E1" t="s">
        <v>602</v>
      </c>
      <c r="F1" t="s">
        <v>603</v>
      </c>
      <c r="G1" t="s">
        <v>604</v>
      </c>
      <c r="H1" t="s">
        <v>1202</v>
      </c>
      <c r="I1" t="s">
        <v>1203</v>
      </c>
      <c r="J1" t="s">
        <v>605</v>
      </c>
      <c r="K1" t="s">
        <v>606</v>
      </c>
      <c r="L1" t="s">
        <v>607</v>
      </c>
      <c r="M1" t="s">
        <v>608</v>
      </c>
      <c r="N1" t="s">
        <v>609</v>
      </c>
      <c r="O1" t="s">
        <v>610</v>
      </c>
      <c r="P1" t="s">
        <v>1204</v>
      </c>
      <c r="Q1" t="s">
        <v>1205</v>
      </c>
      <c r="S1" s="1" t="s">
        <v>51</v>
      </c>
      <c r="T1" t="s">
        <v>611</v>
      </c>
      <c r="U1" t="s">
        <v>612</v>
      </c>
      <c r="V1" t="s">
        <v>613</v>
      </c>
      <c r="W1" t="s">
        <v>614</v>
      </c>
      <c r="X1" t="s">
        <v>615</v>
      </c>
      <c r="Y1" t="s">
        <v>1206</v>
      </c>
      <c r="Z1" t="s">
        <v>616</v>
      </c>
      <c r="AA1" t="s">
        <v>617</v>
      </c>
      <c r="AB1" t="s">
        <v>618</v>
      </c>
      <c r="AC1" t="s">
        <v>619</v>
      </c>
      <c r="AD1" t="s">
        <v>620</v>
      </c>
      <c r="AE1" t="s">
        <v>1207</v>
      </c>
      <c r="AF1" t="s">
        <v>642</v>
      </c>
      <c r="AG1" t="s">
        <v>643</v>
      </c>
      <c r="AI1" s="1" t="s">
        <v>51</v>
      </c>
      <c r="AJ1" t="s">
        <v>606</v>
      </c>
      <c r="AK1" t="s">
        <v>621</v>
      </c>
      <c r="AL1" t="s">
        <v>622</v>
      </c>
      <c r="AM1" t="s">
        <v>623</v>
      </c>
      <c r="AN1" t="s">
        <v>624</v>
      </c>
      <c r="AO1" t="s">
        <v>625</v>
      </c>
      <c r="AP1" s="3">
        <f>SUM(B2:B16)</f>
        <v>6845.6400402200015</v>
      </c>
      <c r="AU1" s="111"/>
      <c r="AY1" s="111"/>
      <c r="BC1" s="111"/>
      <c r="BD1" s="111"/>
    </row>
    <row r="2" spans="1:56" ht="15.75" customHeight="1" x14ac:dyDescent="0.35">
      <c r="A2" s="20" t="s">
        <v>548</v>
      </c>
      <c r="B2" s="3">
        <v>1130.6772300499999</v>
      </c>
      <c r="C2" s="5">
        <v>1</v>
      </c>
      <c r="D2" s="3">
        <v>1022.85342714</v>
      </c>
      <c r="E2" s="3">
        <v>107.82380290999993</v>
      </c>
      <c r="F2" s="4">
        <v>0.10541471539229819</v>
      </c>
      <c r="G2" s="3">
        <v>13.547760462212525</v>
      </c>
      <c r="H2" s="19">
        <v>1.3216130460087749</v>
      </c>
      <c r="I2" s="5">
        <v>2</v>
      </c>
      <c r="J2" s="3">
        <v>2306.5240462800002</v>
      </c>
      <c r="K2" s="5">
        <v>1</v>
      </c>
      <c r="L2" s="3">
        <v>2074.7348375900001</v>
      </c>
      <c r="M2" s="3">
        <v>231.78920869000012</v>
      </c>
      <c r="N2" s="4">
        <v>0.11171991933159275</v>
      </c>
      <c r="O2" s="3">
        <v>14.189919884655724</v>
      </c>
      <c r="P2" s="19">
        <v>1.4070266154997453</v>
      </c>
      <c r="Q2" s="5">
        <v>2</v>
      </c>
      <c r="S2" s="20" t="s">
        <v>548</v>
      </c>
      <c r="T2" s="3">
        <v>2306.5240462800002</v>
      </c>
      <c r="U2" s="5">
        <v>1</v>
      </c>
      <c r="V2" s="3">
        <v>3158.4925598600003</v>
      </c>
      <c r="W2" s="3">
        <v>-851.96851358000004</v>
      </c>
      <c r="X2" s="90">
        <v>-0.26973896484903015</v>
      </c>
      <c r="Y2" s="19">
        <v>-3.3402946346447306</v>
      </c>
      <c r="Z2" s="3">
        <v>2306.5240462800002</v>
      </c>
      <c r="AA2" s="5">
        <v>1</v>
      </c>
      <c r="AB2" s="3">
        <v>3158.4925598600003</v>
      </c>
      <c r="AC2" s="3">
        <v>-851.96851358000004</v>
      </c>
      <c r="AD2" s="90">
        <v>-0.26973896484903015</v>
      </c>
      <c r="AE2" s="19">
        <v>-3.3402946346447306</v>
      </c>
      <c r="AF2" s="3">
        <v>14.189919884655724</v>
      </c>
      <c r="AG2" s="3">
        <v>14.189919884655724</v>
      </c>
      <c r="AI2" s="20" t="s">
        <v>548</v>
      </c>
      <c r="AJ2" s="5">
        <v>1</v>
      </c>
      <c r="AK2" s="3">
        <v>14713.985509869999</v>
      </c>
      <c r="AL2" s="5">
        <v>2</v>
      </c>
      <c r="AM2" s="4">
        <v>0.13972785510223984</v>
      </c>
      <c r="AN2" s="3">
        <v>13.678344441650541</v>
      </c>
      <c r="AO2" s="3">
        <v>12910.086775540003</v>
      </c>
      <c r="AP2" s="3">
        <f>SUM(D2:D16)</f>
        <v>6676.7574484500001</v>
      </c>
      <c r="AR2" s="307" t="s">
        <v>1674</v>
      </c>
      <c r="AS2" s="308"/>
      <c r="AT2" s="308"/>
      <c r="AU2" s="308"/>
      <c r="AV2" s="308"/>
      <c r="AW2" s="308"/>
      <c r="AX2" s="308"/>
      <c r="AY2" s="308"/>
      <c r="AZ2" s="308"/>
      <c r="BA2" s="308"/>
      <c r="BB2" s="308"/>
      <c r="BC2" s="308"/>
      <c r="BD2" s="309"/>
    </row>
    <row r="3" spans="1:56" ht="15" customHeight="1" x14ac:dyDescent="0.35">
      <c r="A3" s="20" t="s">
        <v>494</v>
      </c>
      <c r="B3" s="3">
        <v>1038.5856562700001</v>
      </c>
      <c r="C3" s="5">
        <v>3</v>
      </c>
      <c r="D3" s="3">
        <v>1512.0790987100011</v>
      </c>
      <c r="E3" s="3">
        <v>-473.49344244000099</v>
      </c>
      <c r="F3" s="4">
        <v>-0.31314065702247462</v>
      </c>
      <c r="G3" s="3">
        <v>12.444320374271214</v>
      </c>
      <c r="H3" s="19">
        <v>-5.8036824322607341</v>
      </c>
      <c r="I3" s="5">
        <v>99</v>
      </c>
      <c r="J3" s="3">
        <v>2165.8529041700003</v>
      </c>
      <c r="K3" s="5">
        <v>2</v>
      </c>
      <c r="L3" s="3">
        <v>2753.106549860001</v>
      </c>
      <c r="M3" s="3">
        <v>-587.25364569000067</v>
      </c>
      <c r="N3" s="4">
        <v>-0.21330581837446982</v>
      </c>
      <c r="O3" s="3">
        <v>13.324499799465944</v>
      </c>
      <c r="P3" s="19">
        <v>-3.5647971456694303</v>
      </c>
      <c r="Q3" s="5">
        <v>98</v>
      </c>
      <c r="S3" s="20" t="s">
        <v>494</v>
      </c>
      <c r="T3" s="3">
        <v>2165.8529041700003</v>
      </c>
      <c r="U3" s="5">
        <v>2</v>
      </c>
      <c r="V3" s="3">
        <v>4302.205572920001</v>
      </c>
      <c r="W3" s="3">
        <v>-2136.3526687500007</v>
      </c>
      <c r="X3" s="90">
        <v>-0.49657149862785643</v>
      </c>
      <c r="Y3" s="19">
        <v>-8.3759519787282635</v>
      </c>
      <c r="Z3" s="3">
        <v>2165.8529041700003</v>
      </c>
      <c r="AA3" s="5">
        <v>2</v>
      </c>
      <c r="AB3" s="3">
        <v>4302.205572920001</v>
      </c>
      <c r="AC3" s="3">
        <v>-2136.3526687500007</v>
      </c>
      <c r="AD3" s="90">
        <v>-0.49657149862785643</v>
      </c>
      <c r="AE3" s="19">
        <v>-8.3759519787282635</v>
      </c>
      <c r="AF3" s="3">
        <v>13.324499799465944</v>
      </c>
      <c r="AG3" s="3">
        <v>13.324499799465944</v>
      </c>
      <c r="AI3" s="20" t="s">
        <v>494</v>
      </c>
      <c r="AJ3" s="5">
        <v>2</v>
      </c>
      <c r="AK3" s="3">
        <v>17468.598453890001</v>
      </c>
      <c r="AL3" s="5">
        <v>1</v>
      </c>
      <c r="AM3" s="4">
        <v>0.23776004142383145</v>
      </c>
      <c r="AN3" s="3">
        <v>16.239074478149504</v>
      </c>
      <c r="AO3" s="3">
        <v>14113.07351124</v>
      </c>
      <c r="AP3">
        <f>100*(AP1/AP2-1)</f>
        <v>2.5294103174169802</v>
      </c>
      <c r="AR3" s="91" t="s">
        <v>387</v>
      </c>
      <c r="AS3" s="310" t="str">
        <f>CONCATENATE(mes," DE ",ano)</f>
        <v>FEBRERO DE 2026</v>
      </c>
      <c r="AT3" s="311"/>
      <c r="AU3" s="311"/>
      <c r="AV3" s="312"/>
      <c r="AW3" s="313" t="str">
        <f>CONCATENATE("ACUMULADO A ",mes," DE ",ano)</f>
        <v>ACUMULADO A FEBRERO DE 2026</v>
      </c>
      <c r="AX3" s="314"/>
      <c r="AY3" s="314"/>
      <c r="AZ3" s="315"/>
      <c r="BA3" s="316" t="str">
        <f>CONCATENATE("AÑO ANTERIOR ", ano-1)</f>
        <v>AÑO ANTERIOR 2025</v>
      </c>
      <c r="BB3" s="317"/>
      <c r="BC3" s="317"/>
      <c r="BD3" s="318"/>
    </row>
    <row r="4" spans="1:56" x14ac:dyDescent="0.35">
      <c r="A4" s="20" t="s">
        <v>547</v>
      </c>
      <c r="B4" s="3">
        <v>1056.0089820000001</v>
      </c>
      <c r="C4" s="5">
        <v>2</v>
      </c>
      <c r="D4" s="3">
        <v>1009.83353095</v>
      </c>
      <c r="E4" s="3">
        <v>46.175451050000106</v>
      </c>
      <c r="F4" s="4">
        <v>4.5725804931987746E-2</v>
      </c>
      <c r="G4" s="3">
        <v>12.653086445765116</v>
      </c>
      <c r="H4" s="19">
        <v>0.56597965260006589</v>
      </c>
      <c r="I4" s="5">
        <v>5</v>
      </c>
      <c r="J4" s="3">
        <v>2068.2930808199999</v>
      </c>
      <c r="K4" s="5">
        <v>3</v>
      </c>
      <c r="L4" s="3">
        <v>1972.30806751</v>
      </c>
      <c r="M4" s="3">
        <v>95.985013309999886</v>
      </c>
      <c r="N4" s="4">
        <v>4.866633914405627E-2</v>
      </c>
      <c r="O4" s="3">
        <v>12.724303985539615</v>
      </c>
      <c r="P4" s="19">
        <v>0.58265641088101983</v>
      </c>
      <c r="Q4" s="5">
        <v>4</v>
      </c>
      <c r="S4" s="20" t="s">
        <v>547</v>
      </c>
      <c r="T4" s="3">
        <v>2068.2930808199999</v>
      </c>
      <c r="U4" s="5">
        <v>3</v>
      </c>
      <c r="V4" s="3">
        <v>3092.0310238000002</v>
      </c>
      <c r="W4" s="3">
        <v>-1023.7379429800003</v>
      </c>
      <c r="X4" s="90">
        <v>-0.33108915631831581</v>
      </c>
      <c r="Y4" s="19">
        <v>-4.013747343606763</v>
      </c>
      <c r="Z4" s="3">
        <v>2068.2930808199999</v>
      </c>
      <c r="AA4" s="5">
        <v>3</v>
      </c>
      <c r="AB4" s="3">
        <v>3092.0310238000002</v>
      </c>
      <c r="AC4" s="3">
        <v>-1023.7379429800003</v>
      </c>
      <c r="AD4" s="90">
        <v>-0.33108915631831581</v>
      </c>
      <c r="AE4" s="19">
        <v>-4.013747343606763</v>
      </c>
      <c r="AF4" s="3">
        <v>12.724303985539615</v>
      </c>
      <c r="AG4" s="3">
        <v>12.724303985539615</v>
      </c>
      <c r="AI4" s="20" t="s">
        <v>547</v>
      </c>
      <c r="AJ4" s="5">
        <v>3</v>
      </c>
      <c r="AK4" s="3">
        <v>13149.503642469997</v>
      </c>
      <c r="AL4" s="5">
        <v>3</v>
      </c>
      <c r="AM4" s="4">
        <v>0.15600524438586261</v>
      </c>
      <c r="AN4" s="3">
        <v>12.223978332572937</v>
      </c>
      <c r="AO4" s="3">
        <v>11374.951546569999</v>
      </c>
      <c r="AP4" s="3"/>
      <c r="AR4" s="92" t="str">
        <f>LOWER(AS3)</f>
        <v>febrero de 2026</v>
      </c>
      <c r="AS4" s="93" t="s">
        <v>388</v>
      </c>
      <c r="AT4" s="94" t="s">
        <v>45</v>
      </c>
      <c r="AU4" s="94" t="s">
        <v>389</v>
      </c>
      <c r="AV4" s="94" t="s">
        <v>390</v>
      </c>
      <c r="AW4" s="93" t="s">
        <v>388</v>
      </c>
      <c r="AX4" s="94" t="s">
        <v>45</v>
      </c>
      <c r="AY4" s="94" t="s">
        <v>389</v>
      </c>
      <c r="AZ4" s="95" t="s">
        <v>390</v>
      </c>
      <c r="BA4" s="57" t="s">
        <v>388</v>
      </c>
      <c r="BB4" s="57" t="s">
        <v>44</v>
      </c>
      <c r="BC4" s="57" t="s">
        <v>391</v>
      </c>
      <c r="BD4" s="58" t="s">
        <v>389</v>
      </c>
    </row>
    <row r="5" spans="1:56" x14ac:dyDescent="0.35">
      <c r="A5" s="20" t="s">
        <v>550</v>
      </c>
      <c r="B5" s="3">
        <v>862.98853188999999</v>
      </c>
      <c r="C5" s="5">
        <v>4</v>
      </c>
      <c r="D5" s="3">
        <v>772.41914790999999</v>
      </c>
      <c r="E5" s="3">
        <v>90.569383979999998</v>
      </c>
      <c r="F5" s="4">
        <v>0.11725419317356556</v>
      </c>
      <c r="G5" s="3">
        <v>10.340317820997562</v>
      </c>
      <c r="H5" s="19">
        <v>1.1101229617810577</v>
      </c>
      <c r="I5" s="5">
        <v>3</v>
      </c>
      <c r="J5" s="3">
        <v>1666.9796823699999</v>
      </c>
      <c r="K5" s="5">
        <v>4</v>
      </c>
      <c r="L5" s="3">
        <v>1475.0038753000001</v>
      </c>
      <c r="M5" s="3">
        <v>191.97580706999975</v>
      </c>
      <c r="N5" s="4">
        <v>0.13015274758580131</v>
      </c>
      <c r="O5" s="3">
        <v>10.255391952374918</v>
      </c>
      <c r="P5" s="19">
        <v>1.1653479107424347</v>
      </c>
      <c r="Q5" s="5">
        <v>3</v>
      </c>
      <c r="S5" s="20" t="s">
        <v>550</v>
      </c>
      <c r="T5" s="3">
        <v>1666.9796823699999</v>
      </c>
      <c r="U5" s="5">
        <v>4</v>
      </c>
      <c r="V5" s="3">
        <v>2382.2403107600003</v>
      </c>
      <c r="W5" s="3">
        <v>-715.26062839000042</v>
      </c>
      <c r="X5" s="90">
        <v>-0.30024705113054384</v>
      </c>
      <c r="Y5" s="19">
        <v>-2.8043069682755264</v>
      </c>
      <c r="Z5" s="3">
        <v>1666.9796823699999</v>
      </c>
      <c r="AA5" s="5">
        <v>4</v>
      </c>
      <c r="AB5" s="3">
        <v>2382.2403107600003</v>
      </c>
      <c r="AC5" s="3">
        <v>-715.26062839000042</v>
      </c>
      <c r="AD5" s="90">
        <v>-0.30024705113054384</v>
      </c>
      <c r="AE5" s="19">
        <v>-2.8043069682755264</v>
      </c>
      <c r="AF5" s="3">
        <v>10.255391952374918</v>
      </c>
      <c r="AG5" s="3">
        <v>10.255391952374918</v>
      </c>
      <c r="AI5" s="20" t="s">
        <v>550</v>
      </c>
      <c r="AJ5" s="5">
        <v>4</v>
      </c>
      <c r="AK5" s="3">
        <v>10081.445305539999</v>
      </c>
      <c r="AL5" s="5">
        <v>4</v>
      </c>
      <c r="AM5" s="4">
        <v>-2.6803465457676201E-2</v>
      </c>
      <c r="AN5" s="3">
        <v>9.3718646974564912</v>
      </c>
      <c r="AO5" s="3">
        <v>10359.105224599998</v>
      </c>
      <c r="AP5" s="3">
        <f>SUM(J2:J16)</f>
        <v>13322.833158109999</v>
      </c>
      <c r="AR5" s="31" t="str">
        <f t="shared" ref="AR5:AR19" si="0">A2</f>
        <v>85 APARATOS Y MATERIAL ELÉCTRICOS</v>
      </c>
      <c r="AS5" s="164">
        <f t="shared" ref="AS5:AS19" si="1">B2</f>
        <v>1130.6772300499999</v>
      </c>
      <c r="AT5" s="33">
        <f>F2*100</f>
        <v>10.541471539229818</v>
      </c>
      <c r="AU5" s="33">
        <f t="shared" ref="AU5:AU19" si="2">G2</f>
        <v>13.547760462212525</v>
      </c>
      <c r="AV5" s="34">
        <f t="shared" ref="AV5:AV19" si="3">H2</f>
        <v>1.3216130460087749</v>
      </c>
      <c r="AW5" s="35">
        <f>J2</f>
        <v>2306.5240462800002</v>
      </c>
      <c r="AX5" s="33">
        <f>N2*100</f>
        <v>11.171991933159276</v>
      </c>
      <c r="AY5" s="33">
        <f t="shared" ref="AY5:AY19" si="4">O2</f>
        <v>14.189919884655724</v>
      </c>
      <c r="AZ5" s="36">
        <f t="shared" ref="AZ5:AZ19" si="5">P2</f>
        <v>1.4070266154997453</v>
      </c>
      <c r="BA5" s="37">
        <f>AK2</f>
        <v>14713.985509869999</v>
      </c>
      <c r="BB5" s="38">
        <f>AL2</f>
        <v>2</v>
      </c>
      <c r="BC5" s="39">
        <f>AM2*100</f>
        <v>13.972785510223984</v>
      </c>
      <c r="BD5" s="40">
        <f>AN2</f>
        <v>13.678344441650541</v>
      </c>
    </row>
    <row r="6" spans="1:56" x14ac:dyDescent="0.35">
      <c r="A6" s="20" t="s">
        <v>491</v>
      </c>
      <c r="B6" s="3">
        <v>754.15842719000011</v>
      </c>
      <c r="C6" s="5">
        <v>5</v>
      </c>
      <c r="D6" s="3">
        <v>810.68274325999982</v>
      </c>
      <c r="E6" s="3">
        <v>-56.524316069999713</v>
      </c>
      <c r="F6" s="4">
        <v>-6.9724336110447371E-2</v>
      </c>
      <c r="G6" s="3">
        <v>9.0363168644311092</v>
      </c>
      <c r="H6" s="19">
        <v>-0.692827293405609</v>
      </c>
      <c r="I6" s="5">
        <v>98</v>
      </c>
      <c r="J6" s="3">
        <v>1290.8858864900003</v>
      </c>
      <c r="K6" s="5">
        <v>5</v>
      </c>
      <c r="L6" s="3">
        <v>1915.3259986999999</v>
      </c>
      <c r="M6" s="3">
        <v>-624.4401122099996</v>
      </c>
      <c r="N6" s="4">
        <v>-0.32602288729638162</v>
      </c>
      <c r="O6" s="3">
        <v>7.9416329255568616</v>
      </c>
      <c r="P6" s="19">
        <v>-3.7905296050265247</v>
      </c>
      <c r="Q6" s="5">
        <v>99</v>
      </c>
      <c r="S6" s="20" t="s">
        <v>491</v>
      </c>
      <c r="T6" s="3">
        <v>1290.8858864900003</v>
      </c>
      <c r="U6" s="5">
        <v>5</v>
      </c>
      <c r="V6" s="3">
        <v>2776.60979236</v>
      </c>
      <c r="W6" s="3">
        <v>-1485.7239058699997</v>
      </c>
      <c r="X6" s="90">
        <v>-0.53508559609566086</v>
      </c>
      <c r="Y6" s="19">
        <v>-5.82504577603145</v>
      </c>
      <c r="Z6" s="3">
        <v>1290.8858864900003</v>
      </c>
      <c r="AA6" s="5">
        <v>5</v>
      </c>
      <c r="AB6" s="3">
        <v>2776.60979236</v>
      </c>
      <c r="AC6" s="3">
        <v>-1485.7239058699997</v>
      </c>
      <c r="AD6" s="90">
        <v>-0.53508559609566086</v>
      </c>
      <c r="AE6" s="19">
        <v>-5.82504577603145</v>
      </c>
      <c r="AF6" s="3">
        <v>7.9416329255568616</v>
      </c>
      <c r="AG6" s="3">
        <v>7.9416329255568616</v>
      </c>
      <c r="AI6" s="20" t="s">
        <v>491</v>
      </c>
      <c r="AJ6" s="5">
        <v>5</v>
      </c>
      <c r="AK6" s="3">
        <v>8991.3479452299998</v>
      </c>
      <c r="AL6" s="5">
        <v>5</v>
      </c>
      <c r="AM6" s="4">
        <v>0.17862990143236535</v>
      </c>
      <c r="AN6" s="3">
        <v>8.3584936322714505</v>
      </c>
      <c r="AO6" s="3">
        <v>7628.6440165000013</v>
      </c>
      <c r="AP6" s="3">
        <f>SUM(L2:L16)</f>
        <v>13472.293908000003</v>
      </c>
      <c r="AR6" s="41" t="str">
        <f t="shared" si="0"/>
        <v>30 PRODUCTOS FARMACÉUTICOS</v>
      </c>
      <c r="AS6" s="165">
        <f t="shared" si="1"/>
        <v>1038.5856562700001</v>
      </c>
      <c r="AT6" s="43">
        <f t="shared" ref="AT6:AT19" si="6">F3*100</f>
        <v>-31.314065702247461</v>
      </c>
      <c r="AU6" s="43">
        <f t="shared" si="2"/>
        <v>12.444320374271214</v>
      </c>
      <c r="AV6" s="44">
        <f t="shared" si="3"/>
        <v>-5.8036824322607341</v>
      </c>
      <c r="AW6" s="45">
        <f t="shared" ref="AW6:AW19" si="7">J3</f>
        <v>2165.8529041700003</v>
      </c>
      <c r="AX6" s="43">
        <f t="shared" ref="AX6:AX19" si="8">N3*100</f>
        <v>-21.330581837446982</v>
      </c>
      <c r="AY6" s="43">
        <f t="shared" si="4"/>
        <v>13.324499799465944</v>
      </c>
      <c r="AZ6" s="46">
        <f t="shared" si="5"/>
        <v>-3.5647971456694303</v>
      </c>
      <c r="BA6" s="44">
        <f t="shared" ref="BA6:BB19" si="9">AK3</f>
        <v>17468.598453890001</v>
      </c>
      <c r="BB6" s="47">
        <f t="shared" si="9"/>
        <v>1</v>
      </c>
      <c r="BC6" s="43">
        <f t="shared" ref="BC6:BC19" si="10">AM3*100</f>
        <v>23.776004142383144</v>
      </c>
      <c r="BD6" s="46">
        <f t="shared" ref="BD6:BD19" si="11">AN3</f>
        <v>16.239074478149504</v>
      </c>
    </row>
    <row r="7" spans="1:56" x14ac:dyDescent="0.35">
      <c r="A7" s="20" t="s">
        <v>535</v>
      </c>
      <c r="B7" s="3">
        <v>512.29015528000002</v>
      </c>
      <c r="C7" s="5">
        <v>6</v>
      </c>
      <c r="D7" s="3">
        <v>201.0763243799999</v>
      </c>
      <c r="E7" s="3">
        <v>311.21383090000012</v>
      </c>
      <c r="F7" s="4">
        <v>1.5477398040748902</v>
      </c>
      <c r="G7" s="3">
        <v>6.1382542483642197</v>
      </c>
      <c r="H7" s="19">
        <v>3.8145961087935563</v>
      </c>
      <c r="I7" s="5">
        <v>1</v>
      </c>
      <c r="J7" s="3">
        <v>861.62278213000013</v>
      </c>
      <c r="K7" s="5">
        <v>6</v>
      </c>
      <c r="L7" s="3">
        <v>367.29271776999991</v>
      </c>
      <c r="M7" s="3">
        <v>494.33006436000022</v>
      </c>
      <c r="N7" s="4">
        <v>1.3458749396429677</v>
      </c>
      <c r="O7" s="3">
        <v>5.3007720725642322</v>
      </c>
      <c r="P7" s="19">
        <v>3.0007245001920975</v>
      </c>
      <c r="Q7" s="5">
        <v>1</v>
      </c>
      <c r="S7" s="20" t="s">
        <v>535</v>
      </c>
      <c r="T7" s="3">
        <v>861.62278213000013</v>
      </c>
      <c r="U7" s="5">
        <v>6</v>
      </c>
      <c r="V7" s="3">
        <v>576.33072527999991</v>
      </c>
      <c r="W7" s="3">
        <v>285.29205685000022</v>
      </c>
      <c r="X7" s="90">
        <v>0.49501448445490426</v>
      </c>
      <c r="Y7" s="19">
        <v>1.1185384337719799</v>
      </c>
      <c r="Z7" s="3">
        <v>861.62278213000013</v>
      </c>
      <c r="AA7" s="5">
        <v>6</v>
      </c>
      <c r="AB7" s="3">
        <v>576.33072527999991</v>
      </c>
      <c r="AC7" s="3">
        <v>285.29205685000022</v>
      </c>
      <c r="AD7" s="90">
        <v>0.49501448445490426</v>
      </c>
      <c r="AE7" s="19">
        <v>1.1185384337719799</v>
      </c>
      <c r="AF7" s="3">
        <v>5.3007720725642322</v>
      </c>
      <c r="AG7" s="3">
        <v>5.3007720725642322</v>
      </c>
      <c r="AI7" s="20" t="s">
        <v>535</v>
      </c>
      <c r="AJ7" s="5">
        <v>6</v>
      </c>
      <c r="AK7" s="3">
        <v>3026.1486631299999</v>
      </c>
      <c r="AL7" s="5">
        <v>8</v>
      </c>
      <c r="AM7" s="4">
        <v>0.27225238175828559</v>
      </c>
      <c r="AN7" s="3">
        <v>2.8131537657262626</v>
      </c>
      <c r="AO7" s="3">
        <v>2378.5757499999995</v>
      </c>
      <c r="AP7">
        <f>100*(AP5/AP6-1)</f>
        <v>-1.1093934775372793</v>
      </c>
      <c r="AR7" s="31" t="str">
        <f t="shared" si="0"/>
        <v>84 MÁQUINAS Y APARATOS MECÁNICOS</v>
      </c>
      <c r="AS7" s="166">
        <f t="shared" si="1"/>
        <v>1056.0089820000001</v>
      </c>
      <c r="AT7" s="39">
        <f t="shared" si="6"/>
        <v>4.5725804931987746</v>
      </c>
      <c r="AU7" s="39">
        <f t="shared" si="2"/>
        <v>12.653086445765116</v>
      </c>
      <c r="AV7" s="37">
        <f t="shared" si="3"/>
        <v>0.56597965260006589</v>
      </c>
      <c r="AW7" s="49">
        <f t="shared" si="7"/>
        <v>2068.2930808199999</v>
      </c>
      <c r="AX7" s="39">
        <f t="shared" si="8"/>
        <v>4.866633914405627</v>
      </c>
      <c r="AY7" s="39">
        <f t="shared" si="4"/>
        <v>12.724303985539615</v>
      </c>
      <c r="AZ7" s="40">
        <f t="shared" si="5"/>
        <v>0.58265641088101983</v>
      </c>
      <c r="BA7" s="37">
        <f t="shared" si="9"/>
        <v>13149.503642469997</v>
      </c>
      <c r="BB7" s="38">
        <f t="shared" si="9"/>
        <v>3</v>
      </c>
      <c r="BC7" s="39">
        <f t="shared" si="10"/>
        <v>15.600524438586261</v>
      </c>
      <c r="BD7" s="40">
        <f t="shared" si="11"/>
        <v>12.223978332572937</v>
      </c>
    </row>
    <row r="8" spans="1:56" x14ac:dyDescent="0.35">
      <c r="A8" s="20" t="s">
        <v>553</v>
      </c>
      <c r="B8" s="3">
        <v>369.28244974000017</v>
      </c>
      <c r="C8" s="5">
        <v>7</v>
      </c>
      <c r="D8" s="3">
        <v>355.26607501000001</v>
      </c>
      <c r="E8" s="3">
        <v>14.016374730000166</v>
      </c>
      <c r="F8" s="4">
        <v>3.9453175284483999E-2</v>
      </c>
      <c r="G8" s="3">
        <v>4.4247377049905934</v>
      </c>
      <c r="H8" s="19">
        <v>0.17180087514051079</v>
      </c>
      <c r="I8" s="5">
        <v>11</v>
      </c>
      <c r="J8" s="3">
        <v>714.77939087000004</v>
      </c>
      <c r="K8" s="5">
        <v>7</v>
      </c>
      <c r="L8" s="3">
        <v>712.20623396999986</v>
      </c>
      <c r="M8" s="3">
        <v>2.5731569000001855</v>
      </c>
      <c r="N8" s="4">
        <v>3.6129379065623635E-3</v>
      </c>
      <c r="O8" s="3">
        <v>4.3973798183489885</v>
      </c>
      <c r="P8" s="19">
        <v>1.5619796385772268E-2</v>
      </c>
      <c r="Q8" s="5">
        <v>25</v>
      </c>
      <c r="S8" s="20" t="s">
        <v>553</v>
      </c>
      <c r="T8" s="3">
        <v>714.77939087000004</v>
      </c>
      <c r="U8" s="5">
        <v>7</v>
      </c>
      <c r="V8" s="3">
        <v>1095.5918599999998</v>
      </c>
      <c r="W8" s="3">
        <v>-380.81246912999973</v>
      </c>
      <c r="X8" s="90">
        <v>-0.34758607017215315</v>
      </c>
      <c r="Y8" s="19">
        <v>-1.4930432605961634</v>
      </c>
      <c r="Z8" s="3">
        <v>714.77939087000004</v>
      </c>
      <c r="AA8" s="5">
        <v>7</v>
      </c>
      <c r="AB8" s="3">
        <v>1095.5918599999998</v>
      </c>
      <c r="AC8" s="3">
        <v>-380.81246912999973</v>
      </c>
      <c r="AD8" s="90">
        <v>-0.34758607017215315</v>
      </c>
      <c r="AE8" s="19">
        <v>-1.4930432605961634</v>
      </c>
      <c r="AF8" s="3">
        <v>4.3973798183489885</v>
      </c>
      <c r="AG8" s="3">
        <v>4.3973798183489885</v>
      </c>
      <c r="AI8" s="20" t="s">
        <v>553</v>
      </c>
      <c r="AJ8" s="5">
        <v>7</v>
      </c>
      <c r="AK8" s="3">
        <v>4549.1890231099997</v>
      </c>
      <c r="AL8" s="5">
        <v>6</v>
      </c>
      <c r="AM8" s="4">
        <v>5.0403799606060673E-2</v>
      </c>
      <c r="AN8" s="3">
        <v>4.2289952199921732</v>
      </c>
      <c r="AO8" s="3">
        <v>4330.8954373699999</v>
      </c>
      <c r="AP8" s="3"/>
      <c r="AR8" s="41" t="str">
        <f t="shared" si="0"/>
        <v>87 VEHÍCULOS AUTOMÓVILES; TRACTOR</v>
      </c>
      <c r="AS8" s="165">
        <f t="shared" si="1"/>
        <v>862.98853188999999</v>
      </c>
      <c r="AT8" s="43">
        <f t="shared" si="6"/>
        <v>11.725419317356556</v>
      </c>
      <c r="AU8" s="43">
        <f t="shared" si="2"/>
        <v>10.340317820997562</v>
      </c>
      <c r="AV8" s="44">
        <f t="shared" si="3"/>
        <v>1.1101229617810577</v>
      </c>
      <c r="AW8" s="45">
        <f t="shared" si="7"/>
        <v>1666.9796823699999</v>
      </c>
      <c r="AX8" s="43">
        <f t="shared" si="8"/>
        <v>13.01527475858013</v>
      </c>
      <c r="AY8" s="43">
        <f t="shared" si="4"/>
        <v>10.255391952374918</v>
      </c>
      <c r="AZ8" s="46">
        <f t="shared" si="5"/>
        <v>1.1653479107424347</v>
      </c>
      <c r="BA8" s="44">
        <f t="shared" si="9"/>
        <v>10081.445305539999</v>
      </c>
      <c r="BB8" s="47">
        <f t="shared" si="9"/>
        <v>4</v>
      </c>
      <c r="BC8" s="43">
        <f t="shared" si="10"/>
        <v>-2.6803465457676201</v>
      </c>
      <c r="BD8" s="46">
        <f t="shared" si="11"/>
        <v>9.3718646974564912</v>
      </c>
    </row>
    <row r="9" spans="1:56" x14ac:dyDescent="0.35">
      <c r="A9" s="20" t="s">
        <v>525</v>
      </c>
      <c r="B9" s="3">
        <v>201.79624865</v>
      </c>
      <c r="C9" s="5">
        <v>9</v>
      </c>
      <c r="D9" s="3">
        <v>182.88065901999991</v>
      </c>
      <c r="E9" s="3">
        <v>18.915589630000085</v>
      </c>
      <c r="F9" s="4">
        <v>0.1034313291047988</v>
      </c>
      <c r="G9" s="3">
        <v>2.4179201333720868</v>
      </c>
      <c r="H9" s="19">
        <v>0.2318513106871499</v>
      </c>
      <c r="I9" s="5">
        <v>8</v>
      </c>
      <c r="J9" s="3">
        <v>407.65874307000001</v>
      </c>
      <c r="K9" s="5">
        <v>8</v>
      </c>
      <c r="L9" s="3">
        <v>408.42535423999982</v>
      </c>
      <c r="M9" s="3">
        <v>-0.7666111699998055</v>
      </c>
      <c r="N9" s="4">
        <v>-1.8769921162860026E-3</v>
      </c>
      <c r="O9" s="3">
        <v>2.5079490993264617</v>
      </c>
      <c r="P9" s="19">
        <v>-4.653548480644437E-3</v>
      </c>
      <c r="Q9" s="5">
        <v>59</v>
      </c>
      <c r="S9" s="20" t="s">
        <v>525</v>
      </c>
      <c r="T9" s="3">
        <v>407.65874307000001</v>
      </c>
      <c r="U9" s="5">
        <v>8</v>
      </c>
      <c r="V9" s="3">
        <v>606.43419121999978</v>
      </c>
      <c r="W9" s="3">
        <v>-198.77544814999976</v>
      </c>
      <c r="X9" s="90">
        <v>-0.32777744234722539</v>
      </c>
      <c r="Y9" s="19">
        <v>-0.77933462607030868</v>
      </c>
      <c r="Z9" s="3">
        <v>407.65874307000001</v>
      </c>
      <c r="AA9" s="5">
        <v>8</v>
      </c>
      <c r="AB9" s="3">
        <v>606.43419121999978</v>
      </c>
      <c r="AC9" s="3">
        <v>-198.77544814999976</v>
      </c>
      <c r="AD9" s="90">
        <v>-0.32777744234722539</v>
      </c>
      <c r="AE9" s="19">
        <v>-0.77933462607030868</v>
      </c>
      <c r="AF9" s="3">
        <v>2.5079490993264617</v>
      </c>
      <c r="AG9" s="3">
        <v>2.5079490993264617</v>
      </c>
      <c r="AI9" s="20" t="s">
        <v>525</v>
      </c>
      <c r="AJ9" s="5">
        <v>8</v>
      </c>
      <c r="AK9" s="3">
        <v>2818.2261577200006</v>
      </c>
      <c r="AL9" s="5">
        <v>9</v>
      </c>
      <c r="AM9" s="4">
        <v>0.11631057990303351</v>
      </c>
      <c r="AN9" s="3">
        <v>2.619865846266157</v>
      </c>
      <c r="AO9" s="3">
        <v>2524.5896692699994</v>
      </c>
      <c r="AP9" s="3">
        <f>SUM(AK2:AK16)</f>
        <v>87894.709843619989</v>
      </c>
      <c r="AR9" s="31" t="str">
        <f t="shared" si="0"/>
        <v>27 COMBUSTIBLES, ACEITES MINERAL.</v>
      </c>
      <c r="AS9" s="166">
        <f t="shared" si="1"/>
        <v>754.15842719000011</v>
      </c>
      <c r="AT9" s="39">
        <f t="shared" si="6"/>
        <v>-6.9724336110447371</v>
      </c>
      <c r="AU9" s="39">
        <f t="shared" si="2"/>
        <v>9.0363168644311092</v>
      </c>
      <c r="AV9" s="37">
        <f t="shared" si="3"/>
        <v>-0.692827293405609</v>
      </c>
      <c r="AW9" s="49">
        <f t="shared" si="7"/>
        <v>1290.8858864900003</v>
      </c>
      <c r="AX9" s="39">
        <f t="shared" si="8"/>
        <v>-32.602288729638161</v>
      </c>
      <c r="AY9" s="39">
        <f t="shared" si="4"/>
        <v>7.9416329255568616</v>
      </c>
      <c r="AZ9" s="40">
        <f t="shared" si="5"/>
        <v>-3.7905296050265247</v>
      </c>
      <c r="BA9" s="37">
        <f t="shared" si="9"/>
        <v>8991.3479452299998</v>
      </c>
      <c r="BB9" s="38">
        <f t="shared" si="9"/>
        <v>5</v>
      </c>
      <c r="BC9" s="39">
        <f t="shared" si="10"/>
        <v>17.862990143236534</v>
      </c>
      <c r="BD9" s="40">
        <f t="shared" si="11"/>
        <v>8.3584936322714505</v>
      </c>
    </row>
    <row r="10" spans="1:56" x14ac:dyDescent="0.35">
      <c r="A10" s="20" t="s">
        <v>526</v>
      </c>
      <c r="B10" s="3">
        <v>208.65424573999991</v>
      </c>
      <c r="C10" s="5">
        <v>8</v>
      </c>
      <c r="D10" s="3">
        <v>205.85552436</v>
      </c>
      <c r="E10" s="3">
        <v>2.798721379999904</v>
      </c>
      <c r="F10" s="4">
        <v>1.3595561200997919E-2</v>
      </c>
      <c r="G10" s="3">
        <v>2.5000925689324642</v>
      </c>
      <c r="H10" s="19">
        <v>3.4304361264636068E-2</v>
      </c>
      <c r="I10" s="5">
        <v>27</v>
      </c>
      <c r="J10" s="3">
        <v>398.19324092999989</v>
      </c>
      <c r="K10" s="5">
        <v>9</v>
      </c>
      <c r="L10" s="3">
        <v>419.11242346</v>
      </c>
      <c r="M10" s="3">
        <v>-20.919182530000114</v>
      </c>
      <c r="N10" s="4">
        <v>-4.9913057592759769E-2</v>
      </c>
      <c r="O10" s="3">
        <v>2.4497165752601013</v>
      </c>
      <c r="P10" s="19">
        <v>-0.12698540523330798</v>
      </c>
      <c r="Q10" s="5">
        <v>95</v>
      </c>
      <c r="S10" s="20" t="s">
        <v>526</v>
      </c>
      <c r="T10" s="3">
        <v>398.19324092999989</v>
      </c>
      <c r="U10" s="5">
        <v>9</v>
      </c>
      <c r="V10" s="3">
        <v>638.57499222000001</v>
      </c>
      <c r="W10" s="3">
        <v>-240.38175129000012</v>
      </c>
      <c r="X10" s="90">
        <v>-0.37643464623366352</v>
      </c>
      <c r="Y10" s="19">
        <v>-0.94245956429362177</v>
      </c>
      <c r="Z10" s="3">
        <v>398.19324092999989</v>
      </c>
      <c r="AA10" s="5">
        <v>9</v>
      </c>
      <c r="AB10" s="3">
        <v>638.57499222000001</v>
      </c>
      <c r="AC10" s="3">
        <v>-240.38175129000012</v>
      </c>
      <c r="AD10" s="90">
        <v>-0.37643464623366352</v>
      </c>
      <c r="AE10" s="19">
        <v>-0.94245956429362177</v>
      </c>
      <c r="AF10" s="3">
        <v>2.4497165752601013</v>
      </c>
      <c r="AG10" s="3">
        <v>2.4497165752601013</v>
      </c>
      <c r="AI10" s="20" t="s">
        <v>526</v>
      </c>
      <c r="AJ10" s="5">
        <v>9</v>
      </c>
      <c r="AK10" s="3">
        <v>2608.4918284599999</v>
      </c>
      <c r="AL10" s="5">
        <v>10</v>
      </c>
      <c r="AM10" s="4">
        <v>4.242429766362088E-2</v>
      </c>
      <c r="AN10" s="3">
        <v>2.4248936278327173</v>
      </c>
      <c r="AO10" s="3">
        <v>2502.3321447000003</v>
      </c>
      <c r="AP10" s="3">
        <f>SUM(AO2:AO16)</f>
        <v>77028.20168903</v>
      </c>
      <c r="AR10" s="41" t="str">
        <f t="shared" si="0"/>
        <v>71 PIEDRA, METAL. PRECIO.; JOYER.</v>
      </c>
      <c r="AS10" s="165">
        <f t="shared" si="1"/>
        <v>512.29015528000002</v>
      </c>
      <c r="AT10" s="43">
        <f t="shared" si="6"/>
        <v>154.77398040748903</v>
      </c>
      <c r="AU10" s="43">
        <f t="shared" si="2"/>
        <v>6.1382542483642197</v>
      </c>
      <c r="AV10" s="44">
        <f t="shared" si="3"/>
        <v>3.8145961087935563</v>
      </c>
      <c r="AW10" s="45">
        <f t="shared" si="7"/>
        <v>861.62278213000013</v>
      </c>
      <c r="AX10" s="43">
        <f t="shared" si="8"/>
        <v>134.58749396429675</v>
      </c>
      <c r="AY10" s="43">
        <f t="shared" si="4"/>
        <v>5.3007720725642322</v>
      </c>
      <c r="AZ10" s="46">
        <f t="shared" si="5"/>
        <v>3.0007245001920975</v>
      </c>
      <c r="BA10" s="44">
        <f t="shared" si="9"/>
        <v>3026.1486631299999</v>
      </c>
      <c r="BB10" s="47">
        <f t="shared" si="9"/>
        <v>8</v>
      </c>
      <c r="BC10" s="43">
        <f t="shared" si="10"/>
        <v>27.225238175828558</v>
      </c>
      <c r="BD10" s="46">
        <f t="shared" si="11"/>
        <v>2.8131537657262626</v>
      </c>
    </row>
    <row r="11" spans="1:56" x14ac:dyDescent="0.35">
      <c r="A11" s="20" t="s">
        <v>551</v>
      </c>
      <c r="B11" s="3">
        <v>140.19096139000001</v>
      </c>
      <c r="C11" s="5">
        <v>10</v>
      </c>
      <c r="D11" s="3">
        <v>83.932378329999977</v>
      </c>
      <c r="E11" s="3">
        <v>56.258583060000035</v>
      </c>
      <c r="F11" s="4">
        <v>0.67028462888071783</v>
      </c>
      <c r="G11" s="3">
        <v>1.6797663501148041</v>
      </c>
      <c r="H11" s="19">
        <v>0.68957016276012528</v>
      </c>
      <c r="I11" s="5">
        <v>4</v>
      </c>
      <c r="J11" s="3">
        <v>324.49548261000001</v>
      </c>
      <c r="K11" s="5">
        <v>10</v>
      </c>
      <c r="L11" s="3">
        <v>243.94227161999999</v>
      </c>
      <c r="M11" s="3">
        <v>80.553210990000025</v>
      </c>
      <c r="N11" s="4">
        <v>0.33021423656938564</v>
      </c>
      <c r="O11" s="3">
        <v>1.9963220884668047</v>
      </c>
      <c r="P11" s="19">
        <v>0.48898096881844338</v>
      </c>
      <c r="Q11" s="5">
        <v>5</v>
      </c>
      <c r="S11" s="20" t="s">
        <v>551</v>
      </c>
      <c r="T11" s="3">
        <v>324.49548261000001</v>
      </c>
      <c r="U11" s="5">
        <v>10</v>
      </c>
      <c r="V11" s="3">
        <v>615.87410059000001</v>
      </c>
      <c r="W11" s="3">
        <v>-291.37861798</v>
      </c>
      <c r="X11" s="90">
        <v>-0.4731139330276477</v>
      </c>
      <c r="Y11" s="19">
        <v>-1.1424018831388403</v>
      </c>
      <c r="Z11" s="3">
        <v>324.49548261000001</v>
      </c>
      <c r="AA11" s="5">
        <v>10</v>
      </c>
      <c r="AB11" s="3">
        <v>615.87410059000001</v>
      </c>
      <c r="AC11" s="3">
        <v>-291.37861798</v>
      </c>
      <c r="AD11" s="90">
        <v>-0.4731139330276477</v>
      </c>
      <c r="AE11" s="19">
        <v>-1.1424018831388403</v>
      </c>
      <c r="AF11" s="3">
        <v>1.9963220884668047</v>
      </c>
      <c r="AG11" s="3">
        <v>1.9963220884668047</v>
      </c>
      <c r="AI11" s="20" t="s">
        <v>551</v>
      </c>
      <c r="AJ11" s="5">
        <v>10</v>
      </c>
      <c r="AK11" s="3">
        <v>3135.1430778399999</v>
      </c>
      <c r="AL11" s="5">
        <v>7</v>
      </c>
      <c r="AM11" s="4">
        <v>0.41124126209517442</v>
      </c>
      <c r="AN11" s="3">
        <v>2.9144766293120279</v>
      </c>
      <c r="AO11" s="3">
        <v>2221.55003687</v>
      </c>
      <c r="AP11">
        <f>100*(AP9/AP10-1)</f>
        <v>14.107181417085513</v>
      </c>
      <c r="AR11" s="31" t="str">
        <f t="shared" si="0"/>
        <v>90 APARATOS ÓPTICOS, MEDIDA, MÉDI</v>
      </c>
      <c r="AS11" s="166">
        <f t="shared" si="1"/>
        <v>369.28244974000017</v>
      </c>
      <c r="AT11" s="39">
        <f t="shared" si="6"/>
        <v>3.9453175284483999</v>
      </c>
      <c r="AU11" s="39">
        <f t="shared" si="2"/>
        <v>4.4247377049905934</v>
      </c>
      <c r="AV11" s="37">
        <f t="shared" si="3"/>
        <v>0.17180087514051079</v>
      </c>
      <c r="AW11" s="49">
        <f t="shared" si="7"/>
        <v>714.77939087000004</v>
      </c>
      <c r="AX11" s="39">
        <f t="shared" si="8"/>
        <v>0.36129379065623635</v>
      </c>
      <c r="AY11" s="39">
        <f t="shared" si="4"/>
        <v>4.3973798183489885</v>
      </c>
      <c r="AZ11" s="40">
        <f t="shared" si="5"/>
        <v>1.5619796385772268E-2</v>
      </c>
      <c r="BA11" s="37">
        <f t="shared" si="9"/>
        <v>4549.1890231099997</v>
      </c>
      <c r="BB11" s="38">
        <f t="shared" si="9"/>
        <v>6</v>
      </c>
      <c r="BC11" s="39">
        <f t="shared" si="10"/>
        <v>5.0403799606060673</v>
      </c>
      <c r="BD11" s="40">
        <f t="shared" si="11"/>
        <v>4.2289952199921732</v>
      </c>
    </row>
    <row r="12" spans="1:56" x14ac:dyDescent="0.35">
      <c r="A12" s="20" t="s">
        <v>503</v>
      </c>
      <c r="B12" s="3">
        <v>137.26962455</v>
      </c>
      <c r="C12" s="5">
        <v>11</v>
      </c>
      <c r="D12" s="3">
        <v>158.44045999000011</v>
      </c>
      <c r="E12" s="3">
        <v>-21.170835440000104</v>
      </c>
      <c r="F12" s="4">
        <v>-0.13362013365359005</v>
      </c>
      <c r="G12" s="3">
        <v>1.6447629285494765</v>
      </c>
      <c r="H12" s="19">
        <v>-0.25949420774709236</v>
      </c>
      <c r="I12" s="5">
        <v>97</v>
      </c>
      <c r="J12" s="3">
        <v>269.18204465999997</v>
      </c>
      <c r="K12" s="5">
        <v>11</v>
      </c>
      <c r="L12" s="3">
        <v>349.18864545999998</v>
      </c>
      <c r="M12" s="3">
        <v>-80.006600800000001</v>
      </c>
      <c r="N12" s="4">
        <v>-0.22912142717184902</v>
      </c>
      <c r="O12" s="3">
        <v>1.6560294067922894</v>
      </c>
      <c r="P12" s="19">
        <v>-0.48566288904251215</v>
      </c>
      <c r="Q12" s="5">
        <v>97</v>
      </c>
      <c r="S12" s="20" t="s">
        <v>503</v>
      </c>
      <c r="T12" s="3">
        <v>269.18204465999997</v>
      </c>
      <c r="U12" s="5">
        <v>11</v>
      </c>
      <c r="V12" s="3">
        <v>534.58426237999993</v>
      </c>
      <c r="W12" s="3">
        <v>-265.40221771999995</v>
      </c>
      <c r="X12" s="90">
        <v>-0.49646470425151312</v>
      </c>
      <c r="Y12" s="19">
        <v>-1.0405567691084441</v>
      </c>
      <c r="Z12" s="3">
        <v>269.18204465999997</v>
      </c>
      <c r="AA12" s="5">
        <v>11</v>
      </c>
      <c r="AB12" s="3">
        <v>534.58426237999993</v>
      </c>
      <c r="AC12" s="3">
        <v>-265.40221771999995</v>
      </c>
      <c r="AD12" s="90">
        <v>-0.49646470425151312</v>
      </c>
      <c r="AE12" s="19">
        <v>-1.0405567691084441</v>
      </c>
      <c r="AF12" s="3">
        <v>1.6560294067922894</v>
      </c>
      <c r="AG12" s="3">
        <v>1.6560294067922894</v>
      </c>
      <c r="AI12" s="20" t="s">
        <v>503</v>
      </c>
      <c r="AJ12" s="5">
        <v>11</v>
      </c>
      <c r="AK12" s="3">
        <v>2211.26116215</v>
      </c>
      <c r="AL12" s="5">
        <v>11</v>
      </c>
      <c r="AM12" s="4">
        <v>-9.5575596927965911E-3</v>
      </c>
      <c r="AN12" s="3">
        <v>2.0556219663287818</v>
      </c>
      <c r="AO12" s="3">
        <v>2232.5993638400005</v>
      </c>
      <c r="AP12" s="3"/>
      <c r="AR12" s="41" t="str">
        <f t="shared" si="0"/>
        <v>61 PRENDAS DE VESTIR, DE PUNTO</v>
      </c>
      <c r="AS12" s="165">
        <f t="shared" si="1"/>
        <v>201.79624865</v>
      </c>
      <c r="AT12" s="43">
        <f t="shared" si="6"/>
        <v>10.343132910479881</v>
      </c>
      <c r="AU12" s="43">
        <f t="shared" si="2"/>
        <v>2.4179201333720868</v>
      </c>
      <c r="AV12" s="44">
        <f t="shared" si="3"/>
        <v>0.2318513106871499</v>
      </c>
      <c r="AW12" s="45">
        <f t="shared" si="7"/>
        <v>407.65874307000001</v>
      </c>
      <c r="AX12" s="43">
        <f t="shared" si="8"/>
        <v>-0.18769921162860026</v>
      </c>
      <c r="AY12" s="43">
        <f t="shared" si="4"/>
        <v>2.5079490993264617</v>
      </c>
      <c r="AZ12" s="46">
        <f t="shared" si="5"/>
        <v>-4.653548480644437E-3</v>
      </c>
      <c r="BA12" s="44">
        <f t="shared" si="9"/>
        <v>2818.2261577200006</v>
      </c>
      <c r="BB12" s="47">
        <f t="shared" si="9"/>
        <v>9</v>
      </c>
      <c r="BC12" s="43">
        <f t="shared" si="10"/>
        <v>11.631057990303351</v>
      </c>
      <c r="BD12" s="46">
        <f t="shared" si="11"/>
        <v>2.619865846266157</v>
      </c>
    </row>
    <row r="13" spans="1:56" x14ac:dyDescent="0.35">
      <c r="A13" s="20" t="s">
        <v>497</v>
      </c>
      <c r="B13" s="3">
        <v>120.00637435</v>
      </c>
      <c r="C13" s="5">
        <v>12</v>
      </c>
      <c r="D13" s="3">
        <v>96.571494569999999</v>
      </c>
      <c r="E13" s="3">
        <v>23.434879780000003</v>
      </c>
      <c r="F13" s="4">
        <v>0.24266870761757953</v>
      </c>
      <c r="G13" s="3">
        <v>1.4379148800586616</v>
      </c>
      <c r="H13" s="19">
        <v>0.28724494975146925</v>
      </c>
      <c r="I13" s="5">
        <v>7</v>
      </c>
      <c r="J13" s="3">
        <v>238.05216798000001</v>
      </c>
      <c r="K13" s="5">
        <v>12</v>
      </c>
      <c r="L13" s="3">
        <v>201.7962003800001</v>
      </c>
      <c r="M13" s="3">
        <v>36.255967599999906</v>
      </c>
      <c r="N13" s="4">
        <v>0.17966625502227851</v>
      </c>
      <c r="O13" s="3">
        <v>1.4645159227595332</v>
      </c>
      <c r="P13" s="19">
        <v>0.22008406548435275</v>
      </c>
      <c r="Q13" s="5">
        <v>6</v>
      </c>
      <c r="S13" s="20" t="s">
        <v>497</v>
      </c>
      <c r="T13" s="3">
        <v>238.05216798000001</v>
      </c>
      <c r="U13" s="5">
        <v>12</v>
      </c>
      <c r="V13" s="3">
        <v>309.78311989000008</v>
      </c>
      <c r="W13" s="3">
        <v>-71.730951910000073</v>
      </c>
      <c r="X13" s="90">
        <v>-0.23155216441577187</v>
      </c>
      <c r="Y13" s="19">
        <v>-0.28123400100329377</v>
      </c>
      <c r="Z13" s="3">
        <v>238.05216798000001</v>
      </c>
      <c r="AA13" s="5">
        <v>12</v>
      </c>
      <c r="AB13" s="3">
        <v>309.78311989000008</v>
      </c>
      <c r="AC13" s="3">
        <v>-71.730951910000073</v>
      </c>
      <c r="AD13" s="90">
        <v>-0.23155216441577187</v>
      </c>
      <c r="AE13" s="19">
        <v>-0.28123400100329377</v>
      </c>
      <c r="AF13" s="3">
        <v>1.4645159227595332</v>
      </c>
      <c r="AG13" s="3">
        <v>1.4645159227595332</v>
      </c>
      <c r="AI13" s="20" t="s">
        <v>497</v>
      </c>
      <c r="AJ13" s="5">
        <v>12</v>
      </c>
      <c r="AK13" s="3">
        <v>1471.4884693900001</v>
      </c>
      <c r="AL13" s="5">
        <v>12</v>
      </c>
      <c r="AM13" s="4">
        <v>0.20246688335143315</v>
      </c>
      <c r="AN13" s="3">
        <v>1.3679180336783816</v>
      </c>
      <c r="AO13" s="3">
        <v>1223.72473601</v>
      </c>
      <c r="AP13" s="3"/>
      <c r="AR13" s="31" t="str">
        <f t="shared" si="0"/>
        <v>62 PRENDAS DE VESTIR, NO DE PUNTO</v>
      </c>
      <c r="AS13" s="166">
        <f t="shared" si="1"/>
        <v>208.65424573999991</v>
      </c>
      <c r="AT13" s="39">
        <f t="shared" si="6"/>
        <v>1.3595561200997919</v>
      </c>
      <c r="AU13" s="39">
        <f t="shared" si="2"/>
        <v>2.5000925689324642</v>
      </c>
      <c r="AV13" s="37">
        <f t="shared" si="3"/>
        <v>3.4304361264636068E-2</v>
      </c>
      <c r="AW13" s="49">
        <f t="shared" si="7"/>
        <v>398.19324092999989</v>
      </c>
      <c r="AX13" s="39">
        <f t="shared" si="8"/>
        <v>-4.9913057592759769</v>
      </c>
      <c r="AY13" s="39">
        <f t="shared" si="4"/>
        <v>2.4497165752601013</v>
      </c>
      <c r="AZ13" s="40">
        <f t="shared" si="5"/>
        <v>-0.12698540523330798</v>
      </c>
      <c r="BA13" s="37">
        <f t="shared" si="9"/>
        <v>2608.4918284599999</v>
      </c>
      <c r="BB13" s="38">
        <f t="shared" si="9"/>
        <v>10</v>
      </c>
      <c r="BC13" s="39">
        <f t="shared" si="10"/>
        <v>4.242429766362088</v>
      </c>
      <c r="BD13" s="40">
        <f t="shared" si="11"/>
        <v>2.4248936278327173</v>
      </c>
    </row>
    <row r="14" spans="1:56" x14ac:dyDescent="0.35">
      <c r="A14" s="20" t="s">
        <v>493</v>
      </c>
      <c r="B14" s="3">
        <v>113.79748838</v>
      </c>
      <c r="C14" s="5">
        <v>13</v>
      </c>
      <c r="D14" s="3">
        <v>78.565991410000009</v>
      </c>
      <c r="E14" s="3">
        <v>35.231496969999995</v>
      </c>
      <c r="F14" s="4">
        <v>0.44843190212089246</v>
      </c>
      <c r="G14" s="3">
        <v>1.3635200858387124</v>
      </c>
      <c r="H14" s="19">
        <v>0.43183791305187103</v>
      </c>
      <c r="I14" s="5">
        <v>6</v>
      </c>
      <c r="J14" s="3">
        <v>233.74693188999998</v>
      </c>
      <c r="K14" s="5">
        <v>13</v>
      </c>
      <c r="L14" s="3">
        <v>206.23976852000001</v>
      </c>
      <c r="M14" s="3">
        <v>27.507163369999972</v>
      </c>
      <c r="N14" s="4">
        <v>0.13337468116549256</v>
      </c>
      <c r="O14" s="3">
        <v>1.4380297669788653</v>
      </c>
      <c r="P14" s="19">
        <v>0.16697632817864386</v>
      </c>
      <c r="Q14" s="5">
        <v>7</v>
      </c>
      <c r="S14" s="20" t="s">
        <v>493</v>
      </c>
      <c r="T14" s="3">
        <v>233.74693188999998</v>
      </c>
      <c r="U14" s="5">
        <v>13</v>
      </c>
      <c r="V14" s="3">
        <v>307.40626019000001</v>
      </c>
      <c r="W14" s="3">
        <v>-73.659328300000027</v>
      </c>
      <c r="X14" s="90">
        <v>-0.23961557664594424</v>
      </c>
      <c r="Y14" s="19">
        <v>-0.28879454485722761</v>
      </c>
      <c r="Z14" s="3">
        <v>233.74693188999998</v>
      </c>
      <c r="AA14" s="5">
        <v>13</v>
      </c>
      <c r="AB14" s="3">
        <v>307.40626019000001</v>
      </c>
      <c r="AC14" s="3">
        <v>-73.659328300000027</v>
      </c>
      <c r="AD14" s="90">
        <v>-0.23961557664594424</v>
      </c>
      <c r="AE14" s="19">
        <v>-0.28879454485722761</v>
      </c>
      <c r="AF14" s="3">
        <v>1.4380297669788653</v>
      </c>
      <c r="AG14" s="3">
        <v>1.4380297669788653</v>
      </c>
      <c r="AI14" s="20" t="s">
        <v>493</v>
      </c>
      <c r="AJ14" s="5">
        <v>13</v>
      </c>
      <c r="AK14" s="3">
        <v>1229.4410054</v>
      </c>
      <c r="AL14" s="5">
        <v>16</v>
      </c>
      <c r="AM14" s="4">
        <v>-1.4830398672766587E-2</v>
      </c>
      <c r="AN14" s="3">
        <v>1.1429070343497247</v>
      </c>
      <c r="AO14" s="3">
        <v>1247.9485803700002</v>
      </c>
      <c r="AP14" s="3"/>
      <c r="AR14" s="41" t="str">
        <f t="shared" si="0"/>
        <v>88 AERONAVES; VEHÍCULOS ESPACIALE</v>
      </c>
      <c r="AS14" s="165">
        <f t="shared" si="1"/>
        <v>140.19096139000001</v>
      </c>
      <c r="AT14" s="43">
        <f t="shared" si="6"/>
        <v>67.028462888071786</v>
      </c>
      <c r="AU14" s="43">
        <f t="shared" si="2"/>
        <v>1.6797663501148041</v>
      </c>
      <c r="AV14" s="44">
        <f t="shared" si="3"/>
        <v>0.68957016276012528</v>
      </c>
      <c r="AW14" s="45">
        <f t="shared" si="7"/>
        <v>324.49548261000001</v>
      </c>
      <c r="AX14" s="43">
        <f t="shared" si="8"/>
        <v>33.021423656938566</v>
      </c>
      <c r="AY14" s="43">
        <f t="shared" si="4"/>
        <v>1.9963220884668047</v>
      </c>
      <c r="AZ14" s="46">
        <f t="shared" si="5"/>
        <v>0.48898096881844338</v>
      </c>
      <c r="BA14" s="44">
        <f t="shared" si="9"/>
        <v>3135.1430778399999</v>
      </c>
      <c r="BB14" s="47">
        <f t="shared" si="9"/>
        <v>7</v>
      </c>
      <c r="BC14" s="43">
        <f t="shared" si="10"/>
        <v>41.124126209517442</v>
      </c>
      <c r="BD14" s="46">
        <f t="shared" si="11"/>
        <v>2.9144766293120279</v>
      </c>
    </row>
    <row r="15" spans="1:56" x14ac:dyDescent="0.35">
      <c r="A15" s="20" t="s">
        <v>528</v>
      </c>
      <c r="B15" s="3">
        <v>100.98205568</v>
      </c>
      <c r="C15" s="5">
        <v>14</v>
      </c>
      <c r="D15" s="3">
        <v>87.122563450000044</v>
      </c>
      <c r="E15" s="3">
        <v>13.859492229999958</v>
      </c>
      <c r="F15" s="4">
        <v>0.15908039985478584</v>
      </c>
      <c r="G15" s="3">
        <v>1.2099657311343837</v>
      </c>
      <c r="H15" s="19">
        <v>0.16987794204879067</v>
      </c>
      <c r="I15" s="5">
        <v>12</v>
      </c>
      <c r="J15" s="3">
        <v>190.53206181000002</v>
      </c>
      <c r="K15" s="5">
        <v>14</v>
      </c>
      <c r="L15" s="3">
        <v>174.20733030000005</v>
      </c>
      <c r="M15" s="3">
        <v>16.324731509999964</v>
      </c>
      <c r="N15" s="4">
        <v>9.3708637184711785E-2</v>
      </c>
      <c r="O15" s="3">
        <v>1.1721684397362515</v>
      </c>
      <c r="P15" s="19">
        <v>9.9095776957317167E-2</v>
      </c>
      <c r="Q15" s="5">
        <v>11</v>
      </c>
      <c r="S15" s="20" t="s">
        <v>528</v>
      </c>
      <c r="T15" s="3">
        <v>190.53206181000002</v>
      </c>
      <c r="U15" s="5">
        <v>14</v>
      </c>
      <c r="V15" s="3">
        <v>272.62877540000011</v>
      </c>
      <c r="W15" s="3">
        <v>-82.096713590000093</v>
      </c>
      <c r="X15" s="90">
        <v>-0.3011300383444413</v>
      </c>
      <c r="Y15" s="19">
        <v>-0.32187481996761891</v>
      </c>
      <c r="Z15" s="3">
        <v>190.53206181000002</v>
      </c>
      <c r="AA15" s="5">
        <v>14</v>
      </c>
      <c r="AB15" s="3">
        <v>272.62877540000011</v>
      </c>
      <c r="AC15" s="3">
        <v>-82.096713590000093</v>
      </c>
      <c r="AD15" s="90">
        <v>-0.3011300383444413</v>
      </c>
      <c r="AE15" s="19">
        <v>-0.32187481996761891</v>
      </c>
      <c r="AF15" s="3">
        <v>1.1721684397362515</v>
      </c>
      <c r="AG15" s="3">
        <v>1.1721684397362515</v>
      </c>
      <c r="AI15" s="20" t="s">
        <v>528</v>
      </c>
      <c r="AJ15" s="5">
        <v>14</v>
      </c>
      <c r="AK15" s="3">
        <v>1195.5202936000001</v>
      </c>
      <c r="AL15" s="5">
        <v>17</v>
      </c>
      <c r="AM15" s="4">
        <v>0.1848889123614994</v>
      </c>
      <c r="AN15" s="3">
        <v>1.1113738253904577</v>
      </c>
      <c r="AO15" s="3">
        <v>1008.9724708599999</v>
      </c>
      <c r="AP15" s="3"/>
      <c r="AR15" s="31" t="str">
        <f t="shared" si="0"/>
        <v>39 MAT. PLÁSTICAS; SUS MANUFACTU.</v>
      </c>
      <c r="AS15" s="166">
        <f t="shared" si="1"/>
        <v>137.26962455</v>
      </c>
      <c r="AT15" s="39">
        <f t="shared" si="6"/>
        <v>-13.362013365359005</v>
      </c>
      <c r="AU15" s="39">
        <f t="shared" si="2"/>
        <v>1.6447629285494765</v>
      </c>
      <c r="AV15" s="37">
        <f t="shared" si="3"/>
        <v>-0.25949420774709236</v>
      </c>
      <c r="AW15" s="49">
        <f t="shared" si="7"/>
        <v>269.18204465999997</v>
      </c>
      <c r="AX15" s="39">
        <f t="shared" si="8"/>
        <v>-22.912142717184903</v>
      </c>
      <c r="AY15" s="39">
        <f t="shared" si="4"/>
        <v>1.6560294067922894</v>
      </c>
      <c r="AZ15" s="40">
        <f t="shared" si="5"/>
        <v>-0.48566288904251215</v>
      </c>
      <c r="BA15" s="37">
        <f t="shared" si="9"/>
        <v>2211.26116215</v>
      </c>
      <c r="BB15" s="38">
        <f t="shared" si="9"/>
        <v>11</v>
      </c>
      <c r="BC15" s="39">
        <f t="shared" si="10"/>
        <v>-0.95575596927965911</v>
      </c>
      <c r="BD15" s="40">
        <f t="shared" si="11"/>
        <v>2.0556219663287818</v>
      </c>
    </row>
    <row r="16" spans="1:56" x14ac:dyDescent="0.35">
      <c r="A16" s="20" t="s">
        <v>537</v>
      </c>
      <c r="B16" s="3">
        <v>98.951609060000024</v>
      </c>
      <c r="C16" s="5">
        <v>15</v>
      </c>
      <c r="D16" s="3">
        <v>99.178029960000003</v>
      </c>
      <c r="E16" s="3">
        <v>-0.2264208999999795</v>
      </c>
      <c r="F16" s="4">
        <v>-2.2829743653034473E-3</v>
      </c>
      <c r="G16" s="3">
        <v>1.1856369450688391</v>
      </c>
      <c r="H16" s="19">
        <v>-2.7752760267489005E-3</v>
      </c>
      <c r="I16" s="5">
        <v>61</v>
      </c>
      <c r="J16" s="3">
        <v>186.03471203000001</v>
      </c>
      <c r="K16" s="5">
        <v>15</v>
      </c>
      <c r="L16" s="3">
        <v>199.4036333199999</v>
      </c>
      <c r="M16" s="3">
        <v>-13.368921289999889</v>
      </c>
      <c r="N16" s="4">
        <v>-6.704452204512068E-2</v>
      </c>
      <c r="O16" s="3">
        <v>1.1445003852130828</v>
      </c>
      <c r="P16" s="19">
        <v>-8.115316576583384E-2</v>
      </c>
      <c r="Q16" s="5">
        <v>90</v>
      </c>
      <c r="S16" s="20" t="s">
        <v>537</v>
      </c>
      <c r="T16" s="3">
        <v>186.03471203000001</v>
      </c>
      <c r="U16" s="5">
        <v>15</v>
      </c>
      <c r="V16" s="3">
        <v>296.42593997999984</v>
      </c>
      <c r="W16" s="3">
        <v>-110.39122794999983</v>
      </c>
      <c r="X16" s="90">
        <v>-0.37240744840835471</v>
      </c>
      <c r="Y16" s="19">
        <v>-0.43280851411253846</v>
      </c>
      <c r="Z16" s="3">
        <v>186.03471203000001</v>
      </c>
      <c r="AA16" s="5">
        <v>15</v>
      </c>
      <c r="AB16" s="3">
        <v>296.42593997999984</v>
      </c>
      <c r="AC16" s="3">
        <v>-110.39122794999983</v>
      </c>
      <c r="AD16" s="90">
        <v>-0.37240744840835471</v>
      </c>
      <c r="AE16" s="19">
        <v>-0.43280851411253846</v>
      </c>
      <c r="AF16" s="3">
        <v>1.1445003852130828</v>
      </c>
      <c r="AG16" s="3">
        <v>1.1445003852130828</v>
      </c>
      <c r="AI16" s="20" t="s">
        <v>537</v>
      </c>
      <c r="AJ16" s="5">
        <v>15</v>
      </c>
      <c r="AK16" s="3">
        <v>1244.9193058199999</v>
      </c>
      <c r="AL16" s="5">
        <v>14</v>
      </c>
      <c r="AM16" s="4">
        <v>0.28189898248799539</v>
      </c>
      <c r="AN16" s="3">
        <v>1.1572958975420993</v>
      </c>
      <c r="AO16" s="3">
        <v>971.15242529</v>
      </c>
      <c r="AP16" s="3"/>
      <c r="AR16" s="41" t="str">
        <f t="shared" si="0"/>
        <v>33 ACEITES ESENCIALES; PERFUMER.</v>
      </c>
      <c r="AS16" s="165">
        <f t="shared" si="1"/>
        <v>120.00637435</v>
      </c>
      <c r="AT16" s="43">
        <f t="shared" si="6"/>
        <v>24.266870761757954</v>
      </c>
      <c r="AU16" s="43">
        <f t="shared" si="2"/>
        <v>1.4379148800586616</v>
      </c>
      <c r="AV16" s="44">
        <f t="shared" si="3"/>
        <v>0.28724494975146925</v>
      </c>
      <c r="AW16" s="45">
        <f t="shared" si="7"/>
        <v>238.05216798000001</v>
      </c>
      <c r="AX16" s="43">
        <f t="shared" si="8"/>
        <v>17.966625502227849</v>
      </c>
      <c r="AY16" s="43">
        <f t="shared" si="4"/>
        <v>1.4645159227595332</v>
      </c>
      <c r="AZ16" s="46">
        <f t="shared" si="5"/>
        <v>0.22008406548435275</v>
      </c>
      <c r="BA16" s="44">
        <f t="shared" si="9"/>
        <v>1471.4884693900001</v>
      </c>
      <c r="BB16" s="47">
        <f t="shared" si="9"/>
        <v>12</v>
      </c>
      <c r="BC16" s="43">
        <f t="shared" si="10"/>
        <v>20.246688335143315</v>
      </c>
      <c r="BD16" s="46">
        <f t="shared" si="11"/>
        <v>1.3679180336783816</v>
      </c>
    </row>
    <row r="17" spans="1:56" x14ac:dyDescent="0.35">
      <c r="A17" s="20" t="s">
        <v>488</v>
      </c>
      <c r="B17" s="3">
        <v>96.449449950000002</v>
      </c>
      <c r="C17" s="5">
        <v>16</v>
      </c>
      <c r="D17" s="3">
        <v>91.603533079999991</v>
      </c>
      <c r="E17" s="3">
        <v>4.8459168700000106</v>
      </c>
      <c r="F17" s="4">
        <v>5.2900982168099686E-2</v>
      </c>
      <c r="G17" s="3">
        <v>1.1556561058339994</v>
      </c>
      <c r="H17" s="19">
        <v>5.9397153341101974E-2</v>
      </c>
      <c r="I17" s="5">
        <v>20</v>
      </c>
      <c r="J17" s="3">
        <v>176.90475193</v>
      </c>
      <c r="K17" s="5">
        <v>16</v>
      </c>
      <c r="L17" s="3">
        <v>194.01297056999999</v>
      </c>
      <c r="M17" s="3">
        <v>-17.10821863999999</v>
      </c>
      <c r="N17" s="4">
        <v>-8.8180798375165015E-2</v>
      </c>
      <c r="O17" s="3">
        <v>1.0883321425372481</v>
      </c>
      <c r="P17" s="19">
        <v>-0.10385176732909458</v>
      </c>
      <c r="Q17" s="5">
        <v>92</v>
      </c>
      <c r="S17" s="20" t="s">
        <v>488</v>
      </c>
      <c r="T17" s="3">
        <v>176.90475193</v>
      </c>
      <c r="U17" s="5">
        <v>16</v>
      </c>
      <c r="V17" s="3">
        <v>289.05045988000001</v>
      </c>
      <c r="W17" s="3">
        <v>-112.14570795</v>
      </c>
      <c r="X17" s="90">
        <v>-0.38797969045459246</v>
      </c>
      <c r="Y17" s="19">
        <v>-0.43968726612881437</v>
      </c>
      <c r="Z17" s="3">
        <v>176.90475193</v>
      </c>
      <c r="AA17" s="5">
        <v>16</v>
      </c>
      <c r="AB17" s="3">
        <v>289.05045988000001</v>
      </c>
      <c r="AC17" s="3">
        <v>-112.14570795</v>
      </c>
      <c r="AD17" s="90">
        <v>-0.38797969045459246</v>
      </c>
      <c r="AE17" s="19">
        <v>-0.43968726612881437</v>
      </c>
      <c r="AF17" s="3">
        <v>1.0883321425372481</v>
      </c>
      <c r="AG17" s="3">
        <v>1.0883321425372481</v>
      </c>
      <c r="AI17" s="20" t="s">
        <v>488</v>
      </c>
      <c r="AJ17" s="5">
        <v>16</v>
      </c>
      <c r="AK17" s="3">
        <v>1253.33012624</v>
      </c>
      <c r="AL17" s="5">
        <v>13</v>
      </c>
      <c r="AM17" s="4">
        <v>-7.228650436763262E-2</v>
      </c>
      <c r="AN17" s="3">
        <v>1.1651147239684581</v>
      </c>
      <c r="AO17" s="3">
        <v>1350.98835162</v>
      </c>
      <c r="AP17" s="3"/>
      <c r="AR17" s="31" t="str">
        <f t="shared" si="0"/>
        <v>29 PRODUCTOS QUÍMICOS ORGÁNICOS</v>
      </c>
      <c r="AS17" s="166">
        <f t="shared" si="1"/>
        <v>113.79748838</v>
      </c>
      <c r="AT17" s="39">
        <f t="shared" si="6"/>
        <v>44.843190212089247</v>
      </c>
      <c r="AU17" s="39">
        <f t="shared" si="2"/>
        <v>1.3635200858387124</v>
      </c>
      <c r="AV17" s="37">
        <f t="shared" si="3"/>
        <v>0.43183791305187103</v>
      </c>
      <c r="AW17" s="49">
        <f t="shared" si="7"/>
        <v>233.74693188999998</v>
      </c>
      <c r="AX17" s="39">
        <f t="shared" si="8"/>
        <v>13.337468116549257</v>
      </c>
      <c r="AY17" s="39">
        <f t="shared" si="4"/>
        <v>1.4380297669788653</v>
      </c>
      <c r="AZ17" s="40">
        <f t="shared" si="5"/>
        <v>0.16697632817864386</v>
      </c>
      <c r="BA17" s="37">
        <f t="shared" si="9"/>
        <v>1229.4410054</v>
      </c>
      <c r="BB17" s="38">
        <f t="shared" si="9"/>
        <v>16</v>
      </c>
      <c r="BC17" s="39">
        <f t="shared" si="10"/>
        <v>-1.4830398672766587</v>
      </c>
      <c r="BD17" s="40">
        <f t="shared" si="11"/>
        <v>1.1429070343497247</v>
      </c>
    </row>
    <row r="18" spans="1:56" x14ac:dyDescent="0.35">
      <c r="A18" s="20" t="s">
        <v>557</v>
      </c>
      <c r="B18" s="3">
        <v>76.010916710000018</v>
      </c>
      <c r="C18" s="5">
        <v>17</v>
      </c>
      <c r="D18" s="3">
        <v>86.931771000000026</v>
      </c>
      <c r="E18" s="3">
        <v>-10.920854290000008</v>
      </c>
      <c r="F18" s="4">
        <v>-0.12562558158397585</v>
      </c>
      <c r="G18" s="3">
        <v>0.91076185557812073</v>
      </c>
      <c r="H18" s="19">
        <v>-0.13385860184575565</v>
      </c>
      <c r="I18" s="5">
        <v>95</v>
      </c>
      <c r="J18" s="3">
        <v>154.21948228000002</v>
      </c>
      <c r="K18" s="5">
        <v>17</v>
      </c>
      <c r="L18" s="3">
        <v>172.52330416000004</v>
      </c>
      <c r="M18" s="3">
        <v>-18.303821880000015</v>
      </c>
      <c r="N18" s="4">
        <v>-0.10609477930601685</v>
      </c>
      <c r="O18" s="3">
        <v>0.94877055443480418</v>
      </c>
      <c r="P18" s="19">
        <v>-0.1111094200462564</v>
      </c>
      <c r="Q18" s="5">
        <v>93</v>
      </c>
      <c r="S18" s="20" t="s">
        <v>557</v>
      </c>
      <c r="T18" s="3">
        <v>154.21948228000002</v>
      </c>
      <c r="U18" s="5">
        <v>17</v>
      </c>
      <c r="V18" s="3">
        <v>256.11337707000007</v>
      </c>
      <c r="W18" s="3">
        <v>-101.89389479000005</v>
      </c>
      <c r="X18" s="90">
        <v>-0.39784682844641395</v>
      </c>
      <c r="Y18" s="19">
        <v>-0.39949320267706384</v>
      </c>
      <c r="Z18" s="3">
        <v>154.21948228000002</v>
      </c>
      <c r="AA18" s="5">
        <v>17</v>
      </c>
      <c r="AB18" s="3">
        <v>256.11337707000007</v>
      </c>
      <c r="AC18" s="3">
        <v>-101.89389479000005</v>
      </c>
      <c r="AD18" s="90">
        <v>-0.39784682844641395</v>
      </c>
      <c r="AE18" s="19">
        <v>-0.39949320267706384</v>
      </c>
      <c r="AF18" s="3">
        <v>0.94877055443480418</v>
      </c>
      <c r="AG18" s="3">
        <v>0.94877055443480418</v>
      </c>
      <c r="AI18" s="20" t="s">
        <v>557</v>
      </c>
      <c r="AJ18" s="5">
        <v>17</v>
      </c>
      <c r="AK18" s="3">
        <v>930.54164758000013</v>
      </c>
      <c r="AL18" s="5">
        <v>18</v>
      </c>
      <c r="AM18" s="4">
        <v>4.8724078089949607E-2</v>
      </c>
      <c r="AN18" s="3">
        <v>0.86504565091233987</v>
      </c>
      <c r="AO18" s="3">
        <v>887.30836548999991</v>
      </c>
      <c r="AP18" s="3"/>
      <c r="AR18" s="41" t="str">
        <f t="shared" si="0"/>
        <v>64 CALZADO; SUS PARTES</v>
      </c>
      <c r="AS18" s="165">
        <f t="shared" si="1"/>
        <v>100.98205568</v>
      </c>
      <c r="AT18" s="43">
        <f t="shared" si="6"/>
        <v>15.908039985478585</v>
      </c>
      <c r="AU18" s="43">
        <f t="shared" si="2"/>
        <v>1.2099657311343837</v>
      </c>
      <c r="AV18" s="44">
        <f t="shared" si="3"/>
        <v>0.16987794204879067</v>
      </c>
      <c r="AW18" s="45">
        <f t="shared" si="7"/>
        <v>190.53206181000002</v>
      </c>
      <c r="AX18" s="43">
        <f t="shared" si="8"/>
        <v>9.3708637184711776</v>
      </c>
      <c r="AY18" s="43">
        <f t="shared" si="4"/>
        <v>1.1721684397362515</v>
      </c>
      <c r="AZ18" s="46">
        <f t="shared" si="5"/>
        <v>9.9095776957317167E-2</v>
      </c>
      <c r="BA18" s="44">
        <f t="shared" si="9"/>
        <v>1195.5202936000001</v>
      </c>
      <c r="BB18" s="47">
        <f t="shared" si="9"/>
        <v>17</v>
      </c>
      <c r="BC18" s="43">
        <f t="shared" si="10"/>
        <v>18.488891236149939</v>
      </c>
      <c r="BD18" s="46">
        <f t="shared" si="11"/>
        <v>1.1113738253904577</v>
      </c>
    </row>
    <row r="19" spans="1:56" x14ac:dyDescent="0.35">
      <c r="A19" s="20" t="s">
        <v>558</v>
      </c>
      <c r="B19" s="3">
        <v>74.343693700000003</v>
      </c>
      <c r="C19" s="5">
        <v>18</v>
      </c>
      <c r="D19" s="3">
        <v>65.519956409999992</v>
      </c>
      <c r="E19" s="3">
        <v>8.8237372900000111</v>
      </c>
      <c r="F19" s="4">
        <v>0.134672514657737</v>
      </c>
      <c r="G19" s="3">
        <v>0.89078521027540214</v>
      </c>
      <c r="H19" s="19">
        <v>0.10815391409216005</v>
      </c>
      <c r="I19" s="5">
        <v>14</v>
      </c>
      <c r="J19" s="3">
        <v>152.20916825999996</v>
      </c>
      <c r="K19" s="5">
        <v>18</v>
      </c>
      <c r="L19" s="3">
        <v>131.19641483000004</v>
      </c>
      <c r="M19" s="3">
        <v>21.012753429999918</v>
      </c>
      <c r="N19" s="4">
        <v>0.16016255823169834</v>
      </c>
      <c r="O19" s="3">
        <v>0.93640294225542597</v>
      </c>
      <c r="P19" s="19">
        <v>0.12755340728776116</v>
      </c>
      <c r="Q19" s="5">
        <v>10</v>
      </c>
      <c r="S19" s="20" t="s">
        <v>558</v>
      </c>
      <c r="T19" s="3">
        <v>152.20916825999996</v>
      </c>
      <c r="U19" s="5">
        <v>18</v>
      </c>
      <c r="V19" s="3">
        <v>199.40384619000002</v>
      </c>
      <c r="W19" s="3">
        <v>-47.194677930000068</v>
      </c>
      <c r="X19" s="90">
        <v>-0.23667887471453819</v>
      </c>
      <c r="Y19" s="19">
        <v>-0.1850351591174883</v>
      </c>
      <c r="Z19" s="3">
        <v>152.20916825999996</v>
      </c>
      <c r="AA19" s="5">
        <v>18</v>
      </c>
      <c r="AB19" s="3">
        <v>199.40384619000002</v>
      </c>
      <c r="AC19" s="3">
        <v>-47.194677930000068</v>
      </c>
      <c r="AD19" s="90">
        <v>-0.23667887471453819</v>
      </c>
      <c r="AE19" s="19">
        <v>-0.1850351591174883</v>
      </c>
      <c r="AF19" s="3">
        <v>0.93640294225542597</v>
      </c>
      <c r="AG19" s="3">
        <v>0.93640294225542597</v>
      </c>
      <c r="AI19" s="20" t="s">
        <v>558</v>
      </c>
      <c r="AJ19" s="5">
        <v>18</v>
      </c>
      <c r="AK19" s="3">
        <v>1239.17664648</v>
      </c>
      <c r="AL19" s="5">
        <v>15</v>
      </c>
      <c r="AM19" s="4">
        <v>0.18643623660093733</v>
      </c>
      <c r="AN19" s="3">
        <v>1.1519574341862067</v>
      </c>
      <c r="AO19" s="3">
        <v>1044.4527975899998</v>
      </c>
      <c r="AP19" s="3"/>
      <c r="AR19" s="96" t="str">
        <f t="shared" si="0"/>
        <v>73 MANUF. DE FUNDIC., HIER./ACERO</v>
      </c>
      <c r="AS19" s="166">
        <f t="shared" si="1"/>
        <v>98.951609060000024</v>
      </c>
      <c r="AT19" s="39">
        <f t="shared" si="6"/>
        <v>-0.22829743653034473</v>
      </c>
      <c r="AU19" s="39">
        <f t="shared" si="2"/>
        <v>1.1856369450688391</v>
      </c>
      <c r="AV19" s="37">
        <f t="shared" si="3"/>
        <v>-2.7752760267489005E-3</v>
      </c>
      <c r="AW19" s="49">
        <f t="shared" si="7"/>
        <v>186.03471203000001</v>
      </c>
      <c r="AX19" s="39">
        <f t="shared" si="8"/>
        <v>-6.7044522045120676</v>
      </c>
      <c r="AY19" s="39">
        <f t="shared" si="4"/>
        <v>1.1445003852130828</v>
      </c>
      <c r="AZ19" s="40">
        <f t="shared" si="5"/>
        <v>-8.115316576583384E-2</v>
      </c>
      <c r="BA19" s="97">
        <f t="shared" si="9"/>
        <v>1244.9193058199999</v>
      </c>
      <c r="BB19" s="98">
        <f t="shared" si="9"/>
        <v>14</v>
      </c>
      <c r="BC19" s="99">
        <f t="shared" si="10"/>
        <v>28.189898248799537</v>
      </c>
      <c r="BD19" s="100">
        <f t="shared" si="11"/>
        <v>1.1572958975420993</v>
      </c>
    </row>
    <row r="20" spans="1:56" x14ac:dyDescent="0.35">
      <c r="A20" s="20" t="s">
        <v>536</v>
      </c>
      <c r="B20" s="3">
        <v>58.841706670000008</v>
      </c>
      <c r="C20" s="5">
        <v>23</v>
      </c>
      <c r="D20" s="3">
        <v>43.191787989999987</v>
      </c>
      <c r="E20" s="3">
        <v>15.64991868000002</v>
      </c>
      <c r="F20" s="4">
        <v>0.36233551349213378</v>
      </c>
      <c r="G20" s="3">
        <v>0.70504059511102135</v>
      </c>
      <c r="H20" s="19">
        <v>0.19182347624789844</v>
      </c>
      <c r="I20" s="5">
        <v>10</v>
      </c>
      <c r="J20" s="3">
        <v>132.09597645000002</v>
      </c>
      <c r="K20" s="5">
        <v>19</v>
      </c>
      <c r="L20" s="3">
        <v>151.79695486999998</v>
      </c>
      <c r="M20" s="3">
        <v>-19.700978419999956</v>
      </c>
      <c r="N20" s="4">
        <v>-0.12978507004222861</v>
      </c>
      <c r="O20" s="3">
        <v>0.81266498215528393</v>
      </c>
      <c r="P20" s="19">
        <v>-0.11959055878826144</v>
      </c>
      <c r="Q20" s="5">
        <v>94</v>
      </c>
      <c r="S20" s="20" t="s">
        <v>536</v>
      </c>
      <c r="T20" s="3">
        <v>132.09597645000002</v>
      </c>
      <c r="U20" s="5">
        <v>19</v>
      </c>
      <c r="V20" s="3">
        <v>198.67621244999998</v>
      </c>
      <c r="W20" s="3">
        <v>-66.580235999999957</v>
      </c>
      <c r="X20" s="90">
        <v>-0.33511931387737692</v>
      </c>
      <c r="Y20" s="19">
        <v>-0.261039699870665</v>
      </c>
      <c r="Z20" s="3">
        <v>132.09597645000002</v>
      </c>
      <c r="AA20" s="5">
        <v>19</v>
      </c>
      <c r="AB20" s="3">
        <v>198.67621244999998</v>
      </c>
      <c r="AC20" s="3">
        <v>-66.580235999999957</v>
      </c>
      <c r="AD20" s="90">
        <v>-0.33511931387737692</v>
      </c>
      <c r="AE20" s="19">
        <v>-0.261039699870665</v>
      </c>
      <c r="AF20" s="3">
        <v>0.81266498215528393</v>
      </c>
      <c r="AG20" s="3">
        <v>0.81266498215528393</v>
      </c>
      <c r="AI20" s="20" t="s">
        <v>536</v>
      </c>
      <c r="AJ20" s="5">
        <v>19</v>
      </c>
      <c r="AK20" s="3">
        <v>810.59270214999981</v>
      </c>
      <c r="AL20" s="5">
        <v>21</v>
      </c>
      <c r="AM20" s="4">
        <v>-0.15211716982402612</v>
      </c>
      <c r="AN20" s="3">
        <v>0.75353928916529855</v>
      </c>
      <c r="AO20" s="3">
        <v>956.0197155799998</v>
      </c>
      <c r="AP20" s="3"/>
      <c r="AR20" s="101" t="s">
        <v>597</v>
      </c>
      <c r="AS20" s="102">
        <f>SUM(AS5:AS19)</f>
        <v>6845.6400402200015</v>
      </c>
      <c r="AT20" s="103">
        <f>AP3</f>
        <v>2.5294103174169802</v>
      </c>
      <c r="AU20" s="103">
        <f t="shared" ref="AU20:BD20" si="12">SUM(AU5:AU19)</f>
        <v>82.024373544101763</v>
      </c>
      <c r="AV20" s="104"/>
      <c r="AW20" s="105">
        <f t="shared" si="12"/>
        <v>13322.833158109999</v>
      </c>
      <c r="AX20" s="106">
        <f>AP7</f>
        <v>-1.1093934775372793</v>
      </c>
      <c r="AY20" s="106">
        <f t="shared" si="12"/>
        <v>81.963132123039671</v>
      </c>
      <c r="AZ20" s="107"/>
      <c r="BA20" s="74">
        <f t="shared" si="12"/>
        <v>87894.709843619989</v>
      </c>
      <c r="BB20" s="108"/>
      <c r="BC20" s="106">
        <f>AP11</f>
        <v>14.107181417085513</v>
      </c>
      <c r="BD20" s="109">
        <f t="shared" si="12"/>
        <v>81.708257428519701</v>
      </c>
    </row>
    <row r="21" spans="1:56" x14ac:dyDescent="0.35">
      <c r="A21" s="20" t="s">
        <v>502</v>
      </c>
      <c r="B21" s="3">
        <v>66.16960902000001</v>
      </c>
      <c r="C21" s="5">
        <v>20</v>
      </c>
      <c r="D21" s="3">
        <v>59.108126510000012</v>
      </c>
      <c r="E21" s="3">
        <v>7.0614825099999976</v>
      </c>
      <c r="F21" s="4">
        <v>0.11946720234493169</v>
      </c>
      <c r="G21" s="3">
        <v>0.79284342963338461</v>
      </c>
      <c r="H21" s="19">
        <v>8.6553684413900947E-2</v>
      </c>
      <c r="I21" s="5">
        <v>16</v>
      </c>
      <c r="J21" s="3">
        <v>130.95911603000002</v>
      </c>
      <c r="K21" s="5">
        <v>20</v>
      </c>
      <c r="L21" s="3">
        <v>106.83402203000001</v>
      </c>
      <c r="M21" s="3">
        <v>24.125094000000004</v>
      </c>
      <c r="N21" s="4">
        <v>0.22581845690715863</v>
      </c>
      <c r="O21" s="3">
        <v>0.80567092618354841</v>
      </c>
      <c r="P21" s="19">
        <v>0.14644620235462094</v>
      </c>
      <c r="Q21" s="5">
        <v>8</v>
      </c>
      <c r="S21" s="20" t="s">
        <v>502</v>
      </c>
      <c r="T21" s="3">
        <v>130.95911603000002</v>
      </c>
      <c r="U21" s="5">
        <v>20</v>
      </c>
      <c r="V21" s="3">
        <v>167.85714645000002</v>
      </c>
      <c r="W21" s="3">
        <v>-36.898030419999998</v>
      </c>
      <c r="X21" s="90">
        <v>-0.21981804886091572</v>
      </c>
      <c r="Y21" s="19">
        <v>-0.14466531459359008</v>
      </c>
      <c r="Z21" s="3">
        <v>130.95911603000002</v>
      </c>
      <c r="AA21" s="5">
        <v>20</v>
      </c>
      <c r="AB21" s="3">
        <v>167.85714645000002</v>
      </c>
      <c r="AC21" s="3">
        <v>-36.898030419999998</v>
      </c>
      <c r="AD21" s="90">
        <v>-0.21981804886091572</v>
      </c>
      <c r="AE21" s="19">
        <v>-0.14466531459359008</v>
      </c>
      <c r="AF21" s="3">
        <v>0.80567092618354841</v>
      </c>
      <c r="AG21" s="3">
        <v>0.80567092618354841</v>
      </c>
      <c r="AI21" s="20" t="s">
        <v>502</v>
      </c>
      <c r="AJ21" s="5">
        <v>20</v>
      </c>
      <c r="AK21" s="3">
        <v>644.27340647000005</v>
      </c>
      <c r="AL21" s="5">
        <v>23</v>
      </c>
      <c r="AM21" s="4">
        <v>-2.8213735001301643E-2</v>
      </c>
      <c r="AN21" s="3">
        <v>0.59892634544058665</v>
      </c>
      <c r="AO21" s="3">
        <v>662.97850635999987</v>
      </c>
      <c r="AP21" s="3"/>
      <c r="AR21" s="50" t="s">
        <v>598</v>
      </c>
      <c r="AS21" s="51">
        <f>B101</f>
        <v>8345.8608026299989</v>
      </c>
      <c r="AT21" s="52">
        <f>F101*100</f>
        <v>2.2965079995904691</v>
      </c>
      <c r="AU21" s="52">
        <f>G101</f>
        <v>100</v>
      </c>
      <c r="AV21" s="53"/>
      <c r="AW21" s="54">
        <f>J101</f>
        <v>16254.6657418</v>
      </c>
      <c r="AX21" s="52">
        <f>N101*100</f>
        <v>-1.3295422421828906</v>
      </c>
      <c r="AY21" s="52">
        <f>O101</f>
        <v>100</v>
      </c>
      <c r="AZ21" s="110"/>
      <c r="BA21" s="55">
        <f>AK101</f>
        <v>107571.39193735999</v>
      </c>
      <c r="BB21" s="53"/>
      <c r="BC21" s="52">
        <f>AM101*100</f>
        <v>12.465434107984109</v>
      </c>
      <c r="BD21" s="56">
        <v>100</v>
      </c>
    </row>
    <row r="22" spans="1:56" ht="15" customHeight="1" x14ac:dyDescent="0.35">
      <c r="A22" s="20" t="s">
        <v>506</v>
      </c>
      <c r="B22" s="3">
        <v>66.128457289999986</v>
      </c>
      <c r="C22" s="5">
        <v>21</v>
      </c>
      <c r="D22" s="3">
        <v>67.757959650000032</v>
      </c>
      <c r="E22" s="3">
        <v>-1.6295023600000462</v>
      </c>
      <c r="F22" s="4">
        <v>-2.4048869954425234E-2</v>
      </c>
      <c r="G22" s="3">
        <v>0.79235035011800314</v>
      </c>
      <c r="H22" s="19">
        <v>-1.997306271302382E-2</v>
      </c>
      <c r="I22" s="5">
        <v>76</v>
      </c>
      <c r="J22" s="3">
        <v>128.01558692999998</v>
      </c>
      <c r="K22" s="5">
        <v>21</v>
      </c>
      <c r="L22" s="3">
        <v>133.06239703</v>
      </c>
      <c r="M22" s="3">
        <v>-5.0468101000000161</v>
      </c>
      <c r="N22" s="4">
        <v>-3.7928146588717904E-2</v>
      </c>
      <c r="O22" s="3">
        <v>0.78756210040541796</v>
      </c>
      <c r="P22" s="19">
        <v>-3.0635576928734327E-2</v>
      </c>
      <c r="Q22" s="5">
        <v>80</v>
      </c>
      <c r="S22" s="20" t="s">
        <v>506</v>
      </c>
      <c r="T22" s="3">
        <v>128.01558692999998</v>
      </c>
      <c r="U22" s="5">
        <v>21</v>
      </c>
      <c r="V22" s="3">
        <v>196.09642693000001</v>
      </c>
      <c r="W22" s="3">
        <v>-68.080840000000023</v>
      </c>
      <c r="X22" s="90">
        <v>-0.34718042070344635</v>
      </c>
      <c r="Y22" s="19">
        <v>-0.2669230857118437</v>
      </c>
      <c r="Z22" s="3">
        <v>128.01558692999998</v>
      </c>
      <c r="AA22" s="5">
        <v>21</v>
      </c>
      <c r="AB22" s="3">
        <v>196.09642693000001</v>
      </c>
      <c r="AC22" s="3">
        <v>-68.080840000000023</v>
      </c>
      <c r="AD22" s="90">
        <v>-0.34718042070344635</v>
      </c>
      <c r="AE22" s="19">
        <v>-0.2669230857118437</v>
      </c>
      <c r="AF22" s="3">
        <v>0.78756210040541796</v>
      </c>
      <c r="AG22" s="3">
        <v>0.78756210040541796</v>
      </c>
      <c r="AI22" s="20" t="s">
        <v>506</v>
      </c>
      <c r="AJ22" s="5">
        <v>21</v>
      </c>
      <c r="AK22" s="3">
        <v>827.18599866999989</v>
      </c>
      <c r="AL22" s="5">
        <v>20</v>
      </c>
      <c r="AM22" s="4">
        <v>2.6952156861715482E-2</v>
      </c>
      <c r="AN22" s="3">
        <v>0.76896466966949673</v>
      </c>
      <c r="AO22" s="3">
        <v>805.47666523999987</v>
      </c>
      <c r="AP22" s="3"/>
      <c r="AR22" s="319" t="s">
        <v>1663</v>
      </c>
      <c r="AS22" s="320"/>
      <c r="AT22" s="320"/>
      <c r="AU22" s="320"/>
      <c r="AV22" s="320"/>
      <c r="AW22" s="320"/>
      <c r="AX22" s="320"/>
      <c r="AY22" s="320"/>
      <c r="AZ22" s="320"/>
      <c r="BA22" s="321"/>
      <c r="BB22" s="321"/>
      <c r="BC22" s="321"/>
      <c r="BD22" s="321"/>
    </row>
    <row r="23" spans="1:56" x14ac:dyDescent="0.35">
      <c r="A23" s="20" t="s">
        <v>504</v>
      </c>
      <c r="B23" s="3">
        <v>66.290003070000012</v>
      </c>
      <c r="C23" s="5">
        <v>19</v>
      </c>
      <c r="D23" s="3">
        <v>63.418778709999991</v>
      </c>
      <c r="E23" s="3">
        <v>2.8712243600000207</v>
      </c>
      <c r="F23" s="4">
        <v>4.5274040566588125E-2</v>
      </c>
      <c r="G23" s="3">
        <v>0.79428598963824437</v>
      </c>
      <c r="H23" s="19">
        <v>3.5193041515718004E-2</v>
      </c>
      <c r="I23" s="5">
        <v>25</v>
      </c>
      <c r="J23" s="3">
        <v>124.64811748000001</v>
      </c>
      <c r="K23" s="5">
        <v>22</v>
      </c>
      <c r="L23" s="3">
        <v>133.57401214999999</v>
      </c>
      <c r="M23" s="3">
        <v>-8.9258946699999768</v>
      </c>
      <c r="N23" s="4">
        <v>-6.6823587360514747E-2</v>
      </c>
      <c r="O23" s="3">
        <v>0.76684515978362278</v>
      </c>
      <c r="P23" s="19">
        <v>-5.4182726792229234E-2</v>
      </c>
      <c r="Q23" s="5">
        <v>86</v>
      </c>
      <c r="S23" s="20" t="s">
        <v>504</v>
      </c>
      <c r="T23" s="3">
        <v>124.64811748000001</v>
      </c>
      <c r="U23" s="5">
        <v>22</v>
      </c>
      <c r="V23" s="3">
        <v>208.93664398000004</v>
      </c>
      <c r="W23" s="3">
        <v>-84.288526500000032</v>
      </c>
      <c r="X23" s="90">
        <v>-0.40341667643550527</v>
      </c>
      <c r="Y23" s="19">
        <v>-0.33046821372187107</v>
      </c>
      <c r="Z23" s="3">
        <v>124.64811748000001</v>
      </c>
      <c r="AA23" s="5">
        <v>22</v>
      </c>
      <c r="AB23" s="3">
        <v>208.93664398000004</v>
      </c>
      <c r="AC23" s="3">
        <v>-84.288526500000032</v>
      </c>
      <c r="AD23" s="90">
        <v>-0.40341667643550527</v>
      </c>
      <c r="AE23" s="19">
        <v>-0.33046821372187107</v>
      </c>
      <c r="AF23" s="3">
        <v>0.76684515978362278</v>
      </c>
      <c r="AG23" s="3">
        <v>0.76684515978362278</v>
      </c>
      <c r="AI23" s="20" t="s">
        <v>504</v>
      </c>
      <c r="AJ23" s="5">
        <v>22</v>
      </c>
      <c r="AK23" s="3">
        <v>926.09045267999988</v>
      </c>
      <c r="AL23" s="5">
        <v>19</v>
      </c>
      <c r="AM23" s="4">
        <v>0.14476917200677386</v>
      </c>
      <c r="AN23" s="3">
        <v>0.86090775251776286</v>
      </c>
      <c r="AO23" s="3">
        <v>808.97570910000013</v>
      </c>
      <c r="AP23" s="3"/>
      <c r="AR23" s="320"/>
      <c r="AS23" s="320"/>
      <c r="AT23" s="320"/>
      <c r="AU23" s="320"/>
      <c r="AV23" s="320"/>
      <c r="AW23" s="320"/>
      <c r="AX23" s="320"/>
      <c r="AY23" s="320"/>
      <c r="AZ23" s="320"/>
      <c r="BA23" s="320"/>
      <c r="BB23" s="320"/>
      <c r="BC23" s="320"/>
      <c r="BD23" s="320"/>
    </row>
    <row r="24" spans="1:56" x14ac:dyDescent="0.35">
      <c r="A24" s="20" t="s">
        <v>466</v>
      </c>
      <c r="B24" s="3">
        <v>60.471779470000008</v>
      </c>
      <c r="C24" s="5">
        <v>22</v>
      </c>
      <c r="D24" s="3">
        <v>54.708422309999989</v>
      </c>
      <c r="E24" s="3">
        <v>5.7633571600000195</v>
      </c>
      <c r="F24" s="4">
        <v>0.10534679884099951</v>
      </c>
      <c r="G24" s="3">
        <v>0.72457210706106878</v>
      </c>
      <c r="H24" s="19">
        <v>7.0642361017649563E-2</v>
      </c>
      <c r="I24" s="5">
        <v>18</v>
      </c>
      <c r="J24" s="3">
        <v>119.91184007000003</v>
      </c>
      <c r="K24" s="5">
        <v>23</v>
      </c>
      <c r="L24" s="3">
        <v>106.02435908999999</v>
      </c>
      <c r="M24" s="3">
        <v>13.887480980000035</v>
      </c>
      <c r="N24" s="4">
        <v>0.13098387105751308</v>
      </c>
      <c r="O24" s="3">
        <v>0.73770720342552731</v>
      </c>
      <c r="P24" s="19">
        <v>8.4300971005254299E-2</v>
      </c>
      <c r="Q24" s="5">
        <v>12</v>
      </c>
      <c r="S24" s="20" t="s">
        <v>466</v>
      </c>
      <c r="T24" s="3">
        <v>119.91184007000003</v>
      </c>
      <c r="U24" s="5">
        <v>23</v>
      </c>
      <c r="V24" s="3">
        <v>172.43753687</v>
      </c>
      <c r="W24" s="3">
        <v>-52.525696799999977</v>
      </c>
      <c r="X24" s="90">
        <v>-0.30460709282572795</v>
      </c>
      <c r="Y24" s="19">
        <v>-0.20593637018903854</v>
      </c>
      <c r="Z24" s="3">
        <v>119.91184007000003</v>
      </c>
      <c r="AA24" s="5">
        <v>23</v>
      </c>
      <c r="AB24" s="3">
        <v>172.43753687</v>
      </c>
      <c r="AC24" s="3">
        <v>-52.525696799999977</v>
      </c>
      <c r="AD24" s="90">
        <v>-0.30460709282572795</v>
      </c>
      <c r="AE24" s="19">
        <v>-0.20593637018903854</v>
      </c>
      <c r="AF24" s="3">
        <v>0.73770720342552731</v>
      </c>
      <c r="AG24" s="3">
        <v>0.73770720342552731</v>
      </c>
      <c r="AI24" s="20" t="s">
        <v>466</v>
      </c>
      <c r="AJ24" s="5">
        <v>23</v>
      </c>
      <c r="AK24" s="3">
        <v>787.06771175999995</v>
      </c>
      <c r="AL24" s="5">
        <v>22</v>
      </c>
      <c r="AM24" s="4">
        <v>0.3028021117048747</v>
      </c>
      <c r="AN24" s="3">
        <v>0.73167010074418126</v>
      </c>
      <c r="AO24" s="3">
        <v>604.13450722000005</v>
      </c>
    </row>
    <row r="25" spans="1:56" x14ac:dyDescent="0.35">
      <c r="A25" s="20" t="s">
        <v>540</v>
      </c>
      <c r="B25" s="3">
        <v>57.015144380000002</v>
      </c>
      <c r="C25" s="5">
        <v>24</v>
      </c>
      <c r="D25" s="3">
        <v>40.014387799999987</v>
      </c>
      <c r="E25" s="3">
        <v>17.000756580000015</v>
      </c>
      <c r="F25" s="4">
        <v>0.42486609229093397</v>
      </c>
      <c r="G25" s="3">
        <v>0.68315474854352998</v>
      </c>
      <c r="H25" s="19">
        <v>0.20838090553068175</v>
      </c>
      <c r="I25" s="5">
        <v>9</v>
      </c>
      <c r="J25" s="3">
        <v>97.037538049999995</v>
      </c>
      <c r="K25" s="5">
        <v>24</v>
      </c>
      <c r="L25" s="3">
        <v>75.439877339999995</v>
      </c>
      <c r="M25" s="3">
        <v>21.59766071</v>
      </c>
      <c r="N25" s="4">
        <v>0.2862897113772005</v>
      </c>
      <c r="O25" s="3">
        <v>0.59698267310696662</v>
      </c>
      <c r="P25" s="19">
        <v>0.13110396132438304</v>
      </c>
      <c r="Q25" s="5">
        <v>9</v>
      </c>
      <c r="S25" s="20" t="s">
        <v>540</v>
      </c>
      <c r="T25" s="3">
        <v>97.037538049999995</v>
      </c>
      <c r="U25" s="5">
        <v>24</v>
      </c>
      <c r="V25" s="3">
        <v>113.44734488</v>
      </c>
      <c r="W25" s="3">
        <v>-16.409806830000008</v>
      </c>
      <c r="X25" s="90">
        <v>-0.14464690070408992</v>
      </c>
      <c r="Y25" s="19">
        <v>-6.4337576842455071E-2</v>
      </c>
      <c r="Z25" s="3">
        <v>97.037538049999995</v>
      </c>
      <c r="AA25" s="5">
        <v>24</v>
      </c>
      <c r="AB25" s="3">
        <v>113.44734488</v>
      </c>
      <c r="AC25" s="3">
        <v>-16.409806830000008</v>
      </c>
      <c r="AD25" s="90">
        <v>-0.14464690070408992</v>
      </c>
      <c r="AE25" s="19">
        <v>-6.4337576842455071E-2</v>
      </c>
      <c r="AF25" s="3">
        <v>0.59698267310696662</v>
      </c>
      <c r="AG25" s="3">
        <v>0.59698267310696662</v>
      </c>
      <c r="AI25" s="20" t="s">
        <v>540</v>
      </c>
      <c r="AJ25" s="5">
        <v>24</v>
      </c>
      <c r="AK25" s="3">
        <v>428.38232959999993</v>
      </c>
      <c r="AL25" s="5">
        <v>32</v>
      </c>
      <c r="AM25" s="4">
        <v>-1.7556236479134846E-2</v>
      </c>
      <c r="AN25" s="3">
        <v>0.39823072090528655</v>
      </c>
      <c r="AO25" s="3">
        <v>436.03750719000004</v>
      </c>
    </row>
    <row r="26" spans="1:56" x14ac:dyDescent="0.35">
      <c r="A26" s="20" t="s">
        <v>467</v>
      </c>
      <c r="B26" s="3">
        <v>48.548091960000001</v>
      </c>
      <c r="C26" s="5">
        <v>25</v>
      </c>
      <c r="D26" s="3">
        <v>47.211140840000013</v>
      </c>
      <c r="E26" s="3">
        <v>1.3369511199999877</v>
      </c>
      <c r="F26" s="4">
        <v>2.8318551431132599E-2</v>
      </c>
      <c r="G26" s="3">
        <v>0.58170263209639472</v>
      </c>
      <c r="H26" s="19">
        <v>1.6387216870312745E-2</v>
      </c>
      <c r="I26" s="5">
        <v>34</v>
      </c>
      <c r="J26" s="3">
        <v>96.274365169999982</v>
      </c>
      <c r="K26" s="5">
        <v>25</v>
      </c>
      <c r="L26" s="3">
        <v>91.811113059999997</v>
      </c>
      <c r="M26" s="3">
        <v>4.4632521099999849</v>
      </c>
      <c r="N26" s="4">
        <v>4.8613419021324544E-2</v>
      </c>
      <c r="O26" s="3">
        <v>0.59228757268396959</v>
      </c>
      <c r="P26" s="19">
        <v>2.7093213467302826E-2</v>
      </c>
      <c r="Q26" s="5">
        <v>18</v>
      </c>
      <c r="S26" s="20" t="s">
        <v>467</v>
      </c>
      <c r="T26" s="3">
        <v>96.274365169999982</v>
      </c>
      <c r="U26" s="5">
        <v>25</v>
      </c>
      <c r="V26" s="3">
        <v>144.33069154</v>
      </c>
      <c r="W26" s="3">
        <v>-48.056326370000022</v>
      </c>
      <c r="X26" s="90">
        <v>-0.33295985668219175</v>
      </c>
      <c r="Y26" s="19">
        <v>-0.18841340563153811</v>
      </c>
      <c r="Z26" s="3">
        <v>96.274365169999982</v>
      </c>
      <c r="AA26" s="5">
        <v>25</v>
      </c>
      <c r="AB26" s="3">
        <v>144.33069154</v>
      </c>
      <c r="AC26" s="3">
        <v>-48.056326370000022</v>
      </c>
      <c r="AD26" s="90">
        <v>-0.33295985668219175</v>
      </c>
      <c r="AE26" s="19">
        <v>-0.18841340563153811</v>
      </c>
      <c r="AF26" s="3">
        <v>0.59228757268396959</v>
      </c>
      <c r="AG26" s="3">
        <v>0.59228757268396959</v>
      </c>
      <c r="AI26" s="20" t="s">
        <v>467</v>
      </c>
      <c r="AJ26" s="5">
        <v>25</v>
      </c>
      <c r="AK26" s="3">
        <v>606.40366213999994</v>
      </c>
      <c r="AL26" s="5">
        <v>26</v>
      </c>
      <c r="AM26" s="4">
        <v>1.3027702278725739E-2</v>
      </c>
      <c r="AN26" s="3">
        <v>0.56372205585395363</v>
      </c>
      <c r="AO26" s="3">
        <v>598.6052116599999</v>
      </c>
    </row>
    <row r="27" spans="1:56" x14ac:dyDescent="0.35">
      <c r="A27" s="20" t="s">
        <v>512</v>
      </c>
      <c r="B27" s="3">
        <v>48.045663529999992</v>
      </c>
      <c r="C27" s="5">
        <v>26</v>
      </c>
      <c r="D27" s="3">
        <v>49.22144299</v>
      </c>
      <c r="E27" s="3">
        <v>-1.1757794600000082</v>
      </c>
      <c r="F27" s="4">
        <v>-2.3887545520331122E-2</v>
      </c>
      <c r="G27" s="3">
        <v>0.57568254091728377</v>
      </c>
      <c r="H27" s="19">
        <v>-1.4411710880409391E-2</v>
      </c>
      <c r="I27" s="5">
        <v>73</v>
      </c>
      <c r="J27" s="3">
        <v>94.100748709999991</v>
      </c>
      <c r="K27" s="5">
        <v>26</v>
      </c>
      <c r="L27" s="3">
        <v>99.71779654999996</v>
      </c>
      <c r="M27" s="3">
        <v>-5.6170478399999695</v>
      </c>
      <c r="N27" s="4">
        <v>-5.632944202877066E-2</v>
      </c>
      <c r="O27" s="3">
        <v>0.57891531086987158</v>
      </c>
      <c r="P27" s="19">
        <v>-3.4097082673013493E-2</v>
      </c>
      <c r="Q27" s="5">
        <v>81</v>
      </c>
      <c r="S27" s="20" t="s">
        <v>512</v>
      </c>
      <c r="T27" s="3">
        <v>94.100748709999991</v>
      </c>
      <c r="U27" s="5">
        <v>26</v>
      </c>
      <c r="V27" s="3">
        <v>148.99781356999998</v>
      </c>
      <c r="W27" s="3">
        <v>-54.897064859999986</v>
      </c>
      <c r="X27" s="90">
        <v>-0.36844208344177509</v>
      </c>
      <c r="Y27" s="19">
        <v>-0.21523374195962347</v>
      </c>
      <c r="Z27" s="3">
        <v>94.100748709999991</v>
      </c>
      <c r="AA27" s="5">
        <v>26</v>
      </c>
      <c r="AB27" s="3">
        <v>148.99781356999998</v>
      </c>
      <c r="AC27" s="3">
        <v>-54.897064859999986</v>
      </c>
      <c r="AD27" s="90">
        <v>-0.36844208344177509</v>
      </c>
      <c r="AE27" s="19">
        <v>-0.21523374195962347</v>
      </c>
      <c r="AF27" s="3">
        <v>0.57891531086987158</v>
      </c>
      <c r="AG27" s="3">
        <v>0.57891531086987158</v>
      </c>
      <c r="AI27" s="20" t="s">
        <v>512</v>
      </c>
      <c r="AJ27" s="5">
        <v>26</v>
      </c>
      <c r="AK27" s="3">
        <v>631.40407442999992</v>
      </c>
      <c r="AL27" s="5">
        <v>24</v>
      </c>
      <c r="AM27" s="4">
        <v>-5.1254068472498471E-2</v>
      </c>
      <c r="AN27" s="3">
        <v>0.58696281888559509</v>
      </c>
      <c r="AO27" s="3">
        <v>665.51439478999998</v>
      </c>
    </row>
    <row r="28" spans="1:56" x14ac:dyDescent="0.35">
      <c r="A28" s="20" t="s">
        <v>554</v>
      </c>
      <c r="B28" s="3">
        <v>46.080680900000011</v>
      </c>
      <c r="C28" s="5">
        <v>28</v>
      </c>
      <c r="D28" s="3">
        <v>37.965525599999992</v>
      </c>
      <c r="E28" s="3">
        <v>8.1151553000000192</v>
      </c>
      <c r="F28" s="4">
        <v>0.21375063749940604</v>
      </c>
      <c r="G28" s="3">
        <v>0.55213814356307955</v>
      </c>
      <c r="H28" s="19">
        <v>9.9468714935045208E-2</v>
      </c>
      <c r="I28" s="5">
        <v>15</v>
      </c>
      <c r="J28" s="3">
        <v>88.873273170000004</v>
      </c>
      <c r="K28" s="5">
        <v>27</v>
      </c>
      <c r="L28" s="3">
        <v>82.434724229999972</v>
      </c>
      <c r="M28" s="3">
        <v>6.4385489400000324</v>
      </c>
      <c r="N28" s="4">
        <v>7.8104815660399618E-2</v>
      </c>
      <c r="O28" s="3">
        <v>0.54675546444154932</v>
      </c>
      <c r="P28" s="19">
        <v>3.9083828686320342E-2</v>
      </c>
      <c r="Q28" s="5">
        <v>17</v>
      </c>
      <c r="S28" s="20" t="s">
        <v>554</v>
      </c>
      <c r="T28" s="3">
        <v>88.873273170000004</v>
      </c>
      <c r="U28" s="5">
        <v>27</v>
      </c>
      <c r="V28" s="3">
        <v>123.48204483000001</v>
      </c>
      <c r="W28" s="3">
        <v>-34.608771660000002</v>
      </c>
      <c r="X28" s="90">
        <v>-0.28027371677920088</v>
      </c>
      <c r="Y28" s="19">
        <v>-0.13568986699023991</v>
      </c>
      <c r="Z28" s="3">
        <v>88.873273170000004</v>
      </c>
      <c r="AA28" s="5">
        <v>27</v>
      </c>
      <c r="AB28" s="3">
        <v>123.48204483000001</v>
      </c>
      <c r="AC28" s="3">
        <v>-34.608771660000002</v>
      </c>
      <c r="AD28" s="90">
        <v>-0.28027371677920088</v>
      </c>
      <c r="AE28" s="19">
        <v>-0.13568986699023991</v>
      </c>
      <c r="AF28" s="3">
        <v>0.54675546444154932</v>
      </c>
      <c r="AG28" s="3">
        <v>0.54675546444154932</v>
      </c>
      <c r="AI28" s="20" t="s">
        <v>554</v>
      </c>
      <c r="AJ28" s="5">
        <v>27</v>
      </c>
      <c r="AK28" s="3">
        <v>607.87853028000018</v>
      </c>
      <c r="AL28" s="5">
        <v>25</v>
      </c>
      <c r="AM28" s="4">
        <v>8.2916619316548257E-2</v>
      </c>
      <c r="AN28" s="3">
        <v>0.56509311568077003</v>
      </c>
      <c r="AO28" s="3">
        <v>561.33456578000005</v>
      </c>
    </row>
    <row r="29" spans="1:56" x14ac:dyDescent="0.35">
      <c r="A29" s="20" t="s">
        <v>486</v>
      </c>
      <c r="B29" s="3">
        <v>46.854572459999993</v>
      </c>
      <c r="C29" s="5">
        <v>27</v>
      </c>
      <c r="D29" s="3">
        <v>50.95865976000001</v>
      </c>
      <c r="E29" s="3">
        <v>-4.1040873000000175</v>
      </c>
      <c r="F29" s="4">
        <v>-8.0537583196438778E-2</v>
      </c>
      <c r="G29" s="3">
        <v>0.56141090257861592</v>
      </c>
      <c r="H29" s="19">
        <v>-5.0304433448395018E-2</v>
      </c>
      <c r="I29" s="5">
        <v>87</v>
      </c>
      <c r="J29" s="3">
        <v>85.31212819000001</v>
      </c>
      <c r="K29" s="5">
        <v>28</v>
      </c>
      <c r="L29" s="3">
        <v>87.782766940000002</v>
      </c>
      <c r="M29" s="3">
        <v>-2.470638749999992</v>
      </c>
      <c r="N29" s="4">
        <v>-2.8144917688555982E-2</v>
      </c>
      <c r="O29" s="3">
        <v>0.52484701651301235</v>
      </c>
      <c r="P29" s="19">
        <v>-1.4997481971579737E-2</v>
      </c>
      <c r="Q29" s="5">
        <v>70</v>
      </c>
      <c r="S29" s="20" t="s">
        <v>486</v>
      </c>
      <c r="T29" s="3">
        <v>85.31212819000001</v>
      </c>
      <c r="U29" s="5">
        <v>28</v>
      </c>
      <c r="V29" s="3">
        <v>144.71206115000004</v>
      </c>
      <c r="W29" s="3">
        <v>-59.399932960000029</v>
      </c>
      <c r="X29" s="90">
        <v>-0.41046981494119927</v>
      </c>
      <c r="Y29" s="19">
        <v>-0.23288804011172382</v>
      </c>
      <c r="Z29" s="3">
        <v>85.31212819000001</v>
      </c>
      <c r="AA29" s="5">
        <v>28</v>
      </c>
      <c r="AB29" s="3">
        <v>144.71206115000004</v>
      </c>
      <c r="AC29" s="3">
        <v>-59.399932960000029</v>
      </c>
      <c r="AD29" s="90">
        <v>-0.41046981494119927</v>
      </c>
      <c r="AE29" s="19">
        <v>-0.23288804011172382</v>
      </c>
      <c r="AF29" s="3">
        <v>0.52484701651301235</v>
      </c>
      <c r="AG29" s="3">
        <v>0.52484701651301235</v>
      </c>
      <c r="AI29" s="20" t="s">
        <v>486</v>
      </c>
      <c r="AJ29" s="5">
        <v>28</v>
      </c>
      <c r="AK29" s="3">
        <v>544.14168909</v>
      </c>
      <c r="AL29" s="5">
        <v>27</v>
      </c>
      <c r="AM29" s="4">
        <v>0.22648558220788328</v>
      </c>
      <c r="AN29" s="3">
        <v>0.50584237992091774</v>
      </c>
      <c r="AO29" s="3">
        <v>443.65926267999998</v>
      </c>
    </row>
    <row r="30" spans="1:56" x14ac:dyDescent="0.35">
      <c r="A30" s="20" t="s">
        <v>468</v>
      </c>
      <c r="B30" s="3">
        <v>37.726975920000001</v>
      </c>
      <c r="C30" s="5">
        <v>30</v>
      </c>
      <c r="D30" s="3">
        <v>39.882004090000002</v>
      </c>
      <c r="E30" s="3">
        <v>-2.1550281700000014</v>
      </c>
      <c r="F30" s="4">
        <v>-5.403510227662689E-2</v>
      </c>
      <c r="G30" s="3">
        <v>0.45204415472770937</v>
      </c>
      <c r="H30" s="19">
        <v>-2.6414513930339913E-2</v>
      </c>
      <c r="I30" s="5">
        <v>80</v>
      </c>
      <c r="J30" s="3">
        <v>78.737062960000003</v>
      </c>
      <c r="K30" s="5">
        <v>29</v>
      </c>
      <c r="L30" s="3">
        <v>80.342001729999993</v>
      </c>
      <c r="M30" s="3">
        <v>-1.6049387699999897</v>
      </c>
      <c r="N30" s="4">
        <v>-1.9976335359350395E-2</v>
      </c>
      <c r="O30" s="3">
        <v>0.48439669083764791</v>
      </c>
      <c r="P30" s="19">
        <v>-9.7424361487750012E-3</v>
      </c>
      <c r="Q30" s="5">
        <v>66</v>
      </c>
      <c r="S30" s="20" t="s">
        <v>468</v>
      </c>
      <c r="T30" s="3">
        <v>78.737062960000003</v>
      </c>
      <c r="U30" s="5">
        <v>29</v>
      </c>
      <c r="V30" s="3">
        <v>122.72256554000002</v>
      </c>
      <c r="W30" s="3">
        <v>-43.985502580000016</v>
      </c>
      <c r="X30" s="90">
        <v>-0.35841413831642432</v>
      </c>
      <c r="Y30" s="19">
        <v>-0.17245301431709512</v>
      </c>
      <c r="Z30" s="3">
        <v>78.737062960000003</v>
      </c>
      <c r="AA30" s="5">
        <v>29</v>
      </c>
      <c r="AB30" s="3">
        <v>122.72256554000002</v>
      </c>
      <c r="AC30" s="3">
        <v>-43.985502580000016</v>
      </c>
      <c r="AD30" s="90">
        <v>-0.35841413831642432</v>
      </c>
      <c r="AE30" s="19">
        <v>-0.17245301431709512</v>
      </c>
      <c r="AF30" s="3">
        <v>0.48439669083764791</v>
      </c>
      <c r="AG30" s="3">
        <v>0.48439669083764791</v>
      </c>
      <c r="AI30" s="20" t="s">
        <v>468</v>
      </c>
      <c r="AJ30" s="5">
        <v>29</v>
      </c>
      <c r="AK30" s="3">
        <v>509.08946432999994</v>
      </c>
      <c r="AL30" s="5">
        <v>29</v>
      </c>
      <c r="AM30" s="4">
        <v>0.16460758741254322</v>
      </c>
      <c r="AN30" s="3">
        <v>0.47325729932587313</v>
      </c>
      <c r="AO30" s="3">
        <v>437.13390659000004</v>
      </c>
    </row>
    <row r="31" spans="1:56" x14ac:dyDescent="0.35">
      <c r="A31" s="20" t="s">
        <v>472</v>
      </c>
      <c r="B31" s="3">
        <v>40.182102339999993</v>
      </c>
      <c r="C31" s="5">
        <v>29</v>
      </c>
      <c r="D31" s="3">
        <v>35.694180690000003</v>
      </c>
      <c r="E31" s="3">
        <v>4.4879216499999899</v>
      </c>
      <c r="F31" s="4">
        <v>0.12573258618756622</v>
      </c>
      <c r="G31" s="3">
        <v>0.48146144885782854</v>
      </c>
      <c r="H31" s="19">
        <v>5.5009150503215344E-2</v>
      </c>
      <c r="I31" s="5">
        <v>21</v>
      </c>
      <c r="J31" s="3">
        <v>74.071899389999999</v>
      </c>
      <c r="K31" s="5">
        <v>30</v>
      </c>
      <c r="L31" s="3">
        <v>78.683641599999987</v>
      </c>
      <c r="M31" s="3">
        <v>-4.6117422099999885</v>
      </c>
      <c r="N31" s="4">
        <v>-5.861119435021156E-2</v>
      </c>
      <c r="O31" s="3">
        <v>0.45569623249476593</v>
      </c>
      <c r="P31" s="19">
        <v>-2.7994590731667407E-2</v>
      </c>
      <c r="Q31" s="5">
        <v>77</v>
      </c>
      <c r="S31" s="20" t="s">
        <v>472</v>
      </c>
      <c r="T31" s="3">
        <v>74.071899389999999</v>
      </c>
      <c r="U31" s="5">
        <v>30</v>
      </c>
      <c r="V31" s="3">
        <v>122.63936679</v>
      </c>
      <c r="W31" s="3">
        <v>-48.567467399999998</v>
      </c>
      <c r="X31" s="90">
        <v>-0.39601857601861157</v>
      </c>
      <c r="Y31" s="19">
        <v>-0.19041742527879166</v>
      </c>
      <c r="Z31" s="3">
        <v>74.071899389999999</v>
      </c>
      <c r="AA31" s="5">
        <v>30</v>
      </c>
      <c r="AB31" s="3">
        <v>122.63936679</v>
      </c>
      <c r="AC31" s="3">
        <v>-48.567467399999998</v>
      </c>
      <c r="AD31" s="90">
        <v>-0.39601857601861157</v>
      </c>
      <c r="AE31" s="19">
        <v>-0.19041742527879166</v>
      </c>
      <c r="AF31" s="3">
        <v>0.45569623249476593</v>
      </c>
      <c r="AG31" s="3">
        <v>0.45569623249476593</v>
      </c>
      <c r="AI31" s="20" t="s">
        <v>472</v>
      </c>
      <c r="AJ31" s="5">
        <v>30</v>
      </c>
      <c r="AK31" s="3">
        <v>543.18699648000006</v>
      </c>
      <c r="AL31" s="5">
        <v>28</v>
      </c>
      <c r="AM31" s="4">
        <v>0.23942204011126011</v>
      </c>
      <c r="AN31" s="3">
        <v>0.50495488316847648</v>
      </c>
      <c r="AO31" s="3">
        <v>438.25830015999992</v>
      </c>
    </row>
    <row r="32" spans="1:56" x14ac:dyDescent="0.35">
      <c r="A32" s="20" t="s">
        <v>483</v>
      </c>
      <c r="B32" s="3">
        <v>32.287945540000003</v>
      </c>
      <c r="C32" s="5">
        <v>31</v>
      </c>
      <c r="D32" s="3">
        <v>28.774121430000012</v>
      </c>
      <c r="E32" s="3">
        <v>3.513824109999991</v>
      </c>
      <c r="F32" s="4">
        <v>0.12211751168661111</v>
      </c>
      <c r="G32" s="3">
        <v>0.38687376058111617</v>
      </c>
      <c r="H32" s="19">
        <v>4.306948614150085E-2</v>
      </c>
      <c r="I32" s="5">
        <v>24</v>
      </c>
      <c r="J32" s="3">
        <v>66.907146710000006</v>
      </c>
      <c r="K32" s="5">
        <v>31</v>
      </c>
      <c r="L32" s="3">
        <v>56.80675045000001</v>
      </c>
      <c r="M32" s="3">
        <v>10.100396259999997</v>
      </c>
      <c r="N32" s="4">
        <v>0.17780274668043416</v>
      </c>
      <c r="O32" s="3">
        <v>0.41161810259772758</v>
      </c>
      <c r="P32" s="19">
        <v>6.131228647456527E-2</v>
      </c>
      <c r="Q32" s="5">
        <v>15</v>
      </c>
      <c r="S32" s="20" t="s">
        <v>483</v>
      </c>
      <c r="T32" s="3">
        <v>66.907146710000006</v>
      </c>
      <c r="U32" s="5">
        <v>31</v>
      </c>
      <c r="V32" s="3">
        <v>93.874883980000007</v>
      </c>
      <c r="W32" s="3">
        <v>-26.967737270000001</v>
      </c>
      <c r="X32" s="90">
        <v>-0.28727318880889874</v>
      </c>
      <c r="Y32" s="19">
        <v>-0.10573182773265856</v>
      </c>
      <c r="Z32" s="3">
        <v>66.907146710000006</v>
      </c>
      <c r="AA32" s="5">
        <v>31</v>
      </c>
      <c r="AB32" s="3">
        <v>93.874883980000007</v>
      </c>
      <c r="AC32" s="3">
        <v>-26.967737270000001</v>
      </c>
      <c r="AD32" s="90">
        <v>-0.28727318880889874</v>
      </c>
      <c r="AE32" s="19">
        <v>-0.10573182773265856</v>
      </c>
      <c r="AF32" s="3">
        <v>0.41161810259772758</v>
      </c>
      <c r="AG32" s="3">
        <v>0.41161810259772758</v>
      </c>
      <c r="AI32" s="20" t="s">
        <v>483</v>
      </c>
      <c r="AJ32" s="5">
        <v>31</v>
      </c>
      <c r="AK32" s="3">
        <v>449.10583492000001</v>
      </c>
      <c r="AL32" s="5">
        <v>30</v>
      </c>
      <c r="AM32" s="4">
        <v>0.20376119984395591</v>
      </c>
      <c r="AN32" s="3">
        <v>0.41749560624958659</v>
      </c>
      <c r="AO32" s="3">
        <v>373.08548819999999</v>
      </c>
    </row>
    <row r="33" spans="1:41" x14ac:dyDescent="0.35">
      <c r="A33" s="20" t="s">
        <v>498</v>
      </c>
      <c r="B33" s="3">
        <v>31.565774300000001</v>
      </c>
      <c r="C33" s="5">
        <v>32</v>
      </c>
      <c r="D33" s="3">
        <v>26.70674197999999</v>
      </c>
      <c r="E33" s="3">
        <v>4.8590323200000114</v>
      </c>
      <c r="F33" s="4">
        <v>0.18194028772355764</v>
      </c>
      <c r="G33" s="3">
        <v>0.3782207137944692</v>
      </c>
      <c r="H33" s="19">
        <v>5.9557911442341883E-2</v>
      </c>
      <c r="I33" s="5">
        <v>19</v>
      </c>
      <c r="J33" s="3">
        <v>60.41992256000001</v>
      </c>
      <c r="K33" s="5">
        <v>32</v>
      </c>
      <c r="L33" s="3">
        <v>56.320379649999992</v>
      </c>
      <c r="M33" s="3">
        <v>4.099542910000018</v>
      </c>
      <c r="N33" s="4">
        <v>7.278968883868342E-2</v>
      </c>
      <c r="O33" s="3">
        <v>0.3717081822521025</v>
      </c>
      <c r="P33" s="19">
        <v>2.4885394873873406E-2</v>
      </c>
      <c r="Q33" s="5">
        <v>19</v>
      </c>
      <c r="S33" s="20" t="s">
        <v>498</v>
      </c>
      <c r="T33" s="3">
        <v>60.41992256000001</v>
      </c>
      <c r="U33" s="5">
        <v>32</v>
      </c>
      <c r="V33" s="3">
        <v>85.881642069999984</v>
      </c>
      <c r="W33" s="3">
        <v>-25.461719509999973</v>
      </c>
      <c r="X33" s="90">
        <v>-0.29647453048518524</v>
      </c>
      <c r="Y33" s="19">
        <v>-9.9827216279038913E-2</v>
      </c>
      <c r="Z33" s="3">
        <v>60.41992256000001</v>
      </c>
      <c r="AA33" s="5">
        <v>32</v>
      </c>
      <c r="AB33" s="3">
        <v>85.881642069999984</v>
      </c>
      <c r="AC33" s="3">
        <v>-25.461719509999973</v>
      </c>
      <c r="AD33" s="90">
        <v>-0.29647453048518524</v>
      </c>
      <c r="AE33" s="19">
        <v>-9.9827216279038913E-2</v>
      </c>
      <c r="AF33" s="3">
        <v>0.3717081822521025</v>
      </c>
      <c r="AG33" s="3">
        <v>0.3717081822521025</v>
      </c>
      <c r="AI33" s="20" t="s">
        <v>498</v>
      </c>
      <c r="AJ33" s="5">
        <v>32</v>
      </c>
      <c r="AK33" s="3">
        <v>353.71374231000004</v>
      </c>
      <c r="AL33" s="5">
        <v>36</v>
      </c>
      <c r="AM33" s="4">
        <v>-6.4110122894568411E-3</v>
      </c>
      <c r="AN33" s="3">
        <v>0.32881766791301859</v>
      </c>
      <c r="AO33" s="3">
        <v>355.99603728000005</v>
      </c>
    </row>
    <row r="34" spans="1:41" x14ac:dyDescent="0.35">
      <c r="A34" s="20" t="s">
        <v>545</v>
      </c>
      <c r="B34" s="3">
        <v>27.544446300000001</v>
      </c>
      <c r="C34" s="5">
        <v>33</v>
      </c>
      <c r="D34" s="3">
        <v>31.32755839999999</v>
      </c>
      <c r="E34" s="3">
        <v>-3.7831120999999897</v>
      </c>
      <c r="F34" s="4">
        <v>-0.12075987702890978</v>
      </c>
      <c r="G34" s="3">
        <v>0.33003721187537693</v>
      </c>
      <c r="H34" s="19">
        <v>-4.6370190727245637E-2</v>
      </c>
      <c r="I34" s="5">
        <v>85</v>
      </c>
      <c r="J34" s="3">
        <v>56.893019379999998</v>
      </c>
      <c r="K34" s="5">
        <v>33</v>
      </c>
      <c r="L34" s="3">
        <v>61.509780119999988</v>
      </c>
      <c r="M34" s="3">
        <v>-4.6167607399999895</v>
      </c>
      <c r="N34" s="4">
        <v>-7.5057344230350154E-2</v>
      </c>
      <c r="O34" s="3">
        <v>0.35001039260804762</v>
      </c>
      <c r="P34" s="19">
        <v>-2.802505464032214E-2</v>
      </c>
      <c r="Q34" s="5">
        <v>78</v>
      </c>
      <c r="S34" s="20" t="s">
        <v>545</v>
      </c>
      <c r="T34" s="3">
        <v>56.893019379999998</v>
      </c>
      <c r="U34" s="5">
        <v>33</v>
      </c>
      <c r="V34" s="3">
        <v>93.308667429999986</v>
      </c>
      <c r="W34" s="3">
        <v>-36.415648049999987</v>
      </c>
      <c r="X34" s="90">
        <v>-0.39027079748319149</v>
      </c>
      <c r="Y34" s="19">
        <v>-0.14277404840631339</v>
      </c>
      <c r="Z34" s="3">
        <v>56.893019379999998</v>
      </c>
      <c r="AA34" s="5">
        <v>33</v>
      </c>
      <c r="AB34" s="3">
        <v>93.308667429999986</v>
      </c>
      <c r="AC34" s="3">
        <v>-36.415648049999987</v>
      </c>
      <c r="AD34" s="90">
        <v>-0.39027079748319149</v>
      </c>
      <c r="AE34" s="19">
        <v>-0.14277404840631339</v>
      </c>
      <c r="AF34" s="3">
        <v>0.35001039260804762</v>
      </c>
      <c r="AG34" s="3">
        <v>0.35001039260804762</v>
      </c>
      <c r="AI34" s="20" t="s">
        <v>545</v>
      </c>
      <c r="AJ34" s="5">
        <v>33</v>
      </c>
      <c r="AK34" s="3">
        <v>434.82274331999997</v>
      </c>
      <c r="AL34" s="5">
        <v>31</v>
      </c>
      <c r="AM34" s="4">
        <v>0.28831319379096509</v>
      </c>
      <c r="AN34" s="3">
        <v>0.40421782733201223</v>
      </c>
      <c r="AO34" s="3">
        <v>337.51322692000002</v>
      </c>
    </row>
    <row r="35" spans="1:41" x14ac:dyDescent="0.35">
      <c r="A35" s="20" t="s">
        <v>559</v>
      </c>
      <c r="B35" s="3">
        <v>22.702693570000001</v>
      </c>
      <c r="C35" s="5">
        <v>38</v>
      </c>
      <c r="D35" s="3">
        <v>26.516633700000011</v>
      </c>
      <c r="E35" s="3">
        <v>-3.8139401300000095</v>
      </c>
      <c r="F35" s="4">
        <v>-0.14383198761764426</v>
      </c>
      <c r="G35" s="3">
        <v>0.27202339107843482</v>
      </c>
      <c r="H35" s="19">
        <v>-4.6748054663882932E-2</v>
      </c>
      <c r="I35" s="5">
        <v>86</v>
      </c>
      <c r="J35" s="3">
        <v>51.628278220000013</v>
      </c>
      <c r="K35" s="5">
        <v>34</v>
      </c>
      <c r="L35" s="3">
        <v>52.248794990000007</v>
      </c>
      <c r="M35" s="3">
        <v>-0.62051676999999472</v>
      </c>
      <c r="N35" s="4">
        <v>-1.1876192936483121E-2</v>
      </c>
      <c r="O35" s="3">
        <v>0.31762128511344478</v>
      </c>
      <c r="P35" s="19">
        <v>-3.7667137986635408E-3</v>
      </c>
      <c r="Q35" s="5">
        <v>57</v>
      </c>
      <c r="S35" s="20" t="s">
        <v>559</v>
      </c>
      <c r="T35" s="3">
        <v>51.628278220000013</v>
      </c>
      <c r="U35" s="5">
        <v>34</v>
      </c>
      <c r="V35" s="3">
        <v>80.71865071000002</v>
      </c>
      <c r="W35" s="3">
        <v>-29.090372490000007</v>
      </c>
      <c r="X35" s="90">
        <v>-0.36039220470264965</v>
      </c>
      <c r="Y35" s="19">
        <v>-0.11405399800498539</v>
      </c>
      <c r="Z35" s="3">
        <v>51.628278220000013</v>
      </c>
      <c r="AA35" s="5">
        <v>34</v>
      </c>
      <c r="AB35" s="3">
        <v>80.71865071000002</v>
      </c>
      <c r="AC35" s="3">
        <v>-29.090372490000007</v>
      </c>
      <c r="AD35" s="90">
        <v>-0.36039220470264965</v>
      </c>
      <c r="AE35" s="19">
        <v>-0.11405399800498539</v>
      </c>
      <c r="AF35" s="3">
        <v>0.31762128511344478</v>
      </c>
      <c r="AG35" s="3">
        <v>0.31762128511344478</v>
      </c>
      <c r="AI35" s="20" t="s">
        <v>559</v>
      </c>
      <c r="AJ35" s="5">
        <v>34</v>
      </c>
      <c r="AK35" s="3">
        <v>334.41219675000008</v>
      </c>
      <c r="AL35" s="5">
        <v>38</v>
      </c>
      <c r="AM35" s="4">
        <v>-6.011719274774685E-2</v>
      </c>
      <c r="AN35" s="3">
        <v>0.31087465796178598</v>
      </c>
      <c r="AO35" s="3">
        <v>355.80201506999998</v>
      </c>
    </row>
    <row r="36" spans="1:41" x14ac:dyDescent="0.35">
      <c r="A36" s="20" t="s">
        <v>527</v>
      </c>
      <c r="B36" s="3">
        <v>26.163609770000001</v>
      </c>
      <c r="C36" s="5">
        <v>34</v>
      </c>
      <c r="D36" s="3">
        <v>26.214108029999998</v>
      </c>
      <c r="E36" s="3">
        <v>-5.0498259999997686E-2</v>
      </c>
      <c r="F36" s="4">
        <v>-1.9263771989573852E-3</v>
      </c>
      <c r="G36" s="3">
        <v>0.31349204580257511</v>
      </c>
      <c r="H36" s="19">
        <v>-6.1896499117589945E-4</v>
      </c>
      <c r="I36" s="5">
        <v>58</v>
      </c>
      <c r="J36" s="3">
        <v>51.214138210000016</v>
      </c>
      <c r="K36" s="5">
        <v>35</v>
      </c>
      <c r="L36" s="3">
        <v>48.611245879999998</v>
      </c>
      <c r="M36" s="3">
        <v>2.6028923300000173</v>
      </c>
      <c r="N36" s="4">
        <v>5.3545065197987851E-2</v>
      </c>
      <c r="O36" s="3">
        <v>0.31507346274306525</v>
      </c>
      <c r="P36" s="19">
        <v>1.5800298928015502E-2</v>
      </c>
      <c r="Q36" s="5">
        <v>24</v>
      </c>
      <c r="S36" s="20" t="s">
        <v>527</v>
      </c>
      <c r="T36" s="3">
        <v>51.214138210000016</v>
      </c>
      <c r="U36" s="5">
        <v>35</v>
      </c>
      <c r="V36" s="3">
        <v>71.222395899999981</v>
      </c>
      <c r="W36" s="3">
        <v>-20.008257689999965</v>
      </c>
      <c r="X36" s="90">
        <v>-0.28092649000593328</v>
      </c>
      <c r="Y36" s="19">
        <v>-7.844594576583537E-2</v>
      </c>
      <c r="Z36" s="3">
        <v>51.214138210000016</v>
      </c>
      <c r="AA36" s="5">
        <v>35</v>
      </c>
      <c r="AB36" s="3">
        <v>71.222395899999981</v>
      </c>
      <c r="AC36" s="3">
        <v>-20.008257689999965</v>
      </c>
      <c r="AD36" s="90">
        <v>-0.28092649000593328</v>
      </c>
      <c r="AE36" s="19">
        <v>-7.844594576583537E-2</v>
      </c>
      <c r="AF36" s="3">
        <v>0.31507346274306525</v>
      </c>
      <c r="AG36" s="3">
        <v>0.31507346274306525</v>
      </c>
      <c r="AI36" s="20" t="s">
        <v>527</v>
      </c>
      <c r="AJ36" s="5">
        <v>35</v>
      </c>
      <c r="AK36" s="3">
        <v>314.28211145</v>
      </c>
      <c r="AL36" s="5">
        <v>39</v>
      </c>
      <c r="AM36" s="4">
        <v>5.4318774693728811E-2</v>
      </c>
      <c r="AN36" s="3">
        <v>0.29216142488237945</v>
      </c>
      <c r="AO36" s="3">
        <v>298.09021616000007</v>
      </c>
    </row>
    <row r="37" spans="1:41" x14ac:dyDescent="0.35">
      <c r="A37" s="20" t="s">
        <v>485</v>
      </c>
      <c r="B37" s="3">
        <v>25.762195370000011</v>
      </c>
      <c r="C37" s="5">
        <v>35</v>
      </c>
      <c r="D37" s="3">
        <v>32.688723960000011</v>
      </c>
      <c r="E37" s="3">
        <v>-6.9265285900000002</v>
      </c>
      <c r="F37" s="4">
        <v>-0.21189351405933554</v>
      </c>
      <c r="G37" s="3">
        <v>0.30868230347050202</v>
      </c>
      <c r="H37" s="19">
        <v>-8.4899533322319656E-2</v>
      </c>
      <c r="I37" s="5">
        <v>94</v>
      </c>
      <c r="J37" s="3">
        <v>49.518505430000012</v>
      </c>
      <c r="K37" s="5">
        <v>36</v>
      </c>
      <c r="L37" s="3">
        <v>61.567934199999996</v>
      </c>
      <c r="M37" s="3">
        <v>-12.049428769999984</v>
      </c>
      <c r="N37" s="4">
        <v>-0.19570948622148154</v>
      </c>
      <c r="O37" s="3">
        <v>0.30464179464890345</v>
      </c>
      <c r="P37" s="19">
        <v>-7.3143469779185469E-2</v>
      </c>
      <c r="Q37" s="5">
        <v>89</v>
      </c>
      <c r="S37" s="20" t="s">
        <v>485</v>
      </c>
      <c r="T37" s="3">
        <v>49.518505430000012</v>
      </c>
      <c r="U37" s="5">
        <v>36</v>
      </c>
      <c r="V37" s="3">
        <v>96.529633639999986</v>
      </c>
      <c r="W37" s="3">
        <v>-47.011128209999974</v>
      </c>
      <c r="X37" s="90">
        <v>-0.48701239647634476</v>
      </c>
      <c r="Y37" s="19">
        <v>-0.18431551967643603</v>
      </c>
      <c r="Z37" s="3">
        <v>49.518505430000012</v>
      </c>
      <c r="AA37" s="5">
        <v>36</v>
      </c>
      <c r="AB37" s="3">
        <v>96.529633639999986</v>
      </c>
      <c r="AC37" s="3">
        <v>-47.011128209999974</v>
      </c>
      <c r="AD37" s="90">
        <v>-0.48701239647634476</v>
      </c>
      <c r="AE37" s="19">
        <v>-0.18431551967643603</v>
      </c>
      <c r="AF37" s="3">
        <v>0.30464179464890345</v>
      </c>
      <c r="AG37" s="3">
        <v>0.30464179464890345</v>
      </c>
      <c r="AI37" s="20" t="s">
        <v>485</v>
      </c>
      <c r="AJ37" s="5">
        <v>36</v>
      </c>
      <c r="AK37" s="3">
        <v>402.58828291999993</v>
      </c>
      <c r="AL37" s="5">
        <v>34</v>
      </c>
      <c r="AM37" s="4">
        <v>1.8133169753432821E-2</v>
      </c>
      <c r="AN37" s="3">
        <v>0.3742521832890584</v>
      </c>
      <c r="AO37" s="3">
        <v>395.41809939999996</v>
      </c>
    </row>
    <row r="38" spans="1:41" x14ac:dyDescent="0.35">
      <c r="A38" s="20" t="s">
        <v>487</v>
      </c>
      <c r="B38" s="3">
        <v>24.896799099999999</v>
      </c>
      <c r="C38" s="5">
        <v>37</v>
      </c>
      <c r="D38" s="3">
        <v>24.3619238</v>
      </c>
      <c r="E38" s="3">
        <v>0.5348752999999995</v>
      </c>
      <c r="F38" s="4">
        <v>2.195538022329746E-2</v>
      </c>
      <c r="G38" s="3">
        <v>0.29831313616151334</v>
      </c>
      <c r="H38" s="19">
        <v>6.556049363774543E-3</v>
      </c>
      <c r="I38" s="5">
        <v>39</v>
      </c>
      <c r="J38" s="3">
        <v>48.031171689999994</v>
      </c>
      <c r="K38" s="5">
        <v>37</v>
      </c>
      <c r="L38" s="3">
        <v>47.919021730000011</v>
      </c>
      <c r="M38" s="3">
        <v>0.11214995999998223</v>
      </c>
      <c r="N38" s="4">
        <v>2.3404058753930812E-3</v>
      </c>
      <c r="O38" s="3">
        <v>0.29549159886127035</v>
      </c>
      <c r="P38" s="19">
        <v>6.8078224840160365E-4</v>
      </c>
      <c r="Q38" s="5">
        <v>44</v>
      </c>
      <c r="S38" s="20" t="s">
        <v>487</v>
      </c>
      <c r="T38" s="3">
        <v>48.031171689999994</v>
      </c>
      <c r="U38" s="5">
        <v>37</v>
      </c>
      <c r="V38" s="3">
        <v>76.030930170000005</v>
      </c>
      <c r="W38" s="3">
        <v>-27.999758480000011</v>
      </c>
      <c r="X38" s="90">
        <v>-0.36826799852894665</v>
      </c>
      <c r="Y38" s="19">
        <v>-0.10977805110318796</v>
      </c>
      <c r="Z38" s="3">
        <v>48.031171689999994</v>
      </c>
      <c r="AA38" s="5">
        <v>37</v>
      </c>
      <c r="AB38" s="3">
        <v>76.030930170000005</v>
      </c>
      <c r="AC38" s="3">
        <v>-27.999758480000011</v>
      </c>
      <c r="AD38" s="90">
        <v>-0.36826799852894665</v>
      </c>
      <c r="AE38" s="19">
        <v>-0.10977805110318796</v>
      </c>
      <c r="AF38" s="3">
        <v>0.29549159886127035</v>
      </c>
      <c r="AG38" s="3">
        <v>0.29549159886127035</v>
      </c>
      <c r="AI38" s="20" t="s">
        <v>487</v>
      </c>
      <c r="AJ38" s="5">
        <v>37</v>
      </c>
      <c r="AK38" s="3">
        <v>394.20633732000005</v>
      </c>
      <c r="AL38" s="5">
        <v>35</v>
      </c>
      <c r="AM38" s="4">
        <v>0.12315822674327292</v>
      </c>
      <c r="AN38" s="3">
        <v>0.36646019933399276</v>
      </c>
      <c r="AO38" s="3">
        <v>350.98023406999999</v>
      </c>
    </row>
    <row r="39" spans="1:41" x14ac:dyDescent="0.35">
      <c r="A39" s="20" t="s">
        <v>492</v>
      </c>
      <c r="B39" s="3">
        <v>25.41458197</v>
      </c>
      <c r="C39" s="5">
        <v>36</v>
      </c>
      <c r="D39" s="3">
        <v>20.964617260000001</v>
      </c>
      <c r="E39" s="3">
        <v>4.4499647099999997</v>
      </c>
      <c r="F39" s="4">
        <v>0.21226071789492806</v>
      </c>
      <c r="G39" s="3">
        <v>0.3045172040491162</v>
      </c>
      <c r="H39" s="19">
        <v>5.4543906412980174E-2</v>
      </c>
      <c r="I39" s="5">
        <v>22</v>
      </c>
      <c r="J39" s="3">
        <v>47.726743280000001</v>
      </c>
      <c r="K39" s="5">
        <v>38</v>
      </c>
      <c r="L39" s="3">
        <v>54.126886930000012</v>
      </c>
      <c r="M39" s="3">
        <v>-6.4001436500000111</v>
      </c>
      <c r="N39" s="4">
        <v>-0.11824333548458166</v>
      </c>
      <c r="O39" s="3">
        <v>0.29361873100390723</v>
      </c>
      <c r="P39" s="19">
        <v>-3.8850697620765484E-2</v>
      </c>
      <c r="Q39" s="5">
        <v>82</v>
      </c>
      <c r="S39" s="20" t="s">
        <v>492</v>
      </c>
      <c r="T39" s="3">
        <v>47.726743280000001</v>
      </c>
      <c r="U39" s="5">
        <v>38</v>
      </c>
      <c r="V39" s="3">
        <v>87.613227719999998</v>
      </c>
      <c r="W39" s="3">
        <v>-39.886484439999997</v>
      </c>
      <c r="X39" s="90">
        <v>-0.45525642049704862</v>
      </c>
      <c r="Y39" s="19">
        <v>-0.15638208202075995</v>
      </c>
      <c r="Z39" s="3">
        <v>47.726743280000001</v>
      </c>
      <c r="AA39" s="5">
        <v>38</v>
      </c>
      <c r="AB39" s="3">
        <v>87.613227719999998</v>
      </c>
      <c r="AC39" s="3">
        <v>-39.886484439999997</v>
      </c>
      <c r="AD39" s="90">
        <v>-0.45525642049704862</v>
      </c>
      <c r="AE39" s="19">
        <v>-0.15638208202075995</v>
      </c>
      <c r="AF39" s="3">
        <v>0.29361873100390723</v>
      </c>
      <c r="AG39" s="3">
        <v>0.29361873100390723</v>
      </c>
      <c r="AI39" s="20" t="s">
        <v>492</v>
      </c>
      <c r="AJ39" s="5">
        <v>38</v>
      </c>
      <c r="AK39" s="3">
        <v>302.06841078999997</v>
      </c>
      <c r="AL39" s="5">
        <v>40</v>
      </c>
      <c r="AM39" s="4">
        <v>4.9507071122414814E-2</v>
      </c>
      <c r="AN39" s="3">
        <v>0.2808073832175545</v>
      </c>
      <c r="AO39" s="3">
        <v>287.81931928</v>
      </c>
    </row>
    <row r="40" spans="1:41" x14ac:dyDescent="0.35">
      <c r="A40" s="20" t="s">
        <v>546</v>
      </c>
      <c r="B40" s="3">
        <v>21.819365619999999</v>
      </c>
      <c r="C40" s="5">
        <v>40</v>
      </c>
      <c r="D40" s="3">
        <v>21.133389270000009</v>
      </c>
      <c r="E40" s="3">
        <v>0.68597634999999002</v>
      </c>
      <c r="F40" s="4">
        <v>3.2459362823253901E-2</v>
      </c>
      <c r="G40" s="3">
        <v>0.26143936660343225</v>
      </c>
      <c r="H40" s="19">
        <v>8.4081183277332529E-3</v>
      </c>
      <c r="I40" s="5">
        <v>38</v>
      </c>
      <c r="J40" s="3">
        <v>43.481027349999998</v>
      </c>
      <c r="K40" s="5">
        <v>39</v>
      </c>
      <c r="L40" s="3">
        <v>43.191411550000019</v>
      </c>
      <c r="M40" s="3">
        <v>0.28961579999997866</v>
      </c>
      <c r="N40" s="4">
        <v>6.7054025234787318E-3</v>
      </c>
      <c r="O40" s="3">
        <v>0.26749874799446366</v>
      </c>
      <c r="P40" s="19">
        <v>1.7580505200059447E-3</v>
      </c>
      <c r="Q40" s="5">
        <v>39</v>
      </c>
      <c r="S40" s="20" t="s">
        <v>546</v>
      </c>
      <c r="T40" s="3">
        <v>43.481027349999998</v>
      </c>
      <c r="U40" s="5">
        <v>39</v>
      </c>
      <c r="V40" s="3">
        <v>65.171041220000021</v>
      </c>
      <c r="W40" s="3">
        <v>-21.690013870000023</v>
      </c>
      <c r="X40" s="90">
        <v>-0.332816745965134</v>
      </c>
      <c r="Y40" s="19">
        <v>-8.5039571064532887E-2</v>
      </c>
      <c r="Z40" s="3">
        <v>43.481027349999998</v>
      </c>
      <c r="AA40" s="5">
        <v>39</v>
      </c>
      <c r="AB40" s="3">
        <v>65.171041220000021</v>
      </c>
      <c r="AC40" s="3">
        <v>-21.690013870000023</v>
      </c>
      <c r="AD40" s="90">
        <v>-0.332816745965134</v>
      </c>
      <c r="AE40" s="19">
        <v>-8.5039571064532887E-2</v>
      </c>
      <c r="AF40" s="3">
        <v>0.26749874799446366</v>
      </c>
      <c r="AG40" s="3">
        <v>0.26749874799446366</v>
      </c>
      <c r="AI40" s="20" t="s">
        <v>546</v>
      </c>
      <c r="AJ40" s="5">
        <v>39</v>
      </c>
      <c r="AK40" s="3">
        <v>282.59057657000005</v>
      </c>
      <c r="AL40" s="5">
        <v>41</v>
      </c>
      <c r="AM40" s="4">
        <v>8.2631415520144413E-2</v>
      </c>
      <c r="AN40" s="3">
        <v>0.26270049265008644</v>
      </c>
      <c r="AO40" s="3">
        <v>261.02196234000002</v>
      </c>
    </row>
    <row r="41" spans="1:41" x14ac:dyDescent="0.35">
      <c r="A41" s="20" t="s">
        <v>479</v>
      </c>
      <c r="B41" s="3">
        <v>22.144321560000002</v>
      </c>
      <c r="C41" s="5">
        <v>39</v>
      </c>
      <c r="D41" s="3">
        <v>12.305622400000001</v>
      </c>
      <c r="E41" s="3">
        <v>9.8386991600000009</v>
      </c>
      <c r="F41" s="4">
        <v>0.79952877149879065</v>
      </c>
      <c r="G41" s="3">
        <v>0.26533298462181093</v>
      </c>
      <c r="H41" s="19">
        <v>0.12059445887347424</v>
      </c>
      <c r="I41" s="5">
        <v>13</v>
      </c>
      <c r="J41" s="3">
        <v>42.194591979999998</v>
      </c>
      <c r="K41" s="5">
        <v>40</v>
      </c>
      <c r="L41" s="3">
        <v>29.121758789999991</v>
      </c>
      <c r="M41" s="3">
        <v>13.072833190000008</v>
      </c>
      <c r="N41" s="4">
        <v>0.44890259837221902</v>
      </c>
      <c r="O41" s="3">
        <v>0.25958449500129482</v>
      </c>
      <c r="P41" s="19">
        <v>7.9355826538580351E-2</v>
      </c>
      <c r="Q41" s="5">
        <v>13</v>
      </c>
      <c r="S41" s="20" t="s">
        <v>479</v>
      </c>
      <c r="T41" s="3">
        <v>42.194591979999998</v>
      </c>
      <c r="U41" s="5">
        <v>40</v>
      </c>
      <c r="V41" s="3">
        <v>47.057643539999987</v>
      </c>
      <c r="W41" s="3">
        <v>-4.8630515599999882</v>
      </c>
      <c r="X41" s="90">
        <v>-0.10334243693835399</v>
      </c>
      <c r="Y41" s="19">
        <v>-1.9066461700105224E-2</v>
      </c>
      <c r="Z41" s="3">
        <v>42.194591979999998</v>
      </c>
      <c r="AA41" s="5">
        <v>40</v>
      </c>
      <c r="AB41" s="3">
        <v>47.057643539999987</v>
      </c>
      <c r="AC41" s="3">
        <v>-4.8630515599999882</v>
      </c>
      <c r="AD41" s="90">
        <v>-0.10334243693835399</v>
      </c>
      <c r="AE41" s="19">
        <v>-1.9066461700105224E-2</v>
      </c>
      <c r="AF41" s="3">
        <v>0.25958449500129482</v>
      </c>
      <c r="AG41" s="3">
        <v>0.25958449500129482</v>
      </c>
      <c r="AI41" s="20" t="s">
        <v>479</v>
      </c>
      <c r="AJ41" s="5">
        <v>40</v>
      </c>
      <c r="AK41" s="3">
        <v>234.60432359000004</v>
      </c>
      <c r="AL41" s="5">
        <v>46</v>
      </c>
      <c r="AM41" s="4">
        <v>-0.21533288484157365</v>
      </c>
      <c r="AN41" s="3">
        <v>0.21809174294836003</v>
      </c>
      <c r="AO41" s="3">
        <v>298.98579800000005</v>
      </c>
    </row>
    <row r="42" spans="1:41" x14ac:dyDescent="0.35">
      <c r="A42" s="20" t="s">
        <v>474</v>
      </c>
      <c r="B42" s="3">
        <v>20.15264749000001</v>
      </c>
      <c r="C42" s="5">
        <v>43</v>
      </c>
      <c r="D42" s="3">
        <v>40.101091290000006</v>
      </c>
      <c r="E42" s="3">
        <v>-19.948443799999996</v>
      </c>
      <c r="F42" s="4">
        <v>-0.49745388861710438</v>
      </c>
      <c r="G42" s="3">
        <v>0.24146877076657428</v>
      </c>
      <c r="H42" s="19">
        <v>-0.24451116415972529</v>
      </c>
      <c r="I42" s="5">
        <v>96</v>
      </c>
      <c r="J42" s="3">
        <v>41.871257740000011</v>
      </c>
      <c r="K42" s="5">
        <v>41</v>
      </c>
      <c r="L42" s="3">
        <v>75.158180560000034</v>
      </c>
      <c r="M42" s="3">
        <v>-33.286922820000022</v>
      </c>
      <c r="N42" s="4">
        <v>-0.44289154649541462</v>
      </c>
      <c r="O42" s="3">
        <v>0.25759531696997723</v>
      </c>
      <c r="P42" s="19">
        <v>-0.20206111673846211</v>
      </c>
      <c r="Q42" s="5">
        <v>96</v>
      </c>
      <c r="S42" s="20" t="s">
        <v>474</v>
      </c>
      <c r="T42" s="3">
        <v>41.871257740000011</v>
      </c>
      <c r="U42" s="5">
        <v>41</v>
      </c>
      <c r="V42" s="3">
        <v>96.156697200000039</v>
      </c>
      <c r="W42" s="3">
        <v>-54.285439460000028</v>
      </c>
      <c r="X42" s="90">
        <v>-0.56455183092540751</v>
      </c>
      <c r="Y42" s="19">
        <v>-0.21283575540323366</v>
      </c>
      <c r="Z42" s="3">
        <v>41.871257740000011</v>
      </c>
      <c r="AA42" s="5">
        <v>41</v>
      </c>
      <c r="AB42" s="3">
        <v>96.156697200000039</v>
      </c>
      <c r="AC42" s="3">
        <v>-54.285439460000028</v>
      </c>
      <c r="AD42" s="90">
        <v>-0.56455183092540751</v>
      </c>
      <c r="AE42" s="19">
        <v>-0.21283575540323366</v>
      </c>
      <c r="AF42" s="3">
        <v>0.25759531696997723</v>
      </c>
      <c r="AG42" s="3">
        <v>0.25759531696997723</v>
      </c>
      <c r="AI42" s="20" t="s">
        <v>474</v>
      </c>
      <c r="AJ42" s="5">
        <v>41</v>
      </c>
      <c r="AK42" s="3">
        <v>427.94145862000005</v>
      </c>
      <c r="AL42" s="5">
        <v>33</v>
      </c>
      <c r="AM42" s="4">
        <v>0.41100728193587788</v>
      </c>
      <c r="AN42" s="3">
        <v>0.39782088054526155</v>
      </c>
      <c r="AO42" s="3">
        <v>303.28791644</v>
      </c>
    </row>
    <row r="43" spans="1:41" x14ac:dyDescent="0.35">
      <c r="A43" s="20" t="s">
        <v>473</v>
      </c>
      <c r="B43" s="3">
        <v>21.296532540000001</v>
      </c>
      <c r="C43" s="5">
        <v>41</v>
      </c>
      <c r="D43" s="3">
        <v>19.093610480000009</v>
      </c>
      <c r="E43" s="3">
        <v>2.2029220599999917</v>
      </c>
      <c r="F43" s="4">
        <v>0.11537482983155467</v>
      </c>
      <c r="G43" s="3">
        <v>0.25517478716262448</v>
      </c>
      <c r="H43" s="19">
        <v>2.7001556755206053E-2</v>
      </c>
      <c r="I43" s="5">
        <v>29</v>
      </c>
      <c r="J43" s="3">
        <v>40.914707930000006</v>
      </c>
      <c r="K43" s="5">
        <v>42</v>
      </c>
      <c r="L43" s="3">
        <v>37.112509290000006</v>
      </c>
      <c r="M43" s="3">
        <v>3.8021986400000003</v>
      </c>
      <c r="N43" s="4">
        <v>0.10245059449603167</v>
      </c>
      <c r="O43" s="3">
        <v>0.25171054625125266</v>
      </c>
      <c r="P43" s="19">
        <v>2.3080430336391827E-2</v>
      </c>
      <c r="Q43" s="5">
        <v>20</v>
      </c>
      <c r="S43" s="20" t="s">
        <v>473</v>
      </c>
      <c r="T43" s="3">
        <v>40.914707930000006</v>
      </c>
      <c r="U43" s="5">
        <v>42</v>
      </c>
      <c r="V43" s="3">
        <v>54.602430070000011</v>
      </c>
      <c r="W43" s="3">
        <v>-13.687722140000005</v>
      </c>
      <c r="X43" s="90">
        <v>-0.25067972473848543</v>
      </c>
      <c r="Y43" s="19">
        <v>-5.3665157920717799E-2</v>
      </c>
      <c r="Z43" s="3">
        <v>40.914707930000006</v>
      </c>
      <c r="AA43" s="5">
        <v>42</v>
      </c>
      <c r="AB43" s="3">
        <v>54.602430070000011</v>
      </c>
      <c r="AC43" s="3">
        <v>-13.687722140000005</v>
      </c>
      <c r="AD43" s="90">
        <v>-0.25067972473848543</v>
      </c>
      <c r="AE43" s="19">
        <v>-5.3665157920717799E-2</v>
      </c>
      <c r="AF43" s="3">
        <v>0.25171054625125266</v>
      </c>
      <c r="AG43" s="3">
        <v>0.25171054625125266</v>
      </c>
      <c r="AI43" s="20" t="s">
        <v>473</v>
      </c>
      <c r="AJ43" s="5">
        <v>42</v>
      </c>
      <c r="AK43" s="3">
        <v>259.8405965</v>
      </c>
      <c r="AL43" s="5">
        <v>42</v>
      </c>
      <c r="AM43" s="4">
        <v>0.25067247509231194</v>
      </c>
      <c r="AN43" s="3">
        <v>0.24155176559517616</v>
      </c>
      <c r="AO43" s="3">
        <v>207.76070608000003</v>
      </c>
    </row>
    <row r="44" spans="1:41" x14ac:dyDescent="0.35">
      <c r="A44" s="20" t="s">
        <v>534</v>
      </c>
      <c r="B44" s="3">
        <v>20.7594782</v>
      </c>
      <c r="C44" s="5">
        <v>42</v>
      </c>
      <c r="D44" s="3">
        <v>18.650054130000001</v>
      </c>
      <c r="E44" s="3">
        <v>2.1094240699999993</v>
      </c>
      <c r="F44" s="4">
        <v>0.11310551997845586</v>
      </c>
      <c r="G44" s="3">
        <v>0.24873980876194518</v>
      </c>
      <c r="H44" s="19">
        <v>2.5855537416018676E-2</v>
      </c>
      <c r="I44" s="5">
        <v>30</v>
      </c>
      <c r="J44" s="3">
        <v>38.381279669999998</v>
      </c>
      <c r="K44" s="5">
        <v>43</v>
      </c>
      <c r="L44" s="3">
        <v>35.618911529999991</v>
      </c>
      <c r="M44" s="3">
        <v>2.7623681400000066</v>
      </c>
      <c r="N44" s="4">
        <v>7.7553412536859989E-2</v>
      </c>
      <c r="O44" s="3">
        <v>0.23612469354752633</v>
      </c>
      <c r="P44" s="19">
        <v>1.676836258579547E-2</v>
      </c>
      <c r="Q44" s="5">
        <v>23</v>
      </c>
      <c r="S44" s="20" t="s">
        <v>534</v>
      </c>
      <c r="T44" s="3">
        <v>38.381279669999998</v>
      </c>
      <c r="U44" s="5">
        <v>43</v>
      </c>
      <c r="V44" s="3">
        <v>54.597863149999995</v>
      </c>
      <c r="W44" s="3">
        <v>-16.216583479999997</v>
      </c>
      <c r="X44" s="90">
        <v>-0.29701864769775332</v>
      </c>
      <c r="Y44" s="19">
        <v>-6.3580010208236351E-2</v>
      </c>
      <c r="Z44" s="3">
        <v>38.381279669999998</v>
      </c>
      <c r="AA44" s="5">
        <v>43</v>
      </c>
      <c r="AB44" s="3">
        <v>54.597863149999995</v>
      </c>
      <c r="AC44" s="3">
        <v>-16.216583479999997</v>
      </c>
      <c r="AD44" s="90">
        <v>-0.29701864769775332</v>
      </c>
      <c r="AE44" s="19">
        <v>-6.3580010208236351E-2</v>
      </c>
      <c r="AF44" s="3">
        <v>0.23612469354752633</v>
      </c>
      <c r="AG44" s="3">
        <v>0.23612469354752633</v>
      </c>
      <c r="AI44" s="20" t="s">
        <v>534</v>
      </c>
      <c r="AJ44" s="5">
        <v>43</v>
      </c>
      <c r="AK44" s="3">
        <v>249.61826004000002</v>
      </c>
      <c r="AL44" s="5">
        <v>44</v>
      </c>
      <c r="AM44" s="4">
        <v>8.8156160294475372E-2</v>
      </c>
      <c r="AN44" s="3">
        <v>0.2320489263403373</v>
      </c>
      <c r="AO44" s="3">
        <v>229.39562275</v>
      </c>
    </row>
    <row r="45" spans="1:41" x14ac:dyDescent="0.35">
      <c r="A45" s="20" t="s">
        <v>496</v>
      </c>
      <c r="B45" s="3">
        <v>20.021604400000001</v>
      </c>
      <c r="C45" s="5">
        <v>44</v>
      </c>
      <c r="D45" s="3">
        <v>24.362817369999998</v>
      </c>
      <c r="E45" s="3">
        <v>-4.3412129699999973</v>
      </c>
      <c r="F45" s="4">
        <v>-0.17819010437379468</v>
      </c>
      <c r="G45" s="3">
        <v>0.23989861409731</v>
      </c>
      <c r="H45" s="19">
        <v>-5.3210919498392059E-2</v>
      </c>
      <c r="I45" s="5">
        <v>88</v>
      </c>
      <c r="J45" s="3">
        <v>36.556257930000001</v>
      </c>
      <c r="K45" s="5">
        <v>44</v>
      </c>
      <c r="L45" s="3">
        <v>46.686151299999999</v>
      </c>
      <c r="M45" s="3">
        <v>-10.129893369999998</v>
      </c>
      <c r="N45" s="4">
        <v>-0.21697854905422453</v>
      </c>
      <c r="O45" s="3">
        <v>0.22489701425230202</v>
      </c>
      <c r="P45" s="19">
        <v>-6.1491342346427856E-2</v>
      </c>
      <c r="Q45" s="5">
        <v>87</v>
      </c>
      <c r="S45" s="20" t="s">
        <v>496</v>
      </c>
      <c r="T45" s="3">
        <v>36.556257930000001</v>
      </c>
      <c r="U45" s="5">
        <v>44</v>
      </c>
      <c r="V45" s="3">
        <v>68.070858450000003</v>
      </c>
      <c r="W45" s="3">
        <v>-31.514600520000002</v>
      </c>
      <c r="X45" s="90">
        <v>-0.4629675787495523</v>
      </c>
      <c r="Y45" s="19">
        <v>-0.12355861672350799</v>
      </c>
      <c r="Z45" s="3">
        <v>36.556257930000001</v>
      </c>
      <c r="AA45" s="5">
        <v>44</v>
      </c>
      <c r="AB45" s="3">
        <v>68.070858450000003</v>
      </c>
      <c r="AC45" s="3">
        <v>-31.514600520000002</v>
      </c>
      <c r="AD45" s="90">
        <v>-0.4629675787495523</v>
      </c>
      <c r="AE45" s="19">
        <v>-0.12355861672350799</v>
      </c>
      <c r="AF45" s="3">
        <v>0.22489701425230202</v>
      </c>
      <c r="AG45" s="3">
        <v>0.22489701425230202</v>
      </c>
      <c r="AI45" s="20" t="s">
        <v>496</v>
      </c>
      <c r="AJ45" s="5">
        <v>44</v>
      </c>
      <c r="AK45" s="3">
        <v>250.51713450000003</v>
      </c>
      <c r="AL45" s="5">
        <v>43</v>
      </c>
      <c r="AM45" s="4">
        <v>-6.7266744772165099E-2</v>
      </c>
      <c r="AN45" s="3">
        <v>0.23288453369263726</v>
      </c>
      <c r="AO45" s="3">
        <v>268.58389908999999</v>
      </c>
    </row>
    <row r="46" spans="1:41" x14ac:dyDescent="0.35">
      <c r="A46" s="20" t="s">
        <v>508</v>
      </c>
      <c r="B46" s="3">
        <v>17.932711810000001</v>
      </c>
      <c r="C46" s="5">
        <v>45</v>
      </c>
      <c r="D46" s="3">
        <v>19.09012371</v>
      </c>
      <c r="E46" s="3">
        <v>-1.1574118999999996</v>
      </c>
      <c r="F46" s="4">
        <v>-6.0628831828560159E-2</v>
      </c>
      <c r="G46" s="3">
        <v>0.21486952914849641</v>
      </c>
      <c r="H46" s="19">
        <v>-1.4186576853745329E-2</v>
      </c>
      <c r="I46" s="5">
        <v>72</v>
      </c>
      <c r="J46" s="3">
        <v>35.028305070000002</v>
      </c>
      <c r="K46" s="5">
        <v>45</v>
      </c>
      <c r="L46" s="3">
        <v>37.427944380000014</v>
      </c>
      <c r="M46" s="3">
        <v>-2.399639310000012</v>
      </c>
      <c r="N46" s="4">
        <v>-6.4113574756787362E-2</v>
      </c>
      <c r="O46" s="3">
        <v>0.21549692639893717</v>
      </c>
      <c r="P46" s="19">
        <v>-1.4566495117920148E-2</v>
      </c>
      <c r="Q46" s="5">
        <v>68</v>
      </c>
      <c r="S46" s="20" t="s">
        <v>508</v>
      </c>
      <c r="T46" s="3">
        <v>35.028305070000002</v>
      </c>
      <c r="U46" s="5">
        <v>45</v>
      </c>
      <c r="V46" s="3">
        <v>59.828537339999997</v>
      </c>
      <c r="W46" s="3">
        <v>-24.800232269999995</v>
      </c>
      <c r="X46" s="90">
        <v>-0.41452178797323069</v>
      </c>
      <c r="Y46" s="19">
        <v>-9.723373747854519E-2</v>
      </c>
      <c r="Z46" s="3">
        <v>35.028305070000002</v>
      </c>
      <c r="AA46" s="5">
        <v>45</v>
      </c>
      <c r="AB46" s="3">
        <v>59.828537339999997</v>
      </c>
      <c r="AC46" s="3">
        <v>-24.800232269999995</v>
      </c>
      <c r="AD46" s="90">
        <v>-0.41452178797323069</v>
      </c>
      <c r="AE46" s="19">
        <v>-9.723373747854519E-2</v>
      </c>
      <c r="AF46" s="3">
        <v>0.21549692639893717</v>
      </c>
      <c r="AG46" s="3">
        <v>0.21549692639893717</v>
      </c>
      <c r="AI46" s="20" t="s">
        <v>508</v>
      </c>
      <c r="AJ46" s="5">
        <v>45</v>
      </c>
      <c r="AK46" s="3">
        <v>246.17921395000005</v>
      </c>
      <c r="AL46" s="5">
        <v>45</v>
      </c>
      <c r="AM46" s="4">
        <v>-3.6471295803196857E-2</v>
      </c>
      <c r="AN46" s="3">
        <v>0.22885193685450583</v>
      </c>
      <c r="AO46" s="3">
        <v>255.49754031999998</v>
      </c>
    </row>
    <row r="47" spans="1:41" x14ac:dyDescent="0.35">
      <c r="A47" s="20" t="s">
        <v>513</v>
      </c>
      <c r="B47" s="3">
        <v>15.132546209999999</v>
      </c>
      <c r="C47" s="5">
        <v>48</v>
      </c>
      <c r="D47" s="3">
        <v>18.59389453</v>
      </c>
      <c r="E47" s="3">
        <v>-3.4613483200000008</v>
      </c>
      <c r="F47" s="4">
        <v>-0.18615510131109692</v>
      </c>
      <c r="G47" s="3">
        <v>0.18131797986891104</v>
      </c>
      <c r="H47" s="19">
        <v>-4.2426282258945416E-2</v>
      </c>
      <c r="I47" s="5">
        <v>83</v>
      </c>
      <c r="J47" s="3">
        <v>32.959782049999987</v>
      </c>
      <c r="K47" s="5">
        <v>46</v>
      </c>
      <c r="L47" s="3">
        <v>37.129661420000005</v>
      </c>
      <c r="M47" s="3">
        <v>-4.1698793700000181</v>
      </c>
      <c r="N47" s="4">
        <v>-0.11230588188864821</v>
      </c>
      <c r="O47" s="3">
        <v>0.20277120780922381</v>
      </c>
      <c r="P47" s="19">
        <v>-2.5312357249815554E-2</v>
      </c>
      <c r="Q47" s="5">
        <v>74</v>
      </c>
      <c r="S47" s="20" t="s">
        <v>513</v>
      </c>
      <c r="T47" s="3">
        <v>32.959782049999987</v>
      </c>
      <c r="U47" s="5">
        <v>46</v>
      </c>
      <c r="V47" s="3">
        <v>65.188392839999992</v>
      </c>
      <c r="W47" s="3">
        <v>-32.228610790000005</v>
      </c>
      <c r="X47" s="90">
        <v>-0.49439186005248981</v>
      </c>
      <c r="Y47" s="19">
        <v>-0.12635802143852543</v>
      </c>
      <c r="Z47" s="3">
        <v>32.959782049999987</v>
      </c>
      <c r="AA47" s="5">
        <v>46</v>
      </c>
      <c r="AB47" s="3">
        <v>65.188392839999992</v>
      </c>
      <c r="AC47" s="3">
        <v>-32.228610790000005</v>
      </c>
      <c r="AD47" s="90">
        <v>-0.49439186005248981</v>
      </c>
      <c r="AE47" s="19">
        <v>-0.12635802143852543</v>
      </c>
      <c r="AF47" s="3">
        <v>0.20277120780922381</v>
      </c>
      <c r="AG47" s="3">
        <v>0.20277120780922381</v>
      </c>
      <c r="AI47" s="20" t="s">
        <v>513</v>
      </c>
      <c r="AJ47" s="5">
        <v>46</v>
      </c>
      <c r="AK47" s="3">
        <v>334.97872713999993</v>
      </c>
      <c r="AL47" s="5">
        <v>37</v>
      </c>
      <c r="AM47" s="4">
        <v>4.9157312064802561E-2</v>
      </c>
      <c r="AN47" s="3">
        <v>0.31140131321816655</v>
      </c>
      <c r="AO47" s="3">
        <v>319.2836034099999</v>
      </c>
    </row>
    <row r="48" spans="1:41" x14ac:dyDescent="0.35">
      <c r="A48" s="20" t="s">
        <v>532</v>
      </c>
      <c r="B48" s="3">
        <v>16.85165018</v>
      </c>
      <c r="C48" s="5">
        <v>47</v>
      </c>
      <c r="D48" s="3">
        <v>18.593429130000001</v>
      </c>
      <c r="E48" s="3">
        <v>-1.7417789500000005</v>
      </c>
      <c r="F48" s="4">
        <v>-9.367712312892762E-2</v>
      </c>
      <c r="G48" s="3">
        <v>0.2019162621869946</v>
      </c>
      <c r="H48" s="19">
        <v>-2.1349254259793646E-2</v>
      </c>
      <c r="I48" s="5">
        <v>77</v>
      </c>
      <c r="J48" s="3">
        <v>32.174377970000002</v>
      </c>
      <c r="K48" s="5">
        <v>47</v>
      </c>
      <c r="L48" s="3">
        <v>36.825437059999999</v>
      </c>
      <c r="M48" s="3">
        <v>-4.6510590899999968</v>
      </c>
      <c r="N48" s="4">
        <v>-0.12630017350295086</v>
      </c>
      <c r="O48" s="3">
        <v>0.1979393392708246</v>
      </c>
      <c r="P48" s="19">
        <v>-2.8233255408556691E-2</v>
      </c>
      <c r="Q48" s="5">
        <v>79</v>
      </c>
      <c r="S48" s="20" t="s">
        <v>532</v>
      </c>
      <c r="T48" s="3">
        <v>32.174377970000002</v>
      </c>
      <c r="U48" s="5">
        <v>47</v>
      </c>
      <c r="V48" s="3">
        <v>52.783060430000013</v>
      </c>
      <c r="W48" s="3">
        <v>-20.608682460000011</v>
      </c>
      <c r="X48" s="90">
        <v>-0.39044121905987039</v>
      </c>
      <c r="Y48" s="19">
        <v>-8.0800018252987937E-2</v>
      </c>
      <c r="Z48" s="3">
        <v>32.174377970000002</v>
      </c>
      <c r="AA48" s="5">
        <v>47</v>
      </c>
      <c r="AB48" s="3">
        <v>52.783060430000013</v>
      </c>
      <c r="AC48" s="3">
        <v>-20.608682460000011</v>
      </c>
      <c r="AD48" s="90">
        <v>-0.39044121905987039</v>
      </c>
      <c r="AE48" s="19">
        <v>-8.0800018252987937E-2</v>
      </c>
      <c r="AF48" s="3">
        <v>0.1979393392708246</v>
      </c>
      <c r="AG48" s="3">
        <v>0.1979393392708246</v>
      </c>
      <c r="AI48" s="20" t="s">
        <v>532</v>
      </c>
      <c r="AJ48" s="5">
        <v>47</v>
      </c>
      <c r="AK48" s="3">
        <v>217.38784992999999</v>
      </c>
      <c r="AL48" s="5">
        <v>47</v>
      </c>
      <c r="AM48" s="4">
        <v>-3.6880864096706101E-2</v>
      </c>
      <c r="AN48" s="3">
        <v>0.20208704750849307</v>
      </c>
      <c r="AO48" s="3">
        <v>225.71231515000002</v>
      </c>
    </row>
    <row r="49" spans="1:41" x14ac:dyDescent="0.35">
      <c r="A49" s="20" t="s">
        <v>481</v>
      </c>
      <c r="B49" s="3">
        <v>17.426153809999999</v>
      </c>
      <c r="C49" s="5">
        <v>46</v>
      </c>
      <c r="D49" s="3">
        <v>24.136918080000012</v>
      </c>
      <c r="E49" s="3">
        <v>-6.7107642700000127</v>
      </c>
      <c r="F49" s="4">
        <v>-0.27802904446034438</v>
      </c>
      <c r="G49" s="3">
        <v>0.20879995751317301</v>
      </c>
      <c r="H49" s="19">
        <v>-8.2254876646527822E-2</v>
      </c>
      <c r="I49" s="5">
        <v>93</v>
      </c>
      <c r="J49" s="3">
        <v>30.87126584</v>
      </c>
      <c r="K49" s="5">
        <v>48</v>
      </c>
      <c r="L49" s="3">
        <v>41.915479070000011</v>
      </c>
      <c r="M49" s="3">
        <v>-11.044213230000011</v>
      </c>
      <c r="N49" s="4">
        <v>-0.26348770132284227</v>
      </c>
      <c r="O49" s="3">
        <v>0.18992248952011606</v>
      </c>
      <c r="P49" s="19">
        <v>-6.7041524709837944E-2</v>
      </c>
      <c r="Q49" s="5">
        <v>88</v>
      </c>
      <c r="S49" s="20" t="s">
        <v>481</v>
      </c>
      <c r="T49" s="3">
        <v>30.87126584</v>
      </c>
      <c r="U49" s="5">
        <v>48</v>
      </c>
      <c r="V49" s="3">
        <v>50.696409070000016</v>
      </c>
      <c r="W49" s="3">
        <v>-19.825143230000016</v>
      </c>
      <c r="X49" s="90">
        <v>-0.39105616341832172</v>
      </c>
      <c r="Y49" s="19">
        <v>-7.7728012839307942E-2</v>
      </c>
      <c r="Z49" s="3">
        <v>30.87126584</v>
      </c>
      <c r="AA49" s="5">
        <v>48</v>
      </c>
      <c r="AB49" s="3">
        <v>50.696409070000016</v>
      </c>
      <c r="AC49" s="3">
        <v>-19.825143230000016</v>
      </c>
      <c r="AD49" s="90">
        <v>-0.39105616341832172</v>
      </c>
      <c r="AE49" s="19">
        <v>-7.7728012839307942E-2</v>
      </c>
      <c r="AF49" s="3">
        <v>0.18992248952011606</v>
      </c>
      <c r="AG49" s="3">
        <v>0.18992248952011606</v>
      </c>
      <c r="AI49" s="20" t="s">
        <v>481</v>
      </c>
      <c r="AJ49" s="5">
        <v>48</v>
      </c>
      <c r="AK49" s="3">
        <v>210.5852696</v>
      </c>
      <c r="AL49" s="5">
        <v>48</v>
      </c>
      <c r="AM49" s="4">
        <v>0.21534096588528984</v>
      </c>
      <c r="AN49" s="3">
        <v>0.19576326549964712</v>
      </c>
      <c r="AO49" s="3">
        <v>173.27258399999999</v>
      </c>
    </row>
    <row r="50" spans="1:41" x14ac:dyDescent="0.35">
      <c r="A50" s="20" t="s">
        <v>484</v>
      </c>
      <c r="B50" s="3">
        <v>14.0204377</v>
      </c>
      <c r="C50" s="5">
        <v>50</v>
      </c>
      <c r="D50" s="3">
        <v>14.49735282</v>
      </c>
      <c r="E50" s="3">
        <v>-0.47691511999999925</v>
      </c>
      <c r="F50" s="4">
        <v>-3.2896703689384243E-2</v>
      </c>
      <c r="G50" s="3">
        <v>0.16799270957864279</v>
      </c>
      <c r="H50" s="19">
        <v>-5.8456224638723416E-3</v>
      </c>
      <c r="I50" s="5">
        <v>65</v>
      </c>
      <c r="J50" s="3">
        <v>28.22404337</v>
      </c>
      <c r="K50" s="5">
        <v>49</v>
      </c>
      <c r="L50" s="3">
        <v>26.75323143</v>
      </c>
      <c r="M50" s="3">
        <v>1.4708119400000008</v>
      </c>
      <c r="N50" s="4">
        <v>5.4976982644073802E-2</v>
      </c>
      <c r="O50" s="3">
        <v>0.17363656576105357</v>
      </c>
      <c r="P50" s="19">
        <v>8.9282480304877856E-3</v>
      </c>
      <c r="Q50" s="5">
        <v>32</v>
      </c>
      <c r="S50" s="20" t="s">
        <v>484</v>
      </c>
      <c r="T50" s="3">
        <v>28.22404337</v>
      </c>
      <c r="U50" s="5">
        <v>49</v>
      </c>
      <c r="V50" s="3">
        <v>40.82001812</v>
      </c>
      <c r="W50" s="3">
        <v>-12.59597475</v>
      </c>
      <c r="X50" s="90">
        <v>-0.30857347277434277</v>
      </c>
      <c r="Y50" s="19">
        <v>-4.9384767400320967E-2</v>
      </c>
      <c r="Z50" s="3">
        <v>28.22404337</v>
      </c>
      <c r="AA50" s="5">
        <v>49</v>
      </c>
      <c r="AB50" s="3">
        <v>40.82001812</v>
      </c>
      <c r="AC50" s="3">
        <v>-12.59597475</v>
      </c>
      <c r="AD50" s="90">
        <v>-0.30857347277434277</v>
      </c>
      <c r="AE50" s="19">
        <v>-4.9384767400320967E-2</v>
      </c>
      <c r="AF50" s="3">
        <v>0.17363656576105357</v>
      </c>
      <c r="AG50" s="3">
        <v>0.17363656576105357</v>
      </c>
      <c r="AI50" s="20" t="s">
        <v>484</v>
      </c>
      <c r="AJ50" s="5">
        <v>49</v>
      </c>
      <c r="AK50" s="3">
        <v>181.95340129000002</v>
      </c>
      <c r="AL50" s="5">
        <v>50</v>
      </c>
      <c r="AM50" s="4">
        <v>0.17760676205517445</v>
      </c>
      <c r="AN50" s="3">
        <v>0.16914664578845787</v>
      </c>
      <c r="AO50" s="3">
        <v>154.51117227999998</v>
      </c>
    </row>
    <row r="51" spans="1:41" x14ac:dyDescent="0.35">
      <c r="A51" s="20" t="s">
        <v>538</v>
      </c>
      <c r="B51" s="3">
        <v>13.843625919999999</v>
      </c>
      <c r="C51" s="5">
        <v>51</v>
      </c>
      <c r="D51" s="3">
        <v>7.0097825900000004</v>
      </c>
      <c r="E51" s="3">
        <v>6.8338433299999988</v>
      </c>
      <c r="F51" s="4">
        <v>0.97490089632009513</v>
      </c>
      <c r="G51" s="3">
        <v>0.16587415303688638</v>
      </c>
      <c r="H51" s="19">
        <v>8.3763475740572496E-2</v>
      </c>
      <c r="I51" s="5">
        <v>17</v>
      </c>
      <c r="J51" s="3">
        <v>27.165702490000001</v>
      </c>
      <c r="K51" s="5">
        <v>50</v>
      </c>
      <c r="L51" s="3">
        <v>16.026223650000002</v>
      </c>
      <c r="M51" s="3">
        <v>11.139478839999999</v>
      </c>
      <c r="N51" s="4">
        <v>0.69507820951943322</v>
      </c>
      <c r="O51" s="3">
        <v>0.16712556826155775</v>
      </c>
      <c r="P51" s="19">
        <v>6.7619814137414663E-2</v>
      </c>
      <c r="Q51" s="5">
        <v>14</v>
      </c>
      <c r="S51" s="20" t="s">
        <v>538</v>
      </c>
      <c r="T51" s="3">
        <v>27.165702490000001</v>
      </c>
      <c r="U51" s="5">
        <v>50</v>
      </c>
      <c r="V51" s="3">
        <v>21.291027720000002</v>
      </c>
      <c r="W51" s="3">
        <v>5.8746747699999986</v>
      </c>
      <c r="X51" s="90">
        <v>0.27592255513723019</v>
      </c>
      <c r="Y51" s="19">
        <v>2.3032711070573083E-2</v>
      </c>
      <c r="Z51" s="3">
        <v>27.165702490000001</v>
      </c>
      <c r="AA51" s="5">
        <v>50</v>
      </c>
      <c r="AB51" s="3">
        <v>21.291027720000002</v>
      </c>
      <c r="AC51" s="3">
        <v>5.8746747699999986</v>
      </c>
      <c r="AD51" s="90">
        <v>0.27592255513723019</v>
      </c>
      <c r="AE51" s="19">
        <v>2.3032711070573083E-2</v>
      </c>
      <c r="AF51" s="3">
        <v>0.16712556826155775</v>
      </c>
      <c r="AG51" s="3">
        <v>0.16712556826155775</v>
      </c>
      <c r="AI51" s="20" t="s">
        <v>538</v>
      </c>
      <c r="AJ51" s="5">
        <v>50</v>
      </c>
      <c r="AK51" s="3">
        <v>105.85384559000002</v>
      </c>
      <c r="AL51" s="5">
        <v>57</v>
      </c>
      <c r="AM51" s="4">
        <v>0.14525946709767412</v>
      </c>
      <c r="AN51" s="3">
        <v>9.8403342825237286E-2</v>
      </c>
      <c r="AO51" s="3">
        <v>92.427828479999988</v>
      </c>
    </row>
    <row r="52" spans="1:41" x14ac:dyDescent="0.35">
      <c r="A52" s="20" t="s">
        <v>480</v>
      </c>
      <c r="B52" s="3">
        <v>14.52823704</v>
      </c>
      <c r="C52" s="5">
        <v>49</v>
      </c>
      <c r="D52" s="3">
        <v>12.28698395</v>
      </c>
      <c r="E52" s="3">
        <v>2.2412530900000007</v>
      </c>
      <c r="F52" s="4">
        <v>0.18240872610564463</v>
      </c>
      <c r="G52" s="3">
        <v>0.17407715493435708</v>
      </c>
      <c r="H52" s="19">
        <v>2.7471386124489662E-2</v>
      </c>
      <c r="I52" s="5">
        <v>28</v>
      </c>
      <c r="J52" s="3">
        <v>26.908212300000002</v>
      </c>
      <c r="K52" s="5">
        <v>51</v>
      </c>
      <c r="L52" s="3">
        <v>25.186033739999999</v>
      </c>
      <c r="M52" s="3">
        <v>1.7221785600000032</v>
      </c>
      <c r="N52" s="4">
        <v>6.8378315449679983E-2</v>
      </c>
      <c r="O52" s="3">
        <v>0.16554146807709291</v>
      </c>
      <c r="P52" s="19">
        <v>1.0454115117170119E-2</v>
      </c>
      <c r="Q52" s="5">
        <v>30</v>
      </c>
      <c r="S52" s="20" t="s">
        <v>480</v>
      </c>
      <c r="T52" s="3">
        <v>26.908212300000002</v>
      </c>
      <c r="U52" s="5">
        <v>51</v>
      </c>
      <c r="V52" s="3">
        <v>38.446751290000002</v>
      </c>
      <c r="W52" s="3">
        <v>-11.538538989999999</v>
      </c>
      <c r="X52" s="90">
        <v>-0.30011739881390631</v>
      </c>
      <c r="Y52" s="19">
        <v>-4.5238901749996313E-2</v>
      </c>
      <c r="Z52" s="3">
        <v>26.908212300000002</v>
      </c>
      <c r="AA52" s="5">
        <v>51</v>
      </c>
      <c r="AB52" s="3">
        <v>38.446751290000002</v>
      </c>
      <c r="AC52" s="3">
        <v>-11.538538989999999</v>
      </c>
      <c r="AD52" s="90">
        <v>-0.30011739881390631</v>
      </c>
      <c r="AE52" s="19">
        <v>-4.5238901749996313E-2</v>
      </c>
      <c r="AF52" s="3">
        <v>0.16554146807709291</v>
      </c>
      <c r="AG52" s="3">
        <v>0.16554146807709291</v>
      </c>
      <c r="AI52" s="20" t="s">
        <v>480</v>
      </c>
      <c r="AJ52" s="5">
        <v>51</v>
      </c>
      <c r="AK52" s="3">
        <v>174.81812084999996</v>
      </c>
      <c r="AL52" s="5">
        <v>51</v>
      </c>
      <c r="AM52" s="4">
        <v>0.14167478909766795</v>
      </c>
      <c r="AN52" s="3">
        <v>0.16251358070350014</v>
      </c>
      <c r="AO52" s="3">
        <v>153.12427192000001</v>
      </c>
    </row>
    <row r="53" spans="1:41" x14ac:dyDescent="0.35">
      <c r="A53" s="20" t="s">
        <v>471</v>
      </c>
      <c r="B53" s="3">
        <v>12.373645059999999</v>
      </c>
      <c r="C53" s="5">
        <v>52</v>
      </c>
      <c r="D53" s="3">
        <v>17.002594469999998</v>
      </c>
      <c r="E53" s="3">
        <v>-4.6289494099999988</v>
      </c>
      <c r="F53" s="4">
        <v>-0.27224959215297917</v>
      </c>
      <c r="G53" s="3">
        <v>0.14826086071434047</v>
      </c>
      <c r="H53" s="19">
        <v>-5.6737749592054569E-2</v>
      </c>
      <c r="I53" s="5">
        <v>90</v>
      </c>
      <c r="J53" s="3">
        <v>25.38260571</v>
      </c>
      <c r="K53" s="5">
        <v>52</v>
      </c>
      <c r="L53" s="3">
        <v>32.455098769999999</v>
      </c>
      <c r="M53" s="3">
        <v>-7.0724930599999993</v>
      </c>
      <c r="N53" s="4">
        <v>-0.21791623898977275</v>
      </c>
      <c r="O53" s="3">
        <v>0.15615581466388984</v>
      </c>
      <c r="P53" s="19">
        <v>-4.2932050329686257E-2</v>
      </c>
      <c r="Q53" s="5">
        <v>84</v>
      </c>
      <c r="S53" s="20" t="s">
        <v>471</v>
      </c>
      <c r="T53" s="3">
        <v>25.38260571</v>
      </c>
      <c r="U53" s="5">
        <v>52</v>
      </c>
      <c r="V53" s="3">
        <v>50.313116789999995</v>
      </c>
      <c r="W53" s="3">
        <v>-24.930511079999995</v>
      </c>
      <c r="X53" s="90">
        <v>-0.49550718918997816</v>
      </c>
      <c r="Y53" s="19">
        <v>-9.7744518808036224E-2</v>
      </c>
      <c r="Z53" s="3">
        <v>25.38260571</v>
      </c>
      <c r="AA53" s="5">
        <v>52</v>
      </c>
      <c r="AB53" s="3">
        <v>50.313116789999995</v>
      </c>
      <c r="AC53" s="3">
        <v>-24.930511079999995</v>
      </c>
      <c r="AD53" s="90">
        <v>-0.49550718918997816</v>
      </c>
      <c r="AE53" s="19">
        <v>-9.7744518808036224E-2</v>
      </c>
      <c r="AF53" s="3">
        <v>0.15615581466388984</v>
      </c>
      <c r="AG53" s="3">
        <v>0.15615581466388984</v>
      </c>
      <c r="AI53" s="20" t="s">
        <v>471</v>
      </c>
      <c r="AJ53" s="5">
        <v>52</v>
      </c>
      <c r="AK53" s="3">
        <v>185.00490939999997</v>
      </c>
      <c r="AL53" s="5">
        <v>49</v>
      </c>
      <c r="AM53" s="4">
        <v>1.2100832887913526E-2</v>
      </c>
      <c r="AN53" s="3">
        <v>0.17198337408121517</v>
      </c>
      <c r="AO53" s="3">
        <v>182.79296231000001</v>
      </c>
    </row>
    <row r="54" spans="1:41" x14ac:dyDescent="0.35">
      <c r="A54" s="20" t="s">
        <v>533</v>
      </c>
      <c r="B54" s="3">
        <v>11.596847370000001</v>
      </c>
      <c r="C54" s="5">
        <v>53</v>
      </c>
      <c r="D54" s="3">
        <v>14.325546449999999</v>
      </c>
      <c r="E54" s="3">
        <v>-2.7286990799999984</v>
      </c>
      <c r="F54" s="4">
        <v>-0.19047783548947961</v>
      </c>
      <c r="G54" s="3">
        <v>0.13895328048540578</v>
      </c>
      <c r="H54" s="19">
        <v>-3.3446087092386181E-2</v>
      </c>
      <c r="I54" s="5">
        <v>82</v>
      </c>
      <c r="J54" s="3">
        <v>21.627572050000001</v>
      </c>
      <c r="K54" s="5">
        <v>53</v>
      </c>
      <c r="L54" s="3">
        <v>25.10294116</v>
      </c>
      <c r="M54" s="3">
        <v>-3.475369109999999</v>
      </c>
      <c r="N54" s="4">
        <v>-0.13844469808732163</v>
      </c>
      <c r="O54" s="3">
        <v>0.1330545481128117</v>
      </c>
      <c r="P54" s="19">
        <v>-2.1096481859928032E-2</v>
      </c>
      <c r="Q54" s="5">
        <v>73</v>
      </c>
      <c r="S54" s="20" t="s">
        <v>533</v>
      </c>
      <c r="T54" s="3">
        <v>21.627572050000001</v>
      </c>
      <c r="U54" s="5">
        <v>53</v>
      </c>
      <c r="V54" s="3">
        <v>37.885222740000003</v>
      </c>
      <c r="W54" s="3">
        <v>-16.257650690000002</v>
      </c>
      <c r="X54" s="90">
        <v>-0.4291290776241059</v>
      </c>
      <c r="Y54" s="19">
        <v>-6.3741021535575704E-2</v>
      </c>
      <c r="Z54" s="3">
        <v>21.627572050000001</v>
      </c>
      <c r="AA54" s="5">
        <v>53</v>
      </c>
      <c r="AB54" s="3">
        <v>37.885222740000003</v>
      </c>
      <c r="AC54" s="3">
        <v>-16.257650690000002</v>
      </c>
      <c r="AD54" s="90">
        <v>-0.4291290776241059</v>
      </c>
      <c r="AE54" s="19">
        <v>-6.3741021535575704E-2</v>
      </c>
      <c r="AF54" s="3">
        <v>0.1330545481128117</v>
      </c>
      <c r="AG54" s="3">
        <v>0.1330545481128117</v>
      </c>
      <c r="AI54" s="20" t="s">
        <v>533</v>
      </c>
      <c r="AJ54" s="5">
        <v>53</v>
      </c>
      <c r="AK54" s="3">
        <v>169.85137006000005</v>
      </c>
      <c r="AL54" s="5">
        <v>53</v>
      </c>
      <c r="AM54" s="4">
        <v>6.6168246528532926E-3</v>
      </c>
      <c r="AN54" s="3">
        <v>0.15789641372206689</v>
      </c>
      <c r="AO54" s="3">
        <v>168.73488093999998</v>
      </c>
    </row>
    <row r="55" spans="1:41" x14ac:dyDescent="0.35">
      <c r="A55" s="20" t="s">
        <v>529</v>
      </c>
      <c r="B55" s="3">
        <v>9.6282163099999991</v>
      </c>
      <c r="C55" s="5">
        <v>55</v>
      </c>
      <c r="D55" s="3">
        <v>5.9053034100000001</v>
      </c>
      <c r="E55" s="3">
        <v>3.722912899999999</v>
      </c>
      <c r="F55" s="4">
        <v>0.63043549865628301</v>
      </c>
      <c r="G55" s="3">
        <v>0.11536516768846534</v>
      </c>
      <c r="H55" s="19">
        <v>4.5632319812548935E-2</v>
      </c>
      <c r="I55" s="5">
        <v>23</v>
      </c>
      <c r="J55" s="3">
        <v>18.711360859999999</v>
      </c>
      <c r="K55" s="5">
        <v>54</v>
      </c>
      <c r="L55" s="3">
        <v>12.03153633</v>
      </c>
      <c r="M55" s="3">
        <v>6.6798245299999994</v>
      </c>
      <c r="N55" s="4">
        <v>0.55519298174283938</v>
      </c>
      <c r="O55" s="3">
        <v>0.11511378429568341</v>
      </c>
      <c r="P55" s="19">
        <v>4.0548440342397851E-2</v>
      </c>
      <c r="Q55" s="5">
        <v>16</v>
      </c>
      <c r="S55" s="20" t="s">
        <v>529</v>
      </c>
      <c r="T55" s="3">
        <v>18.711360859999999</v>
      </c>
      <c r="U55" s="5">
        <v>54</v>
      </c>
      <c r="V55" s="3">
        <v>17.913983819999999</v>
      </c>
      <c r="W55" s="3">
        <v>0.79737704000000065</v>
      </c>
      <c r="X55" s="90">
        <v>4.4511430177232469E-2</v>
      </c>
      <c r="Y55" s="19">
        <v>3.1262590178466705E-3</v>
      </c>
      <c r="Z55" s="3">
        <v>18.711360859999999</v>
      </c>
      <c r="AA55" s="5">
        <v>54</v>
      </c>
      <c r="AB55" s="3">
        <v>17.913983819999999</v>
      </c>
      <c r="AC55" s="3">
        <v>0.79737704000000065</v>
      </c>
      <c r="AD55" s="90">
        <v>4.4511430177232469E-2</v>
      </c>
      <c r="AE55" s="19">
        <v>3.1262590178466705E-3</v>
      </c>
      <c r="AF55" s="3">
        <v>0.11511378429568341</v>
      </c>
      <c r="AG55" s="3">
        <v>0.11511378429568341</v>
      </c>
      <c r="AI55" s="20" t="s">
        <v>529</v>
      </c>
      <c r="AJ55" s="5">
        <v>54</v>
      </c>
      <c r="AK55" s="3">
        <v>91.904148609999993</v>
      </c>
      <c r="AL55" s="5">
        <v>59</v>
      </c>
      <c r="AM55" s="4">
        <v>0.11306267484442767</v>
      </c>
      <c r="AN55" s="3">
        <v>8.5435492610820535E-2</v>
      </c>
      <c r="AO55" s="3">
        <v>82.568709459999994</v>
      </c>
    </row>
    <row r="56" spans="1:41" x14ac:dyDescent="0.35">
      <c r="A56" s="20" t="s">
        <v>499</v>
      </c>
      <c r="B56" s="3">
        <v>8.5645179299999992</v>
      </c>
      <c r="C56" s="5">
        <v>56</v>
      </c>
      <c r="D56" s="3">
        <v>10.40670839</v>
      </c>
      <c r="E56" s="3">
        <v>-1.8421904600000012</v>
      </c>
      <c r="F56" s="4">
        <v>-0.17701951385225667</v>
      </c>
      <c r="G56" s="3">
        <v>0.10261994697181021</v>
      </c>
      <c r="H56" s="19">
        <v>-2.2580013684001768E-2</v>
      </c>
      <c r="I56" s="5">
        <v>78</v>
      </c>
      <c r="J56" s="3">
        <v>16.426973109999999</v>
      </c>
      <c r="K56" s="5">
        <v>55</v>
      </c>
      <c r="L56" s="3">
        <v>20.819143959999998</v>
      </c>
      <c r="M56" s="3">
        <v>-4.3921708499999994</v>
      </c>
      <c r="N56" s="4">
        <v>-0.21096788890257523</v>
      </c>
      <c r="O56" s="3">
        <v>0.10106004867117568</v>
      </c>
      <c r="P56" s="19">
        <v>-2.6661729942903736E-2</v>
      </c>
      <c r="Q56" s="5">
        <v>75</v>
      </c>
      <c r="S56" s="20" t="s">
        <v>499</v>
      </c>
      <c r="T56" s="3">
        <v>16.426973109999999</v>
      </c>
      <c r="U56" s="5">
        <v>55</v>
      </c>
      <c r="V56" s="3">
        <v>29.759124900000003</v>
      </c>
      <c r="W56" s="3">
        <v>-13.332151790000005</v>
      </c>
      <c r="X56" s="90">
        <v>-0.44800214504963498</v>
      </c>
      <c r="Y56" s="19">
        <v>-5.2271080893912004E-2</v>
      </c>
      <c r="Z56" s="3">
        <v>16.426973109999999</v>
      </c>
      <c r="AA56" s="5">
        <v>55</v>
      </c>
      <c r="AB56" s="3">
        <v>29.759124900000003</v>
      </c>
      <c r="AC56" s="3">
        <v>-13.332151790000005</v>
      </c>
      <c r="AD56" s="90">
        <v>-0.44800214504963498</v>
      </c>
      <c r="AE56" s="19">
        <v>-5.2271080893912004E-2</v>
      </c>
      <c r="AF56" s="3">
        <v>0.10106004867117568</v>
      </c>
      <c r="AG56" s="3">
        <v>0.10106004867117568</v>
      </c>
      <c r="AI56" s="20" t="s">
        <v>499</v>
      </c>
      <c r="AJ56" s="5">
        <v>55</v>
      </c>
      <c r="AK56" s="3">
        <v>128.86155017999999</v>
      </c>
      <c r="AL56" s="5">
        <v>54</v>
      </c>
      <c r="AM56" s="4">
        <v>-3.5872695179827607E-2</v>
      </c>
      <c r="AN56" s="3">
        <v>0.1197916545088842</v>
      </c>
      <c r="AO56" s="3">
        <v>133.65615675000001</v>
      </c>
    </row>
    <row r="57" spans="1:41" x14ac:dyDescent="0.35">
      <c r="A57" s="20" t="s">
        <v>560</v>
      </c>
      <c r="B57" s="3">
        <v>10.041421700000001</v>
      </c>
      <c r="C57" s="5">
        <v>54</v>
      </c>
      <c r="D57" s="3">
        <v>7.1703784100000014</v>
      </c>
      <c r="E57" s="3">
        <v>2.8710432899999994</v>
      </c>
      <c r="F57" s="4">
        <v>0.40040331567382359</v>
      </c>
      <c r="G57" s="3">
        <v>0.12031618951559421</v>
      </c>
      <c r="H57" s="19">
        <v>3.5190822112693712E-2</v>
      </c>
      <c r="I57" s="5">
        <v>26</v>
      </c>
      <c r="J57" s="3">
        <v>15.563678039999999</v>
      </c>
      <c r="K57" s="5">
        <v>56</v>
      </c>
      <c r="L57" s="3">
        <v>12.309450790000003</v>
      </c>
      <c r="M57" s="3">
        <v>3.254227249999996</v>
      </c>
      <c r="N57" s="4">
        <v>0.26436819201094464</v>
      </c>
      <c r="O57" s="3">
        <v>9.5748988550265438E-2</v>
      </c>
      <c r="P57" s="19">
        <v>1.9754087688173192E-2</v>
      </c>
      <c r="Q57" s="5">
        <v>21</v>
      </c>
      <c r="S57" s="20" t="s">
        <v>560</v>
      </c>
      <c r="T57" s="3">
        <v>15.563678039999999</v>
      </c>
      <c r="U57" s="5">
        <v>56</v>
      </c>
      <c r="V57" s="3">
        <v>18.367243040000005</v>
      </c>
      <c r="W57" s="3">
        <v>-2.8035650000000061</v>
      </c>
      <c r="X57" s="90">
        <v>-0.15263940232589235</v>
      </c>
      <c r="Y57" s="19">
        <v>-1.0991877021401711E-2</v>
      </c>
      <c r="Z57" s="3">
        <v>15.563678039999999</v>
      </c>
      <c r="AA57" s="5">
        <v>56</v>
      </c>
      <c r="AB57" s="3">
        <v>18.367243040000005</v>
      </c>
      <c r="AC57" s="3">
        <v>-2.8035650000000061</v>
      </c>
      <c r="AD57" s="90">
        <v>-0.15263940232589235</v>
      </c>
      <c r="AE57" s="19">
        <v>-1.0991877021401711E-2</v>
      </c>
      <c r="AF57" s="3">
        <v>9.5748988550265438E-2</v>
      </c>
      <c r="AG57" s="3">
        <v>9.5748988550265438E-2</v>
      </c>
      <c r="AI57" s="20" t="s">
        <v>560</v>
      </c>
      <c r="AJ57" s="5">
        <v>56</v>
      </c>
      <c r="AK57" s="3">
        <v>89.078100120000002</v>
      </c>
      <c r="AL57" s="5">
        <v>60</v>
      </c>
      <c r="AM57" s="4">
        <v>-5.3720139046876669E-3</v>
      </c>
      <c r="AN57" s="3">
        <v>8.2808355005642362E-2</v>
      </c>
      <c r="AO57" s="3">
        <v>89.559213460000009</v>
      </c>
    </row>
    <row r="58" spans="1:41" x14ac:dyDescent="0.35">
      <c r="A58" s="20" t="s">
        <v>549</v>
      </c>
      <c r="B58" s="3">
        <v>5.4226744899999986</v>
      </c>
      <c r="C58" s="5">
        <v>62</v>
      </c>
      <c r="D58" s="3">
        <v>8.925896149999998</v>
      </c>
      <c r="E58" s="3">
        <v>-3.5032216599999995</v>
      </c>
      <c r="F58" s="4">
        <v>-0.3924784247013674</v>
      </c>
      <c r="G58" s="3">
        <v>6.497441807669703E-2</v>
      </c>
      <c r="H58" s="19">
        <v>-4.2939530270334446E-2</v>
      </c>
      <c r="I58" s="5">
        <v>84</v>
      </c>
      <c r="J58" s="3">
        <v>14.71945792</v>
      </c>
      <c r="K58" s="5">
        <v>57</v>
      </c>
      <c r="L58" s="3">
        <v>17.368390720000001</v>
      </c>
      <c r="M58" s="3">
        <v>-2.6489328000000008</v>
      </c>
      <c r="N58" s="4">
        <v>-0.15251457908243105</v>
      </c>
      <c r="O58" s="3">
        <v>9.0555279043037437E-2</v>
      </c>
      <c r="P58" s="19">
        <v>-1.60797777141342E-2</v>
      </c>
      <c r="Q58" s="5">
        <v>71</v>
      </c>
      <c r="S58" s="20" t="s">
        <v>549</v>
      </c>
      <c r="T58" s="3">
        <v>14.71945792</v>
      </c>
      <c r="U58" s="5">
        <v>57</v>
      </c>
      <c r="V58" s="3">
        <v>31.340489959999999</v>
      </c>
      <c r="W58" s="3">
        <v>-16.621032039999999</v>
      </c>
      <c r="X58" s="90">
        <v>-0.53033733873380706</v>
      </c>
      <c r="Y58" s="19">
        <v>-6.5165722982152077E-2</v>
      </c>
      <c r="Z58" s="3">
        <v>14.71945792</v>
      </c>
      <c r="AA58" s="5">
        <v>57</v>
      </c>
      <c r="AB58" s="3">
        <v>31.340489959999999</v>
      </c>
      <c r="AC58" s="3">
        <v>-16.621032039999999</v>
      </c>
      <c r="AD58" s="90">
        <v>-0.53033733873380706</v>
      </c>
      <c r="AE58" s="19">
        <v>-6.5165722982152077E-2</v>
      </c>
      <c r="AF58" s="3">
        <v>9.0555279043037437E-2</v>
      </c>
      <c r="AG58" s="3">
        <v>9.0555279043037437E-2</v>
      </c>
      <c r="AI58" s="20" t="s">
        <v>549</v>
      </c>
      <c r="AJ58" s="5">
        <v>57</v>
      </c>
      <c r="AK58" s="3">
        <v>171.65279812</v>
      </c>
      <c r="AL58" s="5">
        <v>52</v>
      </c>
      <c r="AM58" s="4">
        <v>-0.29252974154371625</v>
      </c>
      <c r="AN58" s="3">
        <v>0.1595710486110985</v>
      </c>
      <c r="AO58" s="3">
        <v>242.62899544999999</v>
      </c>
    </row>
    <row r="59" spans="1:41" x14ac:dyDescent="0.35">
      <c r="A59" s="20" t="s">
        <v>562</v>
      </c>
      <c r="B59" s="3">
        <v>7.1948207100000019</v>
      </c>
      <c r="C59" s="5">
        <v>58</v>
      </c>
      <c r="D59" s="3">
        <v>5.8858982400000004</v>
      </c>
      <c r="E59" s="3">
        <v>1.3089224700000015</v>
      </c>
      <c r="F59" s="4">
        <v>0.22238278961479319</v>
      </c>
      <c r="G59" s="3">
        <v>8.6208251972435562E-2</v>
      </c>
      <c r="H59" s="19">
        <v>1.604366536774781E-2</v>
      </c>
      <c r="I59" s="5">
        <v>35</v>
      </c>
      <c r="J59" s="3">
        <v>14.553563070000006</v>
      </c>
      <c r="K59" s="5">
        <v>58</v>
      </c>
      <c r="L59" s="3">
        <v>12.035017099999999</v>
      </c>
      <c r="M59" s="3">
        <v>2.518545970000007</v>
      </c>
      <c r="N59" s="4">
        <v>0.20926816713870777</v>
      </c>
      <c r="O59" s="3">
        <v>8.9534680695244992E-2</v>
      </c>
      <c r="P59" s="19">
        <v>1.5288292462696147E-2</v>
      </c>
      <c r="Q59" s="5">
        <v>26</v>
      </c>
      <c r="S59" s="20" t="s">
        <v>562</v>
      </c>
      <c r="T59" s="3">
        <v>14.553563070000006</v>
      </c>
      <c r="U59" s="5">
        <v>58</v>
      </c>
      <c r="V59" s="3">
        <v>19.680641319999996</v>
      </c>
      <c r="W59" s="3">
        <v>-5.1270782499999896</v>
      </c>
      <c r="X59" s="90">
        <v>-0.26051377933450348</v>
      </c>
      <c r="Y59" s="19">
        <v>-2.0101625467254462E-2</v>
      </c>
      <c r="Z59" s="3">
        <v>14.553563070000006</v>
      </c>
      <c r="AA59" s="5">
        <v>58</v>
      </c>
      <c r="AB59" s="3">
        <v>19.680641319999996</v>
      </c>
      <c r="AC59" s="3">
        <v>-5.1270782499999896</v>
      </c>
      <c r="AD59" s="90">
        <v>-0.26051377933450348</v>
      </c>
      <c r="AE59" s="19">
        <v>-2.0101625467254462E-2</v>
      </c>
      <c r="AF59" s="3">
        <v>8.9534680695244992E-2</v>
      </c>
      <c r="AG59" s="3">
        <v>8.9534680695244992E-2</v>
      </c>
      <c r="AI59" s="20" t="s">
        <v>562</v>
      </c>
      <c r="AJ59" s="5">
        <v>58</v>
      </c>
      <c r="AK59" s="3">
        <v>78.151129489999988</v>
      </c>
      <c r="AL59" s="5">
        <v>61</v>
      </c>
      <c r="AM59" s="4">
        <v>9.0038854137718172E-2</v>
      </c>
      <c r="AN59" s="3">
        <v>7.2650477122679843E-2</v>
      </c>
      <c r="AO59" s="3">
        <v>71.695728269999989</v>
      </c>
    </row>
    <row r="60" spans="1:41" x14ac:dyDescent="0.35">
      <c r="A60" s="20" t="s">
        <v>482</v>
      </c>
      <c r="B60" s="3">
        <v>7.2088053800000003</v>
      </c>
      <c r="C60" s="5">
        <v>57</v>
      </c>
      <c r="D60" s="3">
        <v>9.3454913700000013</v>
      </c>
      <c r="E60" s="3">
        <v>-2.136685990000001</v>
      </c>
      <c r="F60" s="4">
        <v>-0.22863281398546742</v>
      </c>
      <c r="G60" s="3">
        <v>8.6375816113879067E-2</v>
      </c>
      <c r="H60" s="19">
        <v>-2.6189690990265396E-2</v>
      </c>
      <c r="I60" s="5">
        <v>79</v>
      </c>
      <c r="J60" s="3">
        <v>13.12400435</v>
      </c>
      <c r="K60" s="5">
        <v>59</v>
      </c>
      <c r="L60" s="3">
        <v>15.584927710000002</v>
      </c>
      <c r="M60" s="3">
        <v>-2.4609233600000024</v>
      </c>
      <c r="N60" s="4">
        <v>-0.15790405998617252</v>
      </c>
      <c r="O60" s="3">
        <v>8.0739921438376383E-2</v>
      </c>
      <c r="P60" s="19">
        <v>-1.4938506782927933E-2</v>
      </c>
      <c r="Q60" s="5">
        <v>69</v>
      </c>
      <c r="S60" s="20" t="s">
        <v>482</v>
      </c>
      <c r="T60" s="3">
        <v>13.12400435</v>
      </c>
      <c r="U60" s="5">
        <v>59</v>
      </c>
      <c r="V60" s="3">
        <v>24.925734870000003</v>
      </c>
      <c r="W60" s="3">
        <v>-11.801730520000003</v>
      </c>
      <c r="X60" s="90">
        <v>-0.47347573026640322</v>
      </c>
      <c r="Y60" s="19">
        <v>-4.6270791123288746E-2</v>
      </c>
      <c r="Z60" s="3">
        <v>13.12400435</v>
      </c>
      <c r="AA60" s="5">
        <v>59</v>
      </c>
      <c r="AB60" s="3">
        <v>24.925734870000003</v>
      </c>
      <c r="AC60" s="3">
        <v>-11.801730520000003</v>
      </c>
      <c r="AD60" s="90">
        <v>-0.47347573026640322</v>
      </c>
      <c r="AE60" s="19">
        <v>-4.6270791123288746E-2</v>
      </c>
      <c r="AF60" s="3">
        <v>8.0739921438376383E-2</v>
      </c>
      <c r="AG60" s="3">
        <v>8.0739921438376383E-2</v>
      </c>
      <c r="AI60" s="20" t="s">
        <v>482</v>
      </c>
      <c r="AJ60" s="5">
        <v>59</v>
      </c>
      <c r="AK60" s="3">
        <v>95.270202530000006</v>
      </c>
      <c r="AL60" s="5">
        <v>58</v>
      </c>
      <c r="AM60" s="4">
        <v>6.3980575709918774E-2</v>
      </c>
      <c r="AN60" s="3">
        <v>8.8564627466638055E-2</v>
      </c>
      <c r="AO60" s="3">
        <v>89.541298690000005</v>
      </c>
    </row>
    <row r="61" spans="1:41" x14ac:dyDescent="0.35">
      <c r="A61" s="20" t="s">
        <v>495</v>
      </c>
      <c r="B61" s="3">
        <v>6.8128267400000002</v>
      </c>
      <c r="C61" s="5">
        <v>59</v>
      </c>
      <c r="D61" s="3">
        <v>11.38475916</v>
      </c>
      <c r="E61" s="3">
        <v>-4.5719324199999996</v>
      </c>
      <c r="F61" s="4">
        <v>-0.40158358694695473</v>
      </c>
      <c r="G61" s="3">
        <v>8.1631204990300105E-2</v>
      </c>
      <c r="H61" s="19">
        <v>-5.6038883518011083E-2</v>
      </c>
      <c r="I61" s="5">
        <v>89</v>
      </c>
      <c r="J61" s="3">
        <v>12.64869023</v>
      </c>
      <c r="K61" s="5">
        <v>60</v>
      </c>
      <c r="L61" s="3">
        <v>19.46341262</v>
      </c>
      <c r="M61" s="3">
        <v>-6.81472239</v>
      </c>
      <c r="N61" s="4">
        <v>-0.35012988333800221</v>
      </c>
      <c r="O61" s="3">
        <v>7.7815751064465241E-2</v>
      </c>
      <c r="P61" s="19">
        <v>-4.1367308832724381E-2</v>
      </c>
      <c r="Q61" s="5">
        <v>83</v>
      </c>
      <c r="S61" s="20" t="s">
        <v>495</v>
      </c>
      <c r="T61" s="3">
        <v>12.64869023</v>
      </c>
      <c r="U61" s="5">
        <v>60</v>
      </c>
      <c r="V61" s="3">
        <v>30.676955870000004</v>
      </c>
      <c r="W61" s="3">
        <v>-18.028265640000004</v>
      </c>
      <c r="X61" s="90">
        <v>-0.58768105011457261</v>
      </c>
      <c r="Y61" s="19">
        <v>-7.0683033503429249E-2</v>
      </c>
      <c r="Z61" s="3">
        <v>12.64869023</v>
      </c>
      <c r="AA61" s="5">
        <v>60</v>
      </c>
      <c r="AB61" s="3">
        <v>30.676955870000004</v>
      </c>
      <c r="AC61" s="3">
        <v>-18.028265640000004</v>
      </c>
      <c r="AD61" s="90">
        <v>-0.58768105011457261</v>
      </c>
      <c r="AE61" s="19">
        <v>-7.0683033503429249E-2</v>
      </c>
      <c r="AF61" s="3">
        <v>7.7815751064465241E-2</v>
      </c>
      <c r="AG61" s="3">
        <v>7.7815751064465241E-2</v>
      </c>
      <c r="AI61" s="20" t="s">
        <v>495</v>
      </c>
      <c r="AJ61" s="5">
        <v>60</v>
      </c>
      <c r="AK61" s="3">
        <v>126.49873079999999</v>
      </c>
      <c r="AL61" s="5">
        <v>55</v>
      </c>
      <c r="AM61" s="4">
        <v>0.2955125311732052</v>
      </c>
      <c r="AN61" s="3">
        <v>0.1175951417210085</v>
      </c>
      <c r="AO61" s="3">
        <v>97.64377245</v>
      </c>
    </row>
    <row r="62" spans="1:41" x14ac:dyDescent="0.35">
      <c r="A62" s="20" t="s">
        <v>476</v>
      </c>
      <c r="B62" s="3">
        <v>5.7762570299999991</v>
      </c>
      <c r="C62" s="5">
        <v>61</v>
      </c>
      <c r="D62" s="3">
        <v>3.8505134499999998</v>
      </c>
      <c r="E62" s="3">
        <v>1.9257435799999993</v>
      </c>
      <c r="F62" s="4">
        <v>0.50012643898179321</v>
      </c>
      <c r="G62" s="3">
        <v>6.9211039659081652E-2</v>
      </c>
      <c r="H62" s="19">
        <v>2.3604137211892039E-2</v>
      </c>
      <c r="I62" s="5">
        <v>32</v>
      </c>
      <c r="J62" s="3">
        <v>12.280556260000001</v>
      </c>
      <c r="K62" s="5">
        <v>61</v>
      </c>
      <c r="L62" s="3">
        <v>9.1752845700000005</v>
      </c>
      <c r="M62" s="3">
        <v>3.1052716900000004</v>
      </c>
      <c r="N62" s="4">
        <v>0.33843873356834764</v>
      </c>
      <c r="O62" s="3">
        <v>7.5550961521280005E-2</v>
      </c>
      <c r="P62" s="19">
        <v>1.8849884948834425E-2</v>
      </c>
      <c r="Q62" s="5">
        <v>22</v>
      </c>
      <c r="S62" s="20" t="s">
        <v>476</v>
      </c>
      <c r="T62" s="3">
        <v>12.280556260000001</v>
      </c>
      <c r="U62" s="5">
        <v>61</v>
      </c>
      <c r="V62" s="3">
        <v>15.405297570000002</v>
      </c>
      <c r="W62" s="3">
        <v>-3.124741310000001</v>
      </c>
      <c r="X62" s="90">
        <v>-0.20283550485159507</v>
      </c>
      <c r="Y62" s="19">
        <v>-1.2251106075020061E-2</v>
      </c>
      <c r="Z62" s="3">
        <v>12.280556260000001</v>
      </c>
      <c r="AA62" s="5">
        <v>61</v>
      </c>
      <c r="AB62" s="3">
        <v>15.405297570000002</v>
      </c>
      <c r="AC62" s="3">
        <v>-3.124741310000001</v>
      </c>
      <c r="AD62" s="90">
        <v>-0.20283550485159507</v>
      </c>
      <c r="AE62" s="19">
        <v>-1.2251106075020061E-2</v>
      </c>
      <c r="AF62" s="3">
        <v>7.5550961521280005E-2</v>
      </c>
      <c r="AG62" s="3">
        <v>7.5550961521280005E-2</v>
      </c>
      <c r="AI62" s="20" t="s">
        <v>476</v>
      </c>
      <c r="AJ62" s="5">
        <v>61</v>
      </c>
      <c r="AK62" s="3">
        <v>63.590868159999992</v>
      </c>
      <c r="AL62" s="5">
        <v>63</v>
      </c>
      <c r="AM62" s="4">
        <v>-0.1381386693537312</v>
      </c>
      <c r="AN62" s="3">
        <v>5.9115037013771889E-2</v>
      </c>
      <c r="AO62" s="3">
        <v>73.783178219999996</v>
      </c>
    </row>
    <row r="63" spans="1:41" x14ac:dyDescent="0.35">
      <c r="A63" s="20" t="s">
        <v>520</v>
      </c>
      <c r="B63" s="3">
        <v>6.1642897999999979</v>
      </c>
      <c r="C63" s="5">
        <v>60</v>
      </c>
      <c r="D63" s="3">
        <v>6.0572352800000004</v>
      </c>
      <c r="E63" s="3">
        <v>0.10705451999999749</v>
      </c>
      <c r="F63" s="4">
        <v>1.7673825607117166E-2</v>
      </c>
      <c r="G63" s="3">
        <v>7.3860443467466758E-2</v>
      </c>
      <c r="H63" s="19">
        <v>1.312183826277215E-3</v>
      </c>
      <c r="I63" s="5">
        <v>49</v>
      </c>
      <c r="J63" s="3">
        <v>11.941788099999998</v>
      </c>
      <c r="K63" s="5">
        <v>62</v>
      </c>
      <c r="L63" s="3">
        <v>11.10014179</v>
      </c>
      <c r="M63" s="3">
        <v>0.84164630999999801</v>
      </c>
      <c r="N63" s="4">
        <v>7.5823023338154938E-2</v>
      </c>
      <c r="O63" s="3">
        <v>7.3466832783222746E-2</v>
      </c>
      <c r="P63" s="19">
        <v>5.1090331845040568E-3</v>
      </c>
      <c r="Q63" s="5">
        <v>34</v>
      </c>
      <c r="S63" s="20" t="s">
        <v>520</v>
      </c>
      <c r="T63" s="3">
        <v>11.941788099999998</v>
      </c>
      <c r="U63" s="5">
        <v>62</v>
      </c>
      <c r="V63" s="3">
        <v>16.91112425</v>
      </c>
      <c r="W63" s="3">
        <v>-4.969336150000002</v>
      </c>
      <c r="X63" s="90">
        <v>-0.29385013536282201</v>
      </c>
      <c r="Y63" s="19">
        <v>-1.9483169407096233E-2</v>
      </c>
      <c r="Z63" s="3">
        <v>11.941788099999998</v>
      </c>
      <c r="AA63" s="5">
        <v>62</v>
      </c>
      <c r="AB63" s="3">
        <v>16.91112425</v>
      </c>
      <c r="AC63" s="3">
        <v>-4.969336150000002</v>
      </c>
      <c r="AD63" s="90">
        <v>-0.29385013536282201</v>
      </c>
      <c r="AE63" s="19">
        <v>-1.9483169407096233E-2</v>
      </c>
      <c r="AF63" s="3">
        <v>7.3466832783222746E-2</v>
      </c>
      <c r="AG63" s="3">
        <v>7.3466832783222746E-2</v>
      </c>
      <c r="AI63" s="20" t="s">
        <v>520</v>
      </c>
      <c r="AJ63" s="5">
        <v>62</v>
      </c>
      <c r="AK63" s="3">
        <v>71.660422139999994</v>
      </c>
      <c r="AL63" s="5">
        <v>62</v>
      </c>
      <c r="AM63" s="4">
        <v>0.12575059314425863</v>
      </c>
      <c r="AN63" s="3">
        <v>6.661661697352457E-2</v>
      </c>
      <c r="AO63" s="3">
        <v>63.655682329999998</v>
      </c>
    </row>
    <row r="64" spans="1:41" x14ac:dyDescent="0.35">
      <c r="A64" s="20" t="s">
        <v>465</v>
      </c>
      <c r="B64" s="3">
        <v>5.08874928</v>
      </c>
      <c r="C64" s="5">
        <v>63</v>
      </c>
      <c r="D64" s="3">
        <v>4.7698546599999991</v>
      </c>
      <c r="E64" s="3">
        <v>0.31889462000000091</v>
      </c>
      <c r="F64" s="4">
        <v>6.6856255112813123E-2</v>
      </c>
      <c r="G64" s="3">
        <v>6.0973330377094265E-2</v>
      </c>
      <c r="H64" s="19">
        <v>3.908740729964783E-3</v>
      </c>
      <c r="I64" s="5">
        <v>41</v>
      </c>
      <c r="J64" s="3">
        <v>9.4158195000000013</v>
      </c>
      <c r="K64" s="5">
        <v>63</v>
      </c>
      <c r="L64" s="3">
        <v>8.0643728199999991</v>
      </c>
      <c r="M64" s="3">
        <v>1.3514466800000022</v>
      </c>
      <c r="N64" s="4">
        <v>0.16758236631227597</v>
      </c>
      <c r="O64" s="3">
        <v>5.7926872502745891E-2</v>
      </c>
      <c r="P64" s="19">
        <v>8.2036668528943733E-3</v>
      </c>
      <c r="Q64" s="5">
        <v>33</v>
      </c>
      <c r="S64" s="20" t="s">
        <v>465</v>
      </c>
      <c r="T64" s="3">
        <v>9.4158195000000013</v>
      </c>
      <c r="U64" s="5">
        <v>63</v>
      </c>
      <c r="V64" s="3">
        <v>11.66868101</v>
      </c>
      <c r="W64" s="3">
        <v>-2.2528615099999989</v>
      </c>
      <c r="X64" s="90">
        <v>-0.19306908022160418</v>
      </c>
      <c r="Y64" s="19">
        <v>-8.8327456877829811E-3</v>
      </c>
      <c r="Z64" s="3">
        <v>9.4158195000000013</v>
      </c>
      <c r="AA64" s="5">
        <v>63</v>
      </c>
      <c r="AB64" s="3">
        <v>11.66868101</v>
      </c>
      <c r="AC64" s="3">
        <v>-2.2528615099999989</v>
      </c>
      <c r="AD64" s="90">
        <v>-0.19306908022160418</v>
      </c>
      <c r="AE64" s="19">
        <v>-8.8327456877829811E-3</v>
      </c>
      <c r="AF64" s="3">
        <v>5.7926872502745891E-2</v>
      </c>
      <c r="AG64" s="3">
        <v>5.7926872502745891E-2</v>
      </c>
      <c r="AI64" s="20" t="s">
        <v>465</v>
      </c>
      <c r="AJ64" s="5">
        <v>63</v>
      </c>
      <c r="AK64" s="3">
        <v>50.83331407</v>
      </c>
      <c r="AL64" s="5">
        <v>66</v>
      </c>
      <c r="AM64" s="4">
        <v>0.41278995734904012</v>
      </c>
      <c r="AN64" s="3">
        <v>4.7255420939054868E-2</v>
      </c>
      <c r="AO64" s="3">
        <v>35.980800829999993</v>
      </c>
    </row>
    <row r="65" spans="1:41" x14ac:dyDescent="0.35">
      <c r="A65" s="20" t="s">
        <v>521</v>
      </c>
      <c r="B65" s="3">
        <v>5.0207126099999986</v>
      </c>
      <c r="C65" s="5">
        <v>64</v>
      </c>
      <c r="D65" s="3">
        <v>5.101711400000001</v>
      </c>
      <c r="E65" s="3">
        <v>-8.099879000000243E-2</v>
      </c>
      <c r="F65" s="4">
        <v>-1.5876787934339553E-2</v>
      </c>
      <c r="G65" s="3">
        <v>6.0158115846095116E-2</v>
      </c>
      <c r="H65" s="19">
        <v>-9.9281470960806053E-4</v>
      </c>
      <c r="I65" s="5">
        <v>59</v>
      </c>
      <c r="J65" s="3">
        <v>9.4029767199999981</v>
      </c>
      <c r="K65" s="5">
        <v>64</v>
      </c>
      <c r="L65" s="3">
        <v>10.31938924</v>
      </c>
      <c r="M65" s="3">
        <v>-0.91641252000000151</v>
      </c>
      <c r="N65" s="4">
        <v>-8.8804918458527116E-2</v>
      </c>
      <c r="O65" s="3">
        <v>5.7847862695937155E-2</v>
      </c>
      <c r="P65" s="19">
        <v>-5.5628854065492258E-3</v>
      </c>
      <c r="Q65" s="5">
        <v>61</v>
      </c>
      <c r="S65" s="20" t="s">
        <v>521</v>
      </c>
      <c r="T65" s="3">
        <v>9.4029767199999981</v>
      </c>
      <c r="U65" s="5">
        <v>64</v>
      </c>
      <c r="V65" s="3">
        <v>15.209033209999999</v>
      </c>
      <c r="W65" s="3">
        <v>-5.8060564900000013</v>
      </c>
      <c r="X65" s="90">
        <v>-0.38175053008514026</v>
      </c>
      <c r="Y65" s="19">
        <v>-2.2763680855407722E-2</v>
      </c>
      <c r="Z65" s="3">
        <v>9.4029767199999981</v>
      </c>
      <c r="AA65" s="5">
        <v>64</v>
      </c>
      <c r="AB65" s="3">
        <v>15.209033209999999</v>
      </c>
      <c r="AC65" s="3">
        <v>-5.8060564900000013</v>
      </c>
      <c r="AD65" s="90">
        <v>-0.38175053008514026</v>
      </c>
      <c r="AE65" s="19">
        <v>-2.2763680855407722E-2</v>
      </c>
      <c r="AF65" s="3">
        <v>5.7847862695937155E-2</v>
      </c>
      <c r="AG65" s="3">
        <v>5.7847862695937155E-2</v>
      </c>
      <c r="AI65" s="20" t="s">
        <v>521</v>
      </c>
      <c r="AJ65" s="5">
        <v>64</v>
      </c>
      <c r="AK65" s="3">
        <v>52.284572370000006</v>
      </c>
      <c r="AL65" s="5">
        <v>65</v>
      </c>
      <c r="AM65" s="4">
        <v>8.6242148032342758E-3</v>
      </c>
      <c r="AN65" s="3">
        <v>4.8604532699963475E-2</v>
      </c>
      <c r="AO65" s="3">
        <v>51.837514509999998</v>
      </c>
    </row>
    <row r="66" spans="1:41" x14ac:dyDescent="0.35">
      <c r="A66" s="20" t="s">
        <v>556</v>
      </c>
      <c r="B66" s="3">
        <v>3.3397833399999999</v>
      </c>
      <c r="C66" s="5">
        <v>67</v>
      </c>
      <c r="D66" s="3">
        <v>8.0731306900000011</v>
      </c>
      <c r="E66" s="3">
        <v>-4.7333473500000007</v>
      </c>
      <c r="F66" s="4">
        <v>-0.58630877310868856</v>
      </c>
      <c r="G66" s="3">
        <v>4.0017242307079301E-2</v>
      </c>
      <c r="H66" s="19">
        <v>-5.801737130596879E-2</v>
      </c>
      <c r="I66" s="5">
        <v>91</v>
      </c>
      <c r="J66" s="3">
        <v>8.7232350299999997</v>
      </c>
      <c r="K66" s="5">
        <v>65</v>
      </c>
      <c r="L66" s="3">
        <v>23.048804799999999</v>
      </c>
      <c r="M66" s="3">
        <v>-14.32556977</v>
      </c>
      <c r="N66" s="4">
        <v>-0.62153200108666806</v>
      </c>
      <c r="O66" s="3">
        <v>5.3666037607698051E-2</v>
      </c>
      <c r="P66" s="19">
        <v>-8.6960294927044018E-2</v>
      </c>
      <c r="Q66" s="5">
        <v>91</v>
      </c>
      <c r="S66" s="20" t="s">
        <v>556</v>
      </c>
      <c r="T66" s="3">
        <v>8.7232350299999997</v>
      </c>
      <c r="U66" s="5">
        <v>65</v>
      </c>
      <c r="V66" s="3">
        <v>31.23145169</v>
      </c>
      <c r="W66" s="3">
        <v>-22.508216660000002</v>
      </c>
      <c r="X66" s="90">
        <v>-0.72069069614227721</v>
      </c>
      <c r="Y66" s="19">
        <v>-8.8247481152669782E-2</v>
      </c>
      <c r="Z66" s="3">
        <v>8.7232350299999997</v>
      </c>
      <c r="AA66" s="5">
        <v>65</v>
      </c>
      <c r="AB66" s="3">
        <v>31.23145169</v>
      </c>
      <c r="AC66" s="3">
        <v>-22.508216660000002</v>
      </c>
      <c r="AD66" s="90">
        <v>-0.72069069614227721</v>
      </c>
      <c r="AE66" s="19">
        <v>-8.8247481152669782E-2</v>
      </c>
      <c r="AF66" s="3">
        <v>5.3666037607698051E-2</v>
      </c>
      <c r="AG66" s="3">
        <v>5.3666037607698051E-2</v>
      </c>
      <c r="AI66" s="20" t="s">
        <v>556</v>
      </c>
      <c r="AJ66" s="5">
        <v>65</v>
      </c>
      <c r="AK66" s="3">
        <v>125.14911966</v>
      </c>
      <c r="AL66" s="5">
        <v>56</v>
      </c>
      <c r="AM66" s="4">
        <v>0.43201978642030658</v>
      </c>
      <c r="AN66" s="3">
        <v>0.11634052270409934</v>
      </c>
      <c r="AO66" s="3">
        <v>87.393429089999998</v>
      </c>
    </row>
    <row r="67" spans="1:41" x14ac:dyDescent="0.35">
      <c r="A67" s="20" t="s">
        <v>501</v>
      </c>
      <c r="B67" s="3">
        <v>3.0626833299999991</v>
      </c>
      <c r="C67" s="5">
        <v>71</v>
      </c>
      <c r="D67" s="3">
        <v>3.5709456099999999</v>
      </c>
      <c r="E67" s="3">
        <v>-0.50826228000000073</v>
      </c>
      <c r="F67" s="4">
        <v>-0.14233268593525306</v>
      </c>
      <c r="G67" s="3">
        <v>3.6697033444828935E-2</v>
      </c>
      <c r="H67" s="19">
        <v>-6.2298494572933282E-3</v>
      </c>
      <c r="I67" s="5">
        <v>66</v>
      </c>
      <c r="J67" s="3">
        <v>6.6807875899999996</v>
      </c>
      <c r="K67" s="5">
        <v>66</v>
      </c>
      <c r="L67" s="3">
        <v>7.6009791699999996</v>
      </c>
      <c r="M67" s="3">
        <v>-0.92019158000000001</v>
      </c>
      <c r="N67" s="4">
        <v>-0.12106224203742955</v>
      </c>
      <c r="O67" s="3">
        <v>4.1100738065747433E-2</v>
      </c>
      <c r="P67" s="19">
        <v>-5.5858253787404244E-3</v>
      </c>
      <c r="Q67" s="5">
        <v>62</v>
      </c>
      <c r="S67" s="20" t="s">
        <v>501</v>
      </c>
      <c r="T67" s="3">
        <v>6.6807875899999996</v>
      </c>
      <c r="U67" s="5">
        <v>66</v>
      </c>
      <c r="V67" s="3">
        <v>11.019439310000001</v>
      </c>
      <c r="W67" s="3">
        <v>-4.3386517200000014</v>
      </c>
      <c r="X67" s="90">
        <v>-0.39372708519413779</v>
      </c>
      <c r="Y67" s="19">
        <v>-1.7010458521537014E-2</v>
      </c>
      <c r="Z67" s="3">
        <v>6.6807875899999996</v>
      </c>
      <c r="AA67" s="5">
        <v>66</v>
      </c>
      <c r="AB67" s="3">
        <v>11.019439310000001</v>
      </c>
      <c r="AC67" s="3">
        <v>-4.3386517200000014</v>
      </c>
      <c r="AD67" s="90">
        <v>-0.39372708519413779</v>
      </c>
      <c r="AE67" s="19">
        <v>-1.7010458521537014E-2</v>
      </c>
      <c r="AF67" s="3">
        <v>4.1100738065747433E-2</v>
      </c>
      <c r="AG67" s="3">
        <v>4.1100738065747433E-2</v>
      </c>
      <c r="AI67" s="20" t="s">
        <v>501</v>
      </c>
      <c r="AJ67" s="5">
        <v>66</v>
      </c>
      <c r="AK67" s="3">
        <v>46.902328309999994</v>
      </c>
      <c r="AL67" s="5">
        <v>68</v>
      </c>
      <c r="AM67" s="4">
        <v>0.14267338841462229</v>
      </c>
      <c r="AN67" s="3">
        <v>4.3601116863219297E-2</v>
      </c>
      <c r="AO67" s="3">
        <v>41.046136879999999</v>
      </c>
    </row>
    <row r="68" spans="1:41" x14ac:dyDescent="0.35">
      <c r="A68" s="20" t="s">
        <v>477</v>
      </c>
      <c r="B68" s="3">
        <v>4.0105833100000003</v>
      </c>
      <c r="C68" s="5">
        <v>65</v>
      </c>
      <c r="D68" s="3">
        <v>2.0092566199999999</v>
      </c>
      <c r="E68" s="3">
        <v>2.0013266900000004</v>
      </c>
      <c r="F68" s="4">
        <v>0.99605330154393146</v>
      </c>
      <c r="G68" s="3">
        <v>4.8054759177581306E-2</v>
      </c>
      <c r="H68" s="19">
        <v>2.4530571093261413E-2</v>
      </c>
      <c r="I68" s="5">
        <v>31</v>
      </c>
      <c r="J68" s="3">
        <v>6.4940847300000009</v>
      </c>
      <c r="K68" s="5">
        <v>67</v>
      </c>
      <c r="L68" s="3">
        <v>5.0208542700000001</v>
      </c>
      <c r="M68" s="3">
        <v>1.4732304600000008</v>
      </c>
      <c r="N68" s="4">
        <v>0.2934222705491909</v>
      </c>
      <c r="O68" s="3">
        <v>3.9952127180936194E-2</v>
      </c>
      <c r="P68" s="19">
        <v>8.9429291367797929E-3</v>
      </c>
      <c r="Q68" s="5">
        <v>31</v>
      </c>
      <c r="S68" s="20" t="s">
        <v>477</v>
      </c>
      <c r="T68" s="3">
        <v>6.4940847300000009</v>
      </c>
      <c r="U68" s="5">
        <v>67</v>
      </c>
      <c r="V68" s="3">
        <v>7.6238207299999985</v>
      </c>
      <c r="W68" s="3">
        <v>-1.1297359999999976</v>
      </c>
      <c r="X68" s="90">
        <v>-0.14818501641236759</v>
      </c>
      <c r="Y68" s="19">
        <v>-4.429331646903221E-3</v>
      </c>
      <c r="Z68" s="3">
        <v>6.4940847300000009</v>
      </c>
      <c r="AA68" s="5">
        <v>67</v>
      </c>
      <c r="AB68" s="3">
        <v>7.6238207299999985</v>
      </c>
      <c r="AC68" s="3">
        <v>-1.1297359999999976</v>
      </c>
      <c r="AD68" s="90">
        <v>-0.14818501641236759</v>
      </c>
      <c r="AE68" s="19">
        <v>-4.429331646903221E-3</v>
      </c>
      <c r="AF68" s="3">
        <v>3.9952127180936194E-2</v>
      </c>
      <c r="AG68" s="3">
        <v>3.9952127180936194E-2</v>
      </c>
      <c r="AI68" s="20" t="s">
        <v>477</v>
      </c>
      <c r="AJ68" s="5">
        <v>67</v>
      </c>
      <c r="AK68" s="3">
        <v>35.824707839999995</v>
      </c>
      <c r="AL68" s="5">
        <v>72</v>
      </c>
      <c r="AM68" s="4">
        <v>0.41439764855572792</v>
      </c>
      <c r="AN68" s="3">
        <v>3.330319260055789E-2</v>
      </c>
      <c r="AO68" s="3">
        <v>25.328596860000001</v>
      </c>
    </row>
    <row r="69" spans="1:41" x14ac:dyDescent="0.35">
      <c r="A69" s="20" t="s">
        <v>475</v>
      </c>
      <c r="B69" s="3">
        <v>2.6379282700000002</v>
      </c>
      <c r="C69" s="5">
        <v>74</v>
      </c>
      <c r="D69" s="3">
        <v>3.4617091900000001</v>
      </c>
      <c r="E69" s="3">
        <v>-0.82378091999999992</v>
      </c>
      <c r="F69" s="4">
        <v>-0.23796941764481372</v>
      </c>
      <c r="G69" s="3">
        <v>3.1607623615873395E-2</v>
      </c>
      <c r="H69" s="19">
        <v>-1.0097210277714474E-2</v>
      </c>
      <c r="I69" s="5">
        <v>70</v>
      </c>
      <c r="J69" s="3">
        <v>6.4333851400000004</v>
      </c>
      <c r="K69" s="5">
        <v>68</v>
      </c>
      <c r="L69" s="3">
        <v>6.27475176</v>
      </c>
      <c r="M69" s="3">
        <v>0.15863338000000038</v>
      </c>
      <c r="N69" s="4">
        <v>2.52812200494128E-2</v>
      </c>
      <c r="O69" s="3">
        <v>3.9578698462288918E-2</v>
      </c>
      <c r="P69" s="19">
        <v>9.6294986737367858E-4</v>
      </c>
      <c r="Q69" s="5">
        <v>42</v>
      </c>
      <c r="S69" s="20" t="s">
        <v>475</v>
      </c>
      <c r="T69" s="3">
        <v>6.4333851400000004</v>
      </c>
      <c r="U69" s="5">
        <v>68</v>
      </c>
      <c r="V69" s="3">
        <v>9.6350558500000005</v>
      </c>
      <c r="W69" s="3">
        <v>-3.2016707100000001</v>
      </c>
      <c r="X69" s="90">
        <v>-0.33229394409789537</v>
      </c>
      <c r="Y69" s="19">
        <v>-1.2552721519687907E-2</v>
      </c>
      <c r="Z69" s="3">
        <v>6.4333851400000004</v>
      </c>
      <c r="AA69" s="5">
        <v>68</v>
      </c>
      <c r="AB69" s="3">
        <v>9.6350558500000005</v>
      </c>
      <c r="AC69" s="3">
        <v>-3.2016707100000001</v>
      </c>
      <c r="AD69" s="90">
        <v>-0.33229394409789537</v>
      </c>
      <c r="AE69" s="19">
        <v>-1.2552721519687907E-2</v>
      </c>
      <c r="AF69" s="3">
        <v>3.9578698462288918E-2</v>
      </c>
      <c r="AG69" s="3">
        <v>3.9578698462288918E-2</v>
      </c>
      <c r="AI69" s="20" t="s">
        <v>475</v>
      </c>
      <c r="AJ69" s="5">
        <v>68</v>
      </c>
      <c r="AK69" s="3">
        <v>46.402268119999995</v>
      </c>
      <c r="AL69" s="5">
        <v>69</v>
      </c>
      <c r="AM69" s="4">
        <v>0.16055824491875148</v>
      </c>
      <c r="AN69" s="3">
        <v>4.3136253314469103E-2</v>
      </c>
      <c r="AO69" s="3">
        <v>39.982713769999997</v>
      </c>
    </row>
    <row r="70" spans="1:41" x14ac:dyDescent="0.35">
      <c r="A70" s="20" t="s">
        <v>511</v>
      </c>
      <c r="B70" s="3">
        <v>3.27012824</v>
      </c>
      <c r="C70" s="5">
        <v>69</v>
      </c>
      <c r="D70" s="3">
        <v>4.5210988899999993</v>
      </c>
      <c r="E70" s="3">
        <v>-1.2509706499999993</v>
      </c>
      <c r="F70" s="4">
        <v>-0.27669614853303937</v>
      </c>
      <c r="G70" s="3">
        <v>3.9182635768014451E-2</v>
      </c>
      <c r="H70" s="19">
        <v>-1.5333340937659918E-2</v>
      </c>
      <c r="I70" s="5">
        <v>74</v>
      </c>
      <c r="J70" s="3">
        <v>6.1807705300000002</v>
      </c>
      <c r="K70" s="5">
        <v>69</v>
      </c>
      <c r="L70" s="3">
        <v>8.8804756599999983</v>
      </c>
      <c r="M70" s="3">
        <v>-2.6997051299999981</v>
      </c>
      <c r="N70" s="4">
        <v>-0.30400456387265173</v>
      </c>
      <c r="O70" s="3">
        <v>3.802459323482562E-2</v>
      </c>
      <c r="P70" s="19">
        <v>-1.6387980240234003E-2</v>
      </c>
      <c r="Q70" s="5">
        <v>72</v>
      </c>
      <c r="S70" s="20" t="s">
        <v>511</v>
      </c>
      <c r="T70" s="3">
        <v>6.1807705300000002</v>
      </c>
      <c r="U70" s="5">
        <v>69</v>
      </c>
      <c r="V70" s="3">
        <v>14.216682510000002</v>
      </c>
      <c r="W70" s="3">
        <v>-8.0359119800000016</v>
      </c>
      <c r="X70" s="90">
        <v>-0.56524523033749596</v>
      </c>
      <c r="Y70" s="19">
        <v>-3.1506227335185218E-2</v>
      </c>
      <c r="Z70" s="3">
        <v>6.1807705300000002</v>
      </c>
      <c r="AA70" s="5">
        <v>69</v>
      </c>
      <c r="AB70" s="3">
        <v>14.216682510000002</v>
      </c>
      <c r="AC70" s="3">
        <v>-8.0359119800000016</v>
      </c>
      <c r="AD70" s="90">
        <v>-0.56524523033749596</v>
      </c>
      <c r="AE70" s="19">
        <v>-3.1506227335185218E-2</v>
      </c>
      <c r="AF70" s="3">
        <v>3.802459323482562E-2</v>
      </c>
      <c r="AG70" s="3">
        <v>3.802459323482562E-2</v>
      </c>
      <c r="AI70" s="20" t="s">
        <v>511</v>
      </c>
      <c r="AJ70" s="5">
        <v>69</v>
      </c>
      <c r="AK70" s="3">
        <v>47.221954859999997</v>
      </c>
      <c r="AL70" s="5">
        <v>67</v>
      </c>
      <c r="AM70" s="4">
        <v>1.1942631901173062E-2</v>
      </c>
      <c r="AN70" s="3">
        <v>4.3898246559362052E-2</v>
      </c>
      <c r="AO70" s="3">
        <v>46.664656049999998</v>
      </c>
    </row>
    <row r="71" spans="1:41" x14ac:dyDescent="0.35">
      <c r="A71" s="20" t="s">
        <v>523</v>
      </c>
      <c r="B71" s="3">
        <v>3.624543099999999</v>
      </c>
      <c r="C71" s="5">
        <v>66</v>
      </c>
      <c r="D71" s="3">
        <v>4.134875440000001</v>
      </c>
      <c r="E71" s="3">
        <v>-0.51033234000000194</v>
      </c>
      <c r="F71" s="4">
        <v>-0.12342145426271944</v>
      </c>
      <c r="G71" s="3">
        <v>4.3429230198253614E-2</v>
      </c>
      <c r="H71" s="19">
        <v>-6.2552225032088595E-3</v>
      </c>
      <c r="I71" s="5">
        <v>67</v>
      </c>
      <c r="J71" s="3">
        <v>6.15783726</v>
      </c>
      <c r="K71" s="5">
        <v>70</v>
      </c>
      <c r="L71" s="3">
        <v>6.7385848500000005</v>
      </c>
      <c r="M71" s="3">
        <v>-0.58074759000000054</v>
      </c>
      <c r="N71" s="4">
        <v>-8.618242597331105E-2</v>
      </c>
      <c r="O71" s="3">
        <v>3.7883505928791229E-2</v>
      </c>
      <c r="P71" s="19">
        <v>-3.5253035317540523E-3</v>
      </c>
      <c r="Q71" s="5">
        <v>54</v>
      </c>
      <c r="S71" s="20" t="s">
        <v>523</v>
      </c>
      <c r="T71" s="3">
        <v>6.15783726</v>
      </c>
      <c r="U71" s="5">
        <v>70</v>
      </c>
      <c r="V71" s="3">
        <v>10.969451960000001</v>
      </c>
      <c r="W71" s="3">
        <v>-4.8116147000000007</v>
      </c>
      <c r="X71" s="90">
        <v>-0.43863765642490682</v>
      </c>
      <c r="Y71" s="19">
        <v>-1.8864794308948989E-2</v>
      </c>
      <c r="Z71" s="3">
        <v>6.15783726</v>
      </c>
      <c r="AA71" s="5">
        <v>70</v>
      </c>
      <c r="AB71" s="3">
        <v>10.969451960000001</v>
      </c>
      <c r="AC71" s="3">
        <v>-4.8116147000000007</v>
      </c>
      <c r="AD71" s="90">
        <v>-0.43863765642490682</v>
      </c>
      <c r="AE71" s="19">
        <v>-1.8864794308948989E-2</v>
      </c>
      <c r="AF71" s="3">
        <v>3.7883505928791229E-2</v>
      </c>
      <c r="AG71" s="3">
        <v>3.7883505928791229E-2</v>
      </c>
      <c r="AI71" s="20" t="s">
        <v>523</v>
      </c>
      <c r="AJ71" s="5">
        <v>70</v>
      </c>
      <c r="AK71" s="3">
        <v>38.124414780000002</v>
      </c>
      <c r="AL71" s="5">
        <v>71</v>
      </c>
      <c r="AM71" s="4">
        <v>-2.3074664142513357E-2</v>
      </c>
      <c r="AN71" s="3">
        <v>3.5441035105504878E-2</v>
      </c>
      <c r="AO71" s="3">
        <v>39.024901269999994</v>
      </c>
    </row>
    <row r="72" spans="1:41" x14ac:dyDescent="0.35">
      <c r="A72" s="20" t="s">
        <v>543</v>
      </c>
      <c r="B72" s="3">
        <v>3.1152025499999998</v>
      </c>
      <c r="C72" s="5">
        <v>70</v>
      </c>
      <c r="D72" s="3">
        <v>1.7547806500000001</v>
      </c>
      <c r="E72" s="3">
        <v>1.3604218999999997</v>
      </c>
      <c r="F72" s="4">
        <v>0.77526607100437284</v>
      </c>
      <c r="G72" s="3">
        <v>3.7326318083550088E-2</v>
      </c>
      <c r="H72" s="19">
        <v>1.6674901854619124E-2</v>
      </c>
      <c r="I72" s="5">
        <v>33</v>
      </c>
      <c r="J72" s="3">
        <v>6.1370841699999996</v>
      </c>
      <c r="K72" s="5">
        <v>71</v>
      </c>
      <c r="L72" s="3">
        <v>4.18695357</v>
      </c>
      <c r="M72" s="3">
        <v>1.9501305999999996</v>
      </c>
      <c r="N72" s="4">
        <v>0.4657636076914986</v>
      </c>
      <c r="O72" s="3">
        <v>3.7755831263992477E-2</v>
      </c>
      <c r="P72" s="19">
        <v>1.183784902415461E-2</v>
      </c>
      <c r="Q72" s="5">
        <v>28</v>
      </c>
      <c r="S72" s="20" t="s">
        <v>543</v>
      </c>
      <c r="T72" s="3">
        <v>6.1370841699999996</v>
      </c>
      <c r="U72" s="5">
        <v>71</v>
      </c>
      <c r="V72" s="3">
        <v>6.50300923</v>
      </c>
      <c r="W72" s="3">
        <v>-0.36592506000000036</v>
      </c>
      <c r="X72" s="90">
        <v>-5.6270112352277968E-2</v>
      </c>
      <c r="Y72" s="19">
        <v>-1.4346745156859346E-3</v>
      </c>
      <c r="Z72" s="3">
        <v>6.1370841699999996</v>
      </c>
      <c r="AA72" s="5">
        <v>71</v>
      </c>
      <c r="AB72" s="3">
        <v>6.50300923</v>
      </c>
      <c r="AC72" s="3">
        <v>-0.36592506000000036</v>
      </c>
      <c r="AD72" s="90">
        <v>-5.6270112352277968E-2</v>
      </c>
      <c r="AE72" s="19">
        <v>-1.4346745156859346E-3</v>
      </c>
      <c r="AF72" s="3">
        <v>3.7755831263992477E-2</v>
      </c>
      <c r="AG72" s="3">
        <v>3.7755831263992477E-2</v>
      </c>
      <c r="AI72" s="20" t="s">
        <v>543</v>
      </c>
      <c r="AJ72" s="5">
        <v>71</v>
      </c>
      <c r="AK72" s="3">
        <v>35.142672579999996</v>
      </c>
      <c r="AL72" s="5">
        <v>73</v>
      </c>
      <c r="AM72" s="4">
        <v>-0.21280475114236297</v>
      </c>
      <c r="AN72" s="3">
        <v>3.2669162262457252E-2</v>
      </c>
      <c r="AO72" s="3">
        <v>44.64289213</v>
      </c>
    </row>
    <row r="73" spans="1:41" x14ac:dyDescent="0.35">
      <c r="A73" s="20" t="s">
        <v>544</v>
      </c>
      <c r="B73" s="3">
        <v>2.8073204899999999</v>
      </c>
      <c r="C73" s="5">
        <v>72</v>
      </c>
      <c r="D73" s="3">
        <v>1.7853280499999999</v>
      </c>
      <c r="E73" s="3">
        <v>1.02199244</v>
      </c>
      <c r="F73" s="4">
        <v>0.57243958050174593</v>
      </c>
      <c r="G73" s="3">
        <v>3.3637279082288793E-2</v>
      </c>
      <c r="H73" s="19">
        <v>1.2526719566307137E-2</v>
      </c>
      <c r="I73" s="5">
        <v>37</v>
      </c>
      <c r="J73" s="3">
        <v>6.0533759099999997</v>
      </c>
      <c r="K73" s="5">
        <v>72</v>
      </c>
      <c r="L73" s="3">
        <v>4.0993712200000001</v>
      </c>
      <c r="M73" s="3">
        <v>1.9540046899999997</v>
      </c>
      <c r="N73" s="4">
        <v>0.47665961073903418</v>
      </c>
      <c r="O73" s="3">
        <v>3.7240851372497462E-2</v>
      </c>
      <c r="P73" s="19">
        <v>1.1861365855553484E-2</v>
      </c>
      <c r="Q73" s="5">
        <v>27</v>
      </c>
      <c r="S73" s="20" t="s">
        <v>544</v>
      </c>
      <c r="T73" s="3">
        <v>6.0533759099999997</v>
      </c>
      <c r="U73" s="5">
        <v>72</v>
      </c>
      <c r="V73" s="3">
        <v>6.0889044099999996</v>
      </c>
      <c r="W73" s="3">
        <v>-3.5528499999999852E-2</v>
      </c>
      <c r="X73" s="90">
        <v>-5.8349577539188457E-3</v>
      </c>
      <c r="Y73" s="19">
        <v>-1.3929582611955428E-4</v>
      </c>
      <c r="Z73" s="3">
        <v>6.0533759099999997</v>
      </c>
      <c r="AA73" s="5">
        <v>72</v>
      </c>
      <c r="AB73" s="3">
        <v>6.0889044099999996</v>
      </c>
      <c r="AC73" s="3">
        <v>-3.5528499999999852E-2</v>
      </c>
      <c r="AD73" s="90">
        <v>-5.8349577539188457E-3</v>
      </c>
      <c r="AE73" s="19">
        <v>-1.3929582611955428E-4</v>
      </c>
      <c r="AF73" s="3">
        <v>3.7240851372497462E-2</v>
      </c>
      <c r="AG73" s="3">
        <v>3.7240851372497462E-2</v>
      </c>
      <c r="AI73" s="20" t="s">
        <v>544</v>
      </c>
      <c r="AJ73" s="5">
        <v>72</v>
      </c>
      <c r="AK73" s="3">
        <v>24.05660847</v>
      </c>
      <c r="AL73" s="5">
        <v>79</v>
      </c>
      <c r="AM73" s="4">
        <v>4.7374326841081116E-2</v>
      </c>
      <c r="AN73" s="3">
        <v>2.2363388663789376E-2</v>
      </c>
      <c r="AO73" s="3">
        <v>22.96849164</v>
      </c>
    </row>
    <row r="74" spans="1:41" x14ac:dyDescent="0.35">
      <c r="A74" s="20" t="s">
        <v>470</v>
      </c>
      <c r="B74" s="3">
        <v>3.2825511500000002</v>
      </c>
      <c r="C74" s="5">
        <v>68</v>
      </c>
      <c r="D74" s="3">
        <v>5.8261474099999999</v>
      </c>
      <c r="E74" s="3">
        <v>-2.5435962599999997</v>
      </c>
      <c r="F74" s="4">
        <v>-0.43658288762728026</v>
      </c>
      <c r="G74" s="3">
        <v>3.9331486920625158E-2</v>
      </c>
      <c r="H74" s="19">
        <v>-3.1177253169238361E-2</v>
      </c>
      <c r="I74" s="5">
        <v>81</v>
      </c>
      <c r="J74" s="3">
        <v>5.6703591700000002</v>
      </c>
      <c r="K74" s="5">
        <v>73</v>
      </c>
      <c r="L74" s="3">
        <v>10.068854460000001</v>
      </c>
      <c r="M74" s="3">
        <v>-4.3984952900000005</v>
      </c>
      <c r="N74" s="4">
        <v>-0.43684167920726902</v>
      </c>
      <c r="O74" s="3">
        <v>3.4884501841328415E-2</v>
      </c>
      <c r="P74" s="19">
        <v>-2.6700121097774254E-2</v>
      </c>
      <c r="Q74" s="5">
        <v>76</v>
      </c>
      <c r="S74" s="20" t="s">
        <v>470</v>
      </c>
      <c r="T74" s="3">
        <v>5.6703591700000002</v>
      </c>
      <c r="U74" s="5">
        <v>73</v>
      </c>
      <c r="V74" s="3">
        <v>14.521897769999999</v>
      </c>
      <c r="W74" s="3">
        <v>-8.8515385999999978</v>
      </c>
      <c r="X74" s="90">
        <v>-0.60953043053958911</v>
      </c>
      <c r="Y74" s="19">
        <v>-3.4704037088988497E-2</v>
      </c>
      <c r="Z74" s="3">
        <v>5.6703591700000002</v>
      </c>
      <c r="AA74" s="5">
        <v>73</v>
      </c>
      <c r="AB74" s="3">
        <v>14.521897769999999</v>
      </c>
      <c r="AC74" s="3">
        <v>-8.8515385999999978</v>
      </c>
      <c r="AD74" s="90">
        <v>-0.60953043053958911</v>
      </c>
      <c r="AE74" s="19">
        <v>-3.4704037088988497E-2</v>
      </c>
      <c r="AF74" s="3">
        <v>3.4884501841328415E-2</v>
      </c>
      <c r="AG74" s="3">
        <v>3.4884501841328415E-2</v>
      </c>
      <c r="AI74" s="20" t="s">
        <v>470</v>
      </c>
      <c r="AJ74" s="5">
        <v>73</v>
      </c>
      <c r="AK74" s="3">
        <v>53.791338160000002</v>
      </c>
      <c r="AL74" s="5">
        <v>64</v>
      </c>
      <c r="AM74" s="4">
        <v>0.1658477165514578</v>
      </c>
      <c r="AN74" s="3">
        <v>5.0005245066758353E-2</v>
      </c>
      <c r="AO74" s="3">
        <v>46.139249060000004</v>
      </c>
    </row>
    <row r="75" spans="1:41" x14ac:dyDescent="0.35">
      <c r="A75" s="20" t="s">
        <v>510</v>
      </c>
      <c r="B75" s="3">
        <v>2.4020029300000001</v>
      </c>
      <c r="C75" s="5">
        <v>76</v>
      </c>
      <c r="D75" s="3">
        <v>2.5300235299999998</v>
      </c>
      <c r="E75" s="3">
        <v>-0.12802059999999971</v>
      </c>
      <c r="F75" s="4">
        <v>-5.0600557062803198E-2</v>
      </c>
      <c r="G75" s="3">
        <v>2.8780769135798027E-2</v>
      </c>
      <c r="H75" s="19">
        <v>-1.5691683148951429E-3</v>
      </c>
      <c r="I75" s="5">
        <v>60</v>
      </c>
      <c r="J75" s="3">
        <v>5.1719195500000001</v>
      </c>
      <c r="K75" s="5">
        <v>74</v>
      </c>
      <c r="L75" s="3">
        <v>5.0855575200000001</v>
      </c>
      <c r="M75" s="3">
        <v>8.636203000000009E-2</v>
      </c>
      <c r="N75" s="4">
        <v>1.6981821493585292E-2</v>
      </c>
      <c r="O75" s="3">
        <v>3.1818061547091991E-2</v>
      </c>
      <c r="P75" s="19">
        <v>5.2424215719681152E-4</v>
      </c>
      <c r="Q75" s="5">
        <v>45</v>
      </c>
      <c r="S75" s="20" t="s">
        <v>510</v>
      </c>
      <c r="T75" s="3">
        <v>5.1719195500000001</v>
      </c>
      <c r="U75" s="5">
        <v>74</v>
      </c>
      <c r="V75" s="3">
        <v>7.9905680800000001</v>
      </c>
      <c r="W75" s="3">
        <v>-2.8186485299999999</v>
      </c>
      <c r="X75" s="90">
        <v>-0.35274695137820533</v>
      </c>
      <c r="Y75" s="19">
        <v>-1.1051014693190506E-2</v>
      </c>
      <c r="Z75" s="3">
        <v>5.1719195500000001</v>
      </c>
      <c r="AA75" s="5">
        <v>74</v>
      </c>
      <c r="AB75" s="3">
        <v>7.9905680800000001</v>
      </c>
      <c r="AC75" s="3">
        <v>-2.8186485299999999</v>
      </c>
      <c r="AD75" s="90">
        <v>-0.35274695137820533</v>
      </c>
      <c r="AE75" s="19">
        <v>-1.1051014693190506E-2</v>
      </c>
      <c r="AF75" s="3">
        <v>3.1818061547091991E-2</v>
      </c>
      <c r="AG75" s="3">
        <v>3.1818061547091991E-2</v>
      </c>
      <c r="AI75" s="20" t="s">
        <v>510</v>
      </c>
      <c r="AJ75" s="5">
        <v>74</v>
      </c>
      <c r="AK75" s="3">
        <v>21.885299910000004</v>
      </c>
      <c r="AL75" s="5">
        <v>82</v>
      </c>
      <c r="AM75" s="4">
        <v>-0.23782076925544071</v>
      </c>
      <c r="AN75" s="3">
        <v>2.0344907243316192E-2</v>
      </c>
      <c r="AO75" s="3">
        <v>28.714112150000002</v>
      </c>
    </row>
    <row r="76" spans="1:41" x14ac:dyDescent="0.35">
      <c r="A76" s="20" t="s">
        <v>530</v>
      </c>
      <c r="B76" s="3">
        <v>2.6650697800000001</v>
      </c>
      <c r="C76" s="5">
        <v>73</v>
      </c>
      <c r="D76" s="3">
        <v>2.528905749999999</v>
      </c>
      <c r="E76" s="3">
        <v>0.1361640300000011</v>
      </c>
      <c r="F76" s="4">
        <v>5.3843062360074523E-2</v>
      </c>
      <c r="G76" s="3">
        <v>3.1932832850029888E-2</v>
      </c>
      <c r="H76" s="19">
        <v>1.6689835972057148E-3</v>
      </c>
      <c r="I76" s="5">
        <v>48</v>
      </c>
      <c r="J76" s="3">
        <v>5.14919277</v>
      </c>
      <c r="K76" s="5">
        <v>75</v>
      </c>
      <c r="L76" s="3">
        <v>4.9477950099999983</v>
      </c>
      <c r="M76" s="3">
        <v>0.20139776000000165</v>
      </c>
      <c r="N76" s="4">
        <v>4.0704548105359395E-2</v>
      </c>
      <c r="O76" s="3">
        <v>3.1678244584005776E-2</v>
      </c>
      <c r="P76" s="19">
        <v>1.2225418526753769E-3</v>
      </c>
      <c r="Q76" s="5">
        <v>41</v>
      </c>
      <c r="S76" s="20" t="s">
        <v>530</v>
      </c>
      <c r="T76" s="3">
        <v>5.14919277</v>
      </c>
      <c r="U76" s="5">
        <v>75</v>
      </c>
      <c r="V76" s="3">
        <v>7.4092954999999989</v>
      </c>
      <c r="W76" s="3">
        <v>-2.2601027299999989</v>
      </c>
      <c r="X76" s="90">
        <v>-0.30503611713151391</v>
      </c>
      <c r="Y76" s="19">
        <v>-8.8611361833573349E-3</v>
      </c>
      <c r="Z76" s="3">
        <v>5.14919277</v>
      </c>
      <c r="AA76" s="5">
        <v>75</v>
      </c>
      <c r="AB76" s="3">
        <v>7.4092954999999989</v>
      </c>
      <c r="AC76" s="3">
        <v>-2.2601027299999989</v>
      </c>
      <c r="AD76" s="90">
        <v>-0.30503611713151391</v>
      </c>
      <c r="AE76" s="19">
        <v>-8.8611361833573349E-3</v>
      </c>
      <c r="AF76" s="3">
        <v>3.1678244584005776E-2</v>
      </c>
      <c r="AG76" s="3">
        <v>3.1678244584005776E-2</v>
      </c>
      <c r="AI76" s="20" t="s">
        <v>530</v>
      </c>
      <c r="AJ76" s="5">
        <v>75</v>
      </c>
      <c r="AK76" s="3">
        <v>26.007861000000002</v>
      </c>
      <c r="AL76" s="5">
        <v>77</v>
      </c>
      <c r="AM76" s="4">
        <v>1.0186101383327983E-2</v>
      </c>
      <c r="AN76" s="3">
        <v>2.4177302656030207E-2</v>
      </c>
      <c r="AO76" s="3">
        <v>25.74561357</v>
      </c>
    </row>
    <row r="77" spans="1:41" x14ac:dyDescent="0.35">
      <c r="A77" s="20" t="s">
        <v>555</v>
      </c>
      <c r="B77" s="3">
        <v>2.50942921</v>
      </c>
      <c r="C77" s="5">
        <v>75</v>
      </c>
      <c r="D77" s="3">
        <v>2.87888601</v>
      </c>
      <c r="E77" s="3">
        <v>-0.36945680000000003</v>
      </c>
      <c r="F77" s="4">
        <v>-0.12833325067983503</v>
      </c>
      <c r="G77" s="3">
        <v>3.0067949482325575E-2</v>
      </c>
      <c r="H77" s="19">
        <v>-4.5284891984770674E-3</v>
      </c>
      <c r="I77" s="5">
        <v>62</v>
      </c>
      <c r="J77" s="3">
        <v>4.9511230699999995</v>
      </c>
      <c r="K77" s="5">
        <v>76</v>
      </c>
      <c r="L77" s="3">
        <v>6.8072502100000012</v>
      </c>
      <c r="M77" s="3">
        <v>-1.8561271400000017</v>
      </c>
      <c r="N77" s="4">
        <v>-0.27266915167497585</v>
      </c>
      <c r="O77" s="3">
        <v>3.0459703992976265E-2</v>
      </c>
      <c r="P77" s="19">
        <v>-1.1267221207110904E-2</v>
      </c>
      <c r="Q77" s="5">
        <v>67</v>
      </c>
      <c r="S77" s="20" t="s">
        <v>555</v>
      </c>
      <c r="T77" s="3">
        <v>4.9511230699999995</v>
      </c>
      <c r="U77" s="5">
        <v>76</v>
      </c>
      <c r="V77" s="3">
        <v>9.8634245700000012</v>
      </c>
      <c r="W77" s="3">
        <v>-4.9123015000000017</v>
      </c>
      <c r="X77" s="90">
        <v>-0.49803204405708767</v>
      </c>
      <c r="Y77" s="19">
        <v>-1.9259554881034348E-2</v>
      </c>
      <c r="Z77" s="3">
        <v>4.9511230699999995</v>
      </c>
      <c r="AA77" s="5">
        <v>76</v>
      </c>
      <c r="AB77" s="3">
        <v>9.8634245700000012</v>
      </c>
      <c r="AC77" s="3">
        <v>-4.9123015000000017</v>
      </c>
      <c r="AD77" s="90">
        <v>-0.49803204405708767</v>
      </c>
      <c r="AE77" s="19">
        <v>-1.9259554881034348E-2</v>
      </c>
      <c r="AF77" s="3">
        <v>3.0459703992976265E-2</v>
      </c>
      <c r="AG77" s="3">
        <v>3.0459703992976265E-2</v>
      </c>
      <c r="AI77" s="20" t="s">
        <v>555</v>
      </c>
      <c r="AJ77" s="5">
        <v>76</v>
      </c>
      <c r="AK77" s="3">
        <v>44.697438830000003</v>
      </c>
      <c r="AL77" s="5">
        <v>70</v>
      </c>
      <c r="AM77" s="4">
        <v>-0.14783332400109683</v>
      </c>
      <c r="AN77" s="3">
        <v>4.155141810940572E-2</v>
      </c>
      <c r="AO77" s="3">
        <v>52.451521620000001</v>
      </c>
    </row>
    <row r="78" spans="1:41" x14ac:dyDescent="0.35">
      <c r="A78" s="20" t="s">
        <v>518</v>
      </c>
      <c r="B78" s="3">
        <v>2.1927830500000001</v>
      </c>
      <c r="C78" s="5">
        <v>78</v>
      </c>
      <c r="D78" s="3">
        <v>2.6576253400000009</v>
      </c>
      <c r="E78" s="3">
        <v>-0.46484229000000088</v>
      </c>
      <c r="F78" s="4">
        <v>-0.17490888689374129</v>
      </c>
      <c r="G78" s="3">
        <v>2.6273899144220052E-2</v>
      </c>
      <c r="H78" s="19">
        <v>-5.6976439173953451E-3</v>
      </c>
      <c r="I78" s="5">
        <v>64</v>
      </c>
      <c r="J78" s="3">
        <v>4.3258094299999996</v>
      </c>
      <c r="K78" s="5">
        <v>77</v>
      </c>
      <c r="L78" s="3">
        <v>4.9906869999999994</v>
      </c>
      <c r="M78" s="3">
        <v>-0.66487756999999981</v>
      </c>
      <c r="N78" s="4">
        <v>-0.13322365638237776</v>
      </c>
      <c r="O78" s="3">
        <v>2.6612724609131031E-2</v>
      </c>
      <c r="P78" s="19">
        <v>-4.0359965087501263E-3</v>
      </c>
      <c r="Q78" s="5">
        <v>58</v>
      </c>
      <c r="S78" s="20" t="s">
        <v>518</v>
      </c>
      <c r="T78" s="3">
        <v>4.3258094299999996</v>
      </c>
      <c r="U78" s="5">
        <v>77</v>
      </c>
      <c r="V78" s="3">
        <v>7.3357206099999992</v>
      </c>
      <c r="W78" s="3">
        <v>-3.0099111799999996</v>
      </c>
      <c r="X78" s="90">
        <v>-0.41030886262174593</v>
      </c>
      <c r="Y78" s="19">
        <v>-1.1800894053072438E-2</v>
      </c>
      <c r="Z78" s="3">
        <v>4.3258094299999996</v>
      </c>
      <c r="AA78" s="5">
        <v>77</v>
      </c>
      <c r="AB78" s="3">
        <v>7.3357206099999992</v>
      </c>
      <c r="AC78" s="3">
        <v>-3.0099111799999996</v>
      </c>
      <c r="AD78" s="90">
        <v>-0.41030886262174593</v>
      </c>
      <c r="AE78" s="19">
        <v>-1.1800894053072438E-2</v>
      </c>
      <c r="AF78" s="3">
        <v>2.6612724609131031E-2</v>
      </c>
      <c r="AG78" s="3">
        <v>2.6612724609131031E-2</v>
      </c>
      <c r="AI78" s="20" t="s">
        <v>518</v>
      </c>
      <c r="AJ78" s="5">
        <v>77</v>
      </c>
      <c r="AK78" s="3">
        <v>29.972865869999996</v>
      </c>
      <c r="AL78" s="5">
        <v>74</v>
      </c>
      <c r="AM78" s="4">
        <v>-0.12077795408436398</v>
      </c>
      <c r="AN78" s="3">
        <v>2.786323141328647E-2</v>
      </c>
      <c r="AO78" s="3">
        <v>34.090211919999994</v>
      </c>
    </row>
    <row r="79" spans="1:41" x14ac:dyDescent="0.35">
      <c r="A79" s="20" t="s">
        <v>489</v>
      </c>
      <c r="B79" s="3">
        <v>2.3498572699999989</v>
      </c>
      <c r="C79" s="5">
        <v>77</v>
      </c>
      <c r="D79" s="3">
        <v>2.0612268899999999</v>
      </c>
      <c r="E79" s="3">
        <v>0.28863037999999896</v>
      </c>
      <c r="F79" s="4">
        <v>0.1400284371411431</v>
      </c>
      <c r="G79" s="3">
        <v>2.8155960488335696E-2</v>
      </c>
      <c r="H79" s="19">
        <v>3.5377872546460821E-3</v>
      </c>
      <c r="I79" s="5">
        <v>42</v>
      </c>
      <c r="J79" s="3">
        <v>4.315324949999999</v>
      </c>
      <c r="K79" s="5">
        <v>78</v>
      </c>
      <c r="L79" s="3">
        <v>3.8607082300000002</v>
      </c>
      <c r="M79" s="3">
        <v>0.45461671999999886</v>
      </c>
      <c r="N79" s="4">
        <v>0.11775474677608533</v>
      </c>
      <c r="O79" s="3">
        <v>2.6548223252003528E-2</v>
      </c>
      <c r="P79" s="19">
        <v>2.7596531715446942E-3</v>
      </c>
      <c r="Q79" s="5">
        <v>36</v>
      </c>
      <c r="S79" s="20" t="s">
        <v>489</v>
      </c>
      <c r="T79" s="3">
        <v>4.315324949999999</v>
      </c>
      <c r="U79" s="5">
        <v>78</v>
      </c>
      <c r="V79" s="3">
        <v>6.2534237599999987</v>
      </c>
      <c r="W79" s="3">
        <v>-1.9380988099999996</v>
      </c>
      <c r="X79" s="90">
        <v>-0.30992603162399468</v>
      </c>
      <c r="Y79" s="19">
        <v>-7.598662337004832E-3</v>
      </c>
      <c r="Z79" s="3">
        <v>4.315324949999999</v>
      </c>
      <c r="AA79" s="5">
        <v>78</v>
      </c>
      <c r="AB79" s="3">
        <v>6.2534237599999987</v>
      </c>
      <c r="AC79" s="3">
        <v>-1.9380988099999996</v>
      </c>
      <c r="AD79" s="90">
        <v>-0.30992603162399468</v>
      </c>
      <c r="AE79" s="19">
        <v>-7.598662337004832E-3</v>
      </c>
      <c r="AF79" s="3">
        <v>2.6548223252003528E-2</v>
      </c>
      <c r="AG79" s="3">
        <v>2.6548223252003528E-2</v>
      </c>
      <c r="AI79" s="20" t="s">
        <v>489</v>
      </c>
      <c r="AJ79" s="5">
        <v>78</v>
      </c>
      <c r="AK79" s="3">
        <v>27.927726639999999</v>
      </c>
      <c r="AL79" s="5">
        <v>75</v>
      </c>
      <c r="AM79" s="4">
        <v>0.14794151423250246</v>
      </c>
      <c r="AN79" s="3">
        <v>2.5962038918546881E-2</v>
      </c>
      <c r="AO79" s="3">
        <v>24.328527449999999</v>
      </c>
    </row>
    <row r="80" spans="1:41" x14ac:dyDescent="0.35">
      <c r="A80" s="20" t="s">
        <v>490</v>
      </c>
      <c r="B80" s="3">
        <v>2.0157890200000002</v>
      </c>
      <c r="C80" s="5">
        <v>79</v>
      </c>
      <c r="D80" s="3">
        <v>1.6903530899999999</v>
      </c>
      <c r="E80" s="3">
        <v>0.32543593000000026</v>
      </c>
      <c r="F80" s="4">
        <v>0.19252541491198172</v>
      </c>
      <c r="G80" s="3">
        <v>2.4153158885237724E-2</v>
      </c>
      <c r="H80" s="19">
        <v>3.9889185793882806E-3</v>
      </c>
      <c r="I80" s="5">
        <v>40</v>
      </c>
      <c r="J80" s="3">
        <v>3.7175327999999999</v>
      </c>
      <c r="K80" s="5">
        <v>79</v>
      </c>
      <c r="L80" s="3">
        <v>3.48941934</v>
      </c>
      <c r="M80" s="3">
        <v>0.22811345999999988</v>
      </c>
      <c r="N80" s="4">
        <v>6.5372899549527963E-2</v>
      </c>
      <c r="O80" s="3">
        <v>2.2870558269556453E-2</v>
      </c>
      <c r="P80" s="19">
        <v>1.38471377243018E-3</v>
      </c>
      <c r="Q80" s="5">
        <v>40</v>
      </c>
      <c r="S80" s="20" t="s">
        <v>490</v>
      </c>
      <c r="T80" s="3">
        <v>3.7175327999999999</v>
      </c>
      <c r="U80" s="5">
        <v>79</v>
      </c>
      <c r="V80" s="3">
        <v>4.0029264300000005</v>
      </c>
      <c r="W80" s="3">
        <v>-0.28539363000000062</v>
      </c>
      <c r="X80" s="90">
        <v>-7.1296246631242899E-2</v>
      </c>
      <c r="Y80" s="19">
        <v>-1.1189366694374563E-3</v>
      </c>
      <c r="Z80" s="3">
        <v>3.7175327999999999</v>
      </c>
      <c r="AA80" s="5">
        <v>79</v>
      </c>
      <c r="AB80" s="3">
        <v>4.0029264300000005</v>
      </c>
      <c r="AC80" s="3">
        <v>-0.28539363000000062</v>
      </c>
      <c r="AD80" s="90">
        <v>-7.1296246631242899E-2</v>
      </c>
      <c r="AE80" s="19">
        <v>-1.1189366694374563E-3</v>
      </c>
      <c r="AF80" s="3">
        <v>2.2870558269556453E-2</v>
      </c>
      <c r="AG80" s="3">
        <v>2.2870558269556453E-2</v>
      </c>
      <c r="AI80" s="20" t="s">
        <v>490</v>
      </c>
      <c r="AJ80" s="5">
        <v>79</v>
      </c>
      <c r="AK80" s="3">
        <v>26.631586969999994</v>
      </c>
      <c r="AL80" s="5">
        <v>76</v>
      </c>
      <c r="AM80" s="4">
        <v>-0.28253862110358352</v>
      </c>
      <c r="AN80" s="3">
        <v>2.4757127792404004E-2</v>
      </c>
      <c r="AO80" s="3">
        <v>37.119192409999997</v>
      </c>
    </row>
    <row r="81" spans="1:41" x14ac:dyDescent="0.35">
      <c r="A81" s="20" t="s">
        <v>519</v>
      </c>
      <c r="B81" s="3">
        <v>1.71420628</v>
      </c>
      <c r="C81" s="5">
        <v>82</v>
      </c>
      <c r="D81" s="3">
        <v>1.45753259</v>
      </c>
      <c r="E81" s="3">
        <v>0.25667368999999995</v>
      </c>
      <c r="F81" s="4">
        <v>0.17610151001837981</v>
      </c>
      <c r="G81" s="3">
        <v>2.0539598257615425E-2</v>
      </c>
      <c r="H81" s="19">
        <v>3.1460891576450913E-3</v>
      </c>
      <c r="I81" s="5">
        <v>43</v>
      </c>
      <c r="J81" s="3">
        <v>3.6074649499999998</v>
      </c>
      <c r="K81" s="5">
        <v>80</v>
      </c>
      <c r="L81" s="3">
        <v>2.9683189199999997</v>
      </c>
      <c r="M81" s="3">
        <v>0.63914603000000003</v>
      </c>
      <c r="N81" s="4">
        <v>0.21532256042083242</v>
      </c>
      <c r="O81" s="3">
        <v>2.2193412078128152E-2</v>
      </c>
      <c r="P81" s="19">
        <v>3.8797987209306878E-3</v>
      </c>
      <c r="Q81" s="5">
        <v>35</v>
      </c>
      <c r="S81" s="20" t="s">
        <v>519</v>
      </c>
      <c r="T81" s="3">
        <v>3.6074649499999998</v>
      </c>
      <c r="U81" s="5">
        <v>80</v>
      </c>
      <c r="V81" s="3">
        <v>4.5711992700000001</v>
      </c>
      <c r="W81" s="3">
        <v>-0.96373432000000037</v>
      </c>
      <c r="X81" s="90">
        <v>-0.2108274575393867</v>
      </c>
      <c r="Y81" s="19">
        <v>-3.7784924290124124E-3</v>
      </c>
      <c r="Z81" s="3">
        <v>3.6074649499999998</v>
      </c>
      <c r="AA81" s="5">
        <v>80</v>
      </c>
      <c r="AB81" s="3">
        <v>4.5711992700000001</v>
      </c>
      <c r="AC81" s="3">
        <v>-0.96373432000000037</v>
      </c>
      <c r="AD81" s="90">
        <v>-0.2108274575393867</v>
      </c>
      <c r="AE81" s="19">
        <v>-3.7784924290124124E-3</v>
      </c>
      <c r="AF81" s="3">
        <v>2.2193412078128152E-2</v>
      </c>
      <c r="AG81" s="3">
        <v>2.2193412078128152E-2</v>
      </c>
      <c r="AI81" s="20" t="s">
        <v>519</v>
      </c>
      <c r="AJ81" s="5">
        <v>80</v>
      </c>
      <c r="AK81" s="3">
        <v>22.115033109999999</v>
      </c>
      <c r="AL81" s="5">
        <v>81</v>
      </c>
      <c r="AM81" s="4">
        <v>-0.10153909932645966</v>
      </c>
      <c r="AN81" s="3">
        <v>2.0558470715780854E-2</v>
      </c>
      <c r="AO81" s="3">
        <v>24.614352269999998</v>
      </c>
    </row>
    <row r="82" spans="1:41" x14ac:dyDescent="0.35">
      <c r="A82" s="20" t="s">
        <v>552</v>
      </c>
      <c r="B82" s="3">
        <v>1.8941007299999999</v>
      </c>
      <c r="C82" s="5">
        <v>81</v>
      </c>
      <c r="D82" s="3">
        <v>0.81564412000000008</v>
      </c>
      <c r="E82" s="3">
        <v>1.0784566099999999</v>
      </c>
      <c r="F82" s="4">
        <v>1.3222146565587938</v>
      </c>
      <c r="G82" s="3">
        <v>2.2695091312847193E-2</v>
      </c>
      <c r="H82" s="19">
        <v>1.3218809640020687E-2</v>
      </c>
      <c r="I82" s="5">
        <v>36</v>
      </c>
      <c r="J82" s="3">
        <v>3.2726843399999996</v>
      </c>
      <c r="K82" s="5">
        <v>81</v>
      </c>
      <c r="L82" s="3">
        <v>1.4180498600000002</v>
      </c>
      <c r="M82" s="3">
        <v>1.8546344799999994</v>
      </c>
      <c r="N82" s="4">
        <v>1.3078767766318169</v>
      </c>
      <c r="O82" s="3">
        <v>2.0133815065689509E-2</v>
      </c>
      <c r="P82" s="19">
        <v>1.125816033512396E-2</v>
      </c>
      <c r="Q82" s="5">
        <v>29</v>
      </c>
      <c r="S82" s="20" t="s">
        <v>552</v>
      </c>
      <c r="T82" s="3">
        <v>3.2726843399999996</v>
      </c>
      <c r="U82" s="5">
        <v>81</v>
      </c>
      <c r="V82" s="3">
        <v>3.2157395499999999</v>
      </c>
      <c r="W82" s="3">
        <v>5.6944789999999745E-2</v>
      </c>
      <c r="X82" s="90">
        <v>1.7708147415110176E-2</v>
      </c>
      <c r="Y82" s="19">
        <v>2.2326221389179195E-4</v>
      </c>
      <c r="Z82" s="3">
        <v>3.2726843399999996</v>
      </c>
      <c r="AA82" s="5">
        <v>81</v>
      </c>
      <c r="AB82" s="3">
        <v>3.2157395499999999</v>
      </c>
      <c r="AC82" s="3">
        <v>5.6944789999999745E-2</v>
      </c>
      <c r="AD82" s="90">
        <v>1.7708147415110176E-2</v>
      </c>
      <c r="AE82" s="19">
        <v>2.2326221389179195E-4</v>
      </c>
      <c r="AF82" s="3">
        <v>2.0133815065689509E-2</v>
      </c>
      <c r="AG82" s="3">
        <v>2.0133815065689509E-2</v>
      </c>
      <c r="AI82" s="20" t="s">
        <v>552</v>
      </c>
      <c r="AJ82" s="5">
        <v>81</v>
      </c>
      <c r="AK82" s="3">
        <v>21.385537570000004</v>
      </c>
      <c r="AL82" s="5">
        <v>83</v>
      </c>
      <c r="AM82" s="4">
        <v>0.38368747199813891</v>
      </c>
      <c r="AN82" s="3">
        <v>1.9880320580450458E-2</v>
      </c>
      <c r="AO82" s="3">
        <v>15.45546809</v>
      </c>
    </row>
    <row r="83" spans="1:41" x14ac:dyDescent="0.35">
      <c r="A83" s="20" t="s">
        <v>505</v>
      </c>
      <c r="B83" s="3">
        <v>1.9410205</v>
      </c>
      <c r="C83" s="5">
        <v>80</v>
      </c>
      <c r="D83" s="3">
        <v>2.96695369</v>
      </c>
      <c r="E83" s="3">
        <v>-1.0259331899999999</v>
      </c>
      <c r="F83" s="4">
        <v>-0.34578672173342884</v>
      </c>
      <c r="G83" s="3">
        <v>2.3257283411536576E-2</v>
      </c>
      <c r="H83" s="19">
        <v>-1.2575021949180851E-2</v>
      </c>
      <c r="I83" s="5">
        <v>71</v>
      </c>
      <c r="J83" s="3">
        <v>2.8696462500000002</v>
      </c>
      <c r="K83" s="5">
        <v>82</v>
      </c>
      <c r="L83" s="3">
        <v>4.4356294199999997</v>
      </c>
      <c r="M83" s="3">
        <v>-1.5659831699999995</v>
      </c>
      <c r="N83" s="4">
        <v>-0.35304643867205654</v>
      </c>
      <c r="O83" s="3">
        <v>1.765429259256009E-2</v>
      </c>
      <c r="P83" s="19">
        <v>-9.5059645445423196E-3</v>
      </c>
      <c r="Q83" s="5">
        <v>65</v>
      </c>
      <c r="S83" s="20" t="s">
        <v>505</v>
      </c>
      <c r="T83" s="3">
        <v>2.8696462500000002</v>
      </c>
      <c r="U83" s="5">
        <v>82</v>
      </c>
      <c r="V83" s="3">
        <v>7.4709568200000005</v>
      </c>
      <c r="W83" s="3">
        <v>-4.6013105700000008</v>
      </c>
      <c r="X83" s="90">
        <v>-0.61589307512555003</v>
      </c>
      <c r="Y83" s="19">
        <v>-1.8040259427805565E-2</v>
      </c>
      <c r="Z83" s="3">
        <v>2.8696462500000002</v>
      </c>
      <c r="AA83" s="5">
        <v>82</v>
      </c>
      <c r="AB83" s="3">
        <v>7.4709568200000005</v>
      </c>
      <c r="AC83" s="3">
        <v>-4.6013105700000008</v>
      </c>
      <c r="AD83" s="90">
        <v>-0.61589307512555003</v>
      </c>
      <c r="AE83" s="19">
        <v>-1.8040259427805565E-2</v>
      </c>
      <c r="AF83" s="3">
        <v>1.765429259256009E-2</v>
      </c>
      <c r="AG83" s="3">
        <v>1.765429259256009E-2</v>
      </c>
      <c r="AI83" s="20" t="s">
        <v>505</v>
      </c>
      <c r="AJ83" s="5">
        <v>82</v>
      </c>
      <c r="AK83" s="3">
        <v>23.858575380000001</v>
      </c>
      <c r="AL83" s="5">
        <v>80</v>
      </c>
      <c r="AM83" s="4">
        <v>-0.17188366577133063</v>
      </c>
      <c r="AN83" s="3">
        <v>2.2179294095118814E-2</v>
      </c>
      <c r="AO83" s="3">
        <v>28.810656660000003</v>
      </c>
    </row>
    <row r="84" spans="1:41" x14ac:dyDescent="0.35">
      <c r="A84" s="20" t="s">
        <v>469</v>
      </c>
      <c r="B84" s="3">
        <v>1.4975499699999999</v>
      </c>
      <c r="C84" s="5">
        <v>83</v>
      </c>
      <c r="D84" s="3">
        <v>1.3184410900000001</v>
      </c>
      <c r="E84" s="3">
        <v>0.1791088799999998</v>
      </c>
      <c r="F84" s="4">
        <v>0.13584898207321472</v>
      </c>
      <c r="G84" s="3">
        <v>1.7943625054566963E-2</v>
      </c>
      <c r="H84" s="19">
        <v>2.1953652725604845E-3</v>
      </c>
      <c r="I84" s="5">
        <v>46</v>
      </c>
      <c r="J84" s="3">
        <v>2.4080537899999999</v>
      </c>
      <c r="K84" s="5">
        <v>83</v>
      </c>
      <c r="L84" s="3">
        <v>2.5147776200000003</v>
      </c>
      <c r="M84" s="3">
        <v>-0.10672383000000041</v>
      </c>
      <c r="N84" s="4">
        <v>-4.2438674955283084E-2</v>
      </c>
      <c r="O84" s="3">
        <v>1.481453896531088E-2</v>
      </c>
      <c r="P84" s="19">
        <v>-6.4784409147753883E-4</v>
      </c>
      <c r="Q84" s="5">
        <v>51</v>
      </c>
      <c r="S84" s="20" t="s">
        <v>469</v>
      </c>
      <c r="T84" s="3">
        <v>2.4080537899999999</v>
      </c>
      <c r="U84" s="5">
        <v>83</v>
      </c>
      <c r="V84" s="3">
        <v>4.2045747499999999</v>
      </c>
      <c r="W84" s="3">
        <v>-1.7965209600000001</v>
      </c>
      <c r="X84" s="90">
        <v>-0.42727768367062569</v>
      </c>
      <c r="Y84" s="19">
        <v>-7.0435811043048756E-3</v>
      </c>
      <c r="Z84" s="3">
        <v>2.4080537899999999</v>
      </c>
      <c r="AA84" s="5">
        <v>83</v>
      </c>
      <c r="AB84" s="3">
        <v>4.2045747499999999</v>
      </c>
      <c r="AC84" s="3">
        <v>-1.7965209600000001</v>
      </c>
      <c r="AD84" s="90">
        <v>-0.42727768367062569</v>
      </c>
      <c r="AE84" s="19">
        <v>-7.0435811043048756E-3</v>
      </c>
      <c r="AF84" s="3">
        <v>1.481453896531088E-2</v>
      </c>
      <c r="AG84" s="3">
        <v>1.481453896531088E-2</v>
      </c>
      <c r="AI84" s="20" t="s">
        <v>469</v>
      </c>
      <c r="AJ84" s="5">
        <v>83</v>
      </c>
      <c r="AK84" s="3">
        <v>16.556056330000004</v>
      </c>
      <c r="AL84" s="5">
        <v>85</v>
      </c>
      <c r="AM84" s="4">
        <v>9.6383567333710118E-2</v>
      </c>
      <c r="AN84" s="3">
        <v>1.5390761457879786E-2</v>
      </c>
      <c r="AO84" s="3">
        <v>15.10060605</v>
      </c>
    </row>
    <row r="85" spans="1:41" x14ac:dyDescent="0.35">
      <c r="A85" s="20" t="s">
        <v>531</v>
      </c>
      <c r="B85" s="3">
        <v>0.96101172999999984</v>
      </c>
      <c r="C85" s="5">
        <v>84</v>
      </c>
      <c r="D85" s="3">
        <v>1.41622296</v>
      </c>
      <c r="E85" s="3">
        <v>-0.45521123000000019</v>
      </c>
      <c r="F85" s="4">
        <v>-0.32142624633059202</v>
      </c>
      <c r="G85" s="3">
        <v>1.151483055764793E-2</v>
      </c>
      <c r="H85" s="19">
        <v>-5.5795945238535623E-3</v>
      </c>
      <c r="I85" s="5">
        <v>63</v>
      </c>
      <c r="J85" s="3">
        <v>2.2226931899999998</v>
      </c>
      <c r="K85" s="5">
        <v>84</v>
      </c>
      <c r="L85" s="3">
        <v>2.8396524899999998</v>
      </c>
      <c r="M85" s="3">
        <v>-0.61695929999999999</v>
      </c>
      <c r="N85" s="4">
        <v>-0.21726577536253389</v>
      </c>
      <c r="O85" s="3">
        <v>1.3674185771068735E-2</v>
      </c>
      <c r="P85" s="19">
        <v>-3.7451189409817539E-3</v>
      </c>
      <c r="Q85" s="5">
        <v>56</v>
      </c>
      <c r="S85" s="20" t="s">
        <v>531</v>
      </c>
      <c r="T85" s="3">
        <v>2.2226931899999998</v>
      </c>
      <c r="U85" s="5">
        <v>84</v>
      </c>
      <c r="V85" s="3">
        <v>4.54387513</v>
      </c>
      <c r="W85" s="3">
        <v>-2.3211819400000002</v>
      </c>
      <c r="X85" s="90">
        <v>-0.51083752823110706</v>
      </c>
      <c r="Y85" s="19">
        <v>-9.1006081288568623E-3</v>
      </c>
      <c r="Z85" s="3">
        <v>2.2226931899999998</v>
      </c>
      <c r="AA85" s="5">
        <v>84</v>
      </c>
      <c r="AB85" s="3">
        <v>4.54387513</v>
      </c>
      <c r="AC85" s="3">
        <v>-2.3211819400000002</v>
      </c>
      <c r="AD85" s="90">
        <v>-0.51083752823110706</v>
      </c>
      <c r="AE85" s="19">
        <v>-9.1006081288568623E-3</v>
      </c>
      <c r="AF85" s="3">
        <v>1.3674185771068735E-2</v>
      </c>
      <c r="AG85" s="3">
        <v>1.3674185771068735E-2</v>
      </c>
      <c r="AI85" s="20" t="s">
        <v>531</v>
      </c>
      <c r="AJ85" s="5">
        <v>84</v>
      </c>
      <c r="AK85" s="3">
        <v>17.737335420000001</v>
      </c>
      <c r="AL85" s="5">
        <v>84</v>
      </c>
      <c r="AM85" s="4">
        <v>-2.8796914229936021E-2</v>
      </c>
      <c r="AN85" s="3">
        <v>1.648889644407376E-2</v>
      </c>
      <c r="AO85" s="3">
        <v>18.263260979999998</v>
      </c>
    </row>
    <row r="86" spans="1:41" x14ac:dyDescent="0.35">
      <c r="A86" s="20" t="s">
        <v>539</v>
      </c>
      <c r="B86" s="3">
        <v>0.79033823999999997</v>
      </c>
      <c r="C86" s="5">
        <v>85</v>
      </c>
      <c r="D86" s="3">
        <v>1.3834309</v>
      </c>
      <c r="E86" s="3">
        <v>-0.59309266000000005</v>
      </c>
      <c r="F86" s="4">
        <v>-0.42871144485785306</v>
      </c>
      <c r="G86" s="3">
        <v>9.4698229300798267E-3</v>
      </c>
      <c r="H86" s="19">
        <v>-7.2696285587544526E-3</v>
      </c>
      <c r="I86" s="5">
        <v>68</v>
      </c>
      <c r="J86" s="3">
        <v>1.8023613200000002</v>
      </c>
      <c r="K86" s="5">
        <v>85</v>
      </c>
      <c r="L86" s="3">
        <v>2.6703777400000002</v>
      </c>
      <c r="M86" s="3">
        <v>-0.86801642000000001</v>
      </c>
      <c r="N86" s="4">
        <v>-0.32505379557275671</v>
      </c>
      <c r="O86" s="3">
        <v>1.1088270584150513E-2</v>
      </c>
      <c r="P86" s="19">
        <v>-5.2691072743780241E-3</v>
      </c>
      <c r="Q86" s="5">
        <v>60</v>
      </c>
      <c r="S86" s="20" t="s">
        <v>539</v>
      </c>
      <c r="T86" s="3">
        <v>1.8023613200000002</v>
      </c>
      <c r="U86" s="5">
        <v>85</v>
      </c>
      <c r="V86" s="3">
        <v>4.6718428899999997</v>
      </c>
      <c r="W86" s="3">
        <v>-2.8694815699999996</v>
      </c>
      <c r="X86" s="90">
        <v>-0.61420763445236481</v>
      </c>
      <c r="Y86" s="19">
        <v>-1.1250314700254366E-2</v>
      </c>
      <c r="Z86" s="3">
        <v>1.8023613200000002</v>
      </c>
      <c r="AA86" s="5">
        <v>85</v>
      </c>
      <c r="AB86" s="3">
        <v>4.6718428899999997</v>
      </c>
      <c r="AC86" s="3">
        <v>-2.8694815699999996</v>
      </c>
      <c r="AD86" s="90">
        <v>-0.61420763445236481</v>
      </c>
      <c r="AE86" s="19">
        <v>-1.1250314700254366E-2</v>
      </c>
      <c r="AF86" s="3">
        <v>1.1088270584150513E-2</v>
      </c>
      <c r="AG86" s="3">
        <v>1.1088270584150513E-2</v>
      </c>
      <c r="AI86" s="20" t="s">
        <v>539</v>
      </c>
      <c r="AJ86" s="5">
        <v>85</v>
      </c>
      <c r="AK86" s="3">
        <v>15.78325304</v>
      </c>
      <c r="AL86" s="5">
        <v>86</v>
      </c>
      <c r="AM86" s="4">
        <v>0.41510327734323349</v>
      </c>
      <c r="AN86" s="3">
        <v>1.4672351780286308E-2</v>
      </c>
      <c r="AO86" s="3">
        <v>11.15342837</v>
      </c>
    </row>
    <row r="87" spans="1:41" x14ac:dyDescent="0.35">
      <c r="A87" s="20" t="s">
        <v>542</v>
      </c>
      <c r="B87" s="3">
        <v>0.73511159999999998</v>
      </c>
      <c r="C87" s="5">
        <v>87</v>
      </c>
      <c r="D87" s="3">
        <v>0.69097973999999995</v>
      </c>
      <c r="E87" s="3">
        <v>4.4131860000000023E-2</v>
      </c>
      <c r="F87" s="4">
        <v>6.3868529633010596E-2</v>
      </c>
      <c r="G87" s="3">
        <v>8.8080980187010445E-3</v>
      </c>
      <c r="H87" s="19">
        <v>5.4093104070273505E-4</v>
      </c>
      <c r="I87" s="5">
        <v>51</v>
      </c>
      <c r="J87" s="3">
        <v>1.5683183699999999</v>
      </c>
      <c r="K87" s="5">
        <v>86</v>
      </c>
      <c r="L87" s="3">
        <v>1.1721631699999999</v>
      </c>
      <c r="M87" s="3">
        <v>0.39615519999999993</v>
      </c>
      <c r="N87" s="4">
        <v>0.33796932896296328</v>
      </c>
      <c r="O87" s="3">
        <v>9.6484196901506277E-3</v>
      </c>
      <c r="P87" s="19">
        <v>2.4047750687742528E-3</v>
      </c>
      <c r="Q87" s="5">
        <v>37</v>
      </c>
      <c r="S87" s="20" t="s">
        <v>542</v>
      </c>
      <c r="T87" s="3">
        <v>1.5683183699999999</v>
      </c>
      <c r="U87" s="5">
        <v>86</v>
      </c>
      <c r="V87" s="3">
        <v>2.3835263000000002</v>
      </c>
      <c r="W87" s="3">
        <v>-0.81520793000000036</v>
      </c>
      <c r="X87" s="90">
        <v>-0.34201759384824082</v>
      </c>
      <c r="Y87" s="19">
        <v>-3.1961682049217472E-3</v>
      </c>
      <c r="Z87" s="3">
        <v>1.5683183699999999</v>
      </c>
      <c r="AA87" s="5">
        <v>86</v>
      </c>
      <c r="AB87" s="3">
        <v>2.3835263000000002</v>
      </c>
      <c r="AC87" s="3">
        <v>-0.81520793000000036</v>
      </c>
      <c r="AD87" s="90">
        <v>-0.34201759384824082</v>
      </c>
      <c r="AE87" s="19">
        <v>-3.1961682049217472E-3</v>
      </c>
      <c r="AF87" s="3">
        <v>9.6484196901506277E-3</v>
      </c>
      <c r="AG87" s="3">
        <v>9.6484196901506277E-3</v>
      </c>
      <c r="AI87" s="20" t="s">
        <v>542</v>
      </c>
      <c r="AJ87" s="5">
        <v>86</v>
      </c>
      <c r="AK87" s="3">
        <v>10.23120913</v>
      </c>
      <c r="AL87" s="5">
        <v>91</v>
      </c>
      <c r="AM87" s="4">
        <v>-0.23246075745318862</v>
      </c>
      <c r="AN87" s="3">
        <v>9.5110874236504685E-3</v>
      </c>
      <c r="AO87" s="3">
        <v>13.329884079999999</v>
      </c>
    </row>
    <row r="88" spans="1:41" x14ac:dyDescent="0.35">
      <c r="A88" s="20" t="s">
        <v>516</v>
      </c>
      <c r="B88" s="3">
        <v>0.71557092999999983</v>
      </c>
      <c r="C88" s="5">
        <v>89</v>
      </c>
      <c r="D88" s="3">
        <v>1.9993186199999999</v>
      </c>
      <c r="E88" s="3">
        <v>-1.2837476900000002</v>
      </c>
      <c r="F88" s="4">
        <v>-0.64209259952773312</v>
      </c>
      <c r="G88" s="3">
        <v>8.5739619545835786E-3</v>
      </c>
      <c r="H88" s="19">
        <v>-1.5735094191621016E-2</v>
      </c>
      <c r="I88" s="5">
        <v>75</v>
      </c>
      <c r="J88" s="3">
        <v>1.52415301</v>
      </c>
      <c r="K88" s="5">
        <v>87</v>
      </c>
      <c r="L88" s="3">
        <v>3.0525717099999996</v>
      </c>
      <c r="M88" s="3">
        <v>-1.5284186999999996</v>
      </c>
      <c r="N88" s="4">
        <v>-0.50069870430660579</v>
      </c>
      <c r="O88" s="3">
        <v>9.3767108731158642E-3</v>
      </c>
      <c r="P88" s="19">
        <v>-9.2779374962346905E-3</v>
      </c>
      <c r="Q88" s="5">
        <v>64</v>
      </c>
      <c r="S88" s="20" t="s">
        <v>516</v>
      </c>
      <c r="T88" s="3">
        <v>1.52415301</v>
      </c>
      <c r="U88" s="5">
        <v>87</v>
      </c>
      <c r="V88" s="3">
        <v>4.6983397499999997</v>
      </c>
      <c r="W88" s="3">
        <v>-3.1741867399999997</v>
      </c>
      <c r="X88" s="90">
        <v>-0.67559753208566919</v>
      </c>
      <c r="Y88" s="19">
        <v>-1.244496570938927E-2</v>
      </c>
      <c r="Z88" s="3">
        <v>1.52415301</v>
      </c>
      <c r="AA88" s="5">
        <v>87</v>
      </c>
      <c r="AB88" s="3">
        <v>4.6983397499999997</v>
      </c>
      <c r="AC88" s="3">
        <v>-3.1741867399999997</v>
      </c>
      <c r="AD88" s="90">
        <v>-0.67559753208566919</v>
      </c>
      <c r="AE88" s="19">
        <v>-1.244496570938927E-2</v>
      </c>
      <c r="AF88" s="3">
        <v>9.3767108731158642E-3</v>
      </c>
      <c r="AG88" s="3">
        <v>9.3767108731158642E-3</v>
      </c>
      <c r="AI88" s="20" t="s">
        <v>516</v>
      </c>
      <c r="AJ88" s="5">
        <v>87</v>
      </c>
      <c r="AK88" s="3">
        <v>12.805250090000001</v>
      </c>
      <c r="AL88" s="5">
        <v>88</v>
      </c>
      <c r="AM88" s="4">
        <v>-0.46419732221411913</v>
      </c>
      <c r="AN88" s="3">
        <v>1.190395500083948E-2</v>
      </c>
      <c r="AO88" s="3">
        <v>23.899190170000001</v>
      </c>
    </row>
    <row r="89" spans="1:41" x14ac:dyDescent="0.35">
      <c r="A89" s="20" t="s">
        <v>524</v>
      </c>
      <c r="B89" s="3">
        <v>0.71767875000000003</v>
      </c>
      <c r="C89" s="5">
        <v>88</v>
      </c>
      <c r="D89" s="3">
        <v>1.3270681</v>
      </c>
      <c r="E89" s="3">
        <v>-0.60938934999999994</v>
      </c>
      <c r="F89" s="4">
        <v>-0.45919975772155175</v>
      </c>
      <c r="G89" s="3">
        <v>8.5992178275228447E-3</v>
      </c>
      <c r="H89" s="19">
        <v>-7.4693796112074821E-3</v>
      </c>
      <c r="I89" s="5">
        <v>69</v>
      </c>
      <c r="J89" s="3">
        <v>1.47756138</v>
      </c>
      <c r="K89" s="5">
        <v>88</v>
      </c>
      <c r="L89" s="3">
        <v>2.4085915099999999</v>
      </c>
      <c r="M89" s="3">
        <v>-0.9310301299999999</v>
      </c>
      <c r="N89" s="4">
        <v>-0.38654546698123993</v>
      </c>
      <c r="O89" s="3">
        <v>9.0900754495390722E-3</v>
      </c>
      <c r="P89" s="19">
        <v>-5.6516184689779448E-3</v>
      </c>
      <c r="Q89" s="5">
        <v>63</v>
      </c>
      <c r="S89" s="20" t="s">
        <v>524</v>
      </c>
      <c r="T89" s="3">
        <v>1.47756138</v>
      </c>
      <c r="U89" s="5">
        <v>88</v>
      </c>
      <c r="V89" s="3">
        <v>3.2956866399999996</v>
      </c>
      <c r="W89" s="3">
        <v>-1.8181252599999995</v>
      </c>
      <c r="X89" s="90">
        <v>-0.5516681221853057</v>
      </c>
      <c r="Y89" s="19">
        <v>-7.1282846188420682E-3</v>
      </c>
      <c r="Z89" s="3">
        <v>1.47756138</v>
      </c>
      <c r="AA89" s="5">
        <v>88</v>
      </c>
      <c r="AB89" s="3">
        <v>3.2956866399999996</v>
      </c>
      <c r="AC89" s="3">
        <v>-1.8181252599999995</v>
      </c>
      <c r="AD89" s="90">
        <v>-0.5516681221853057</v>
      </c>
      <c r="AE89" s="19">
        <v>-7.1282846188420682E-3</v>
      </c>
      <c r="AF89" s="3">
        <v>9.0900754495390722E-3</v>
      </c>
      <c r="AG89" s="3">
        <v>9.0900754495390722E-3</v>
      </c>
      <c r="AI89" s="20" t="s">
        <v>524</v>
      </c>
      <c r="AJ89" s="5">
        <v>88</v>
      </c>
      <c r="AK89" s="3">
        <v>10.713749159999999</v>
      </c>
      <c r="AL89" s="5">
        <v>90</v>
      </c>
      <c r="AM89" s="4">
        <v>-9.9507866921783594E-2</v>
      </c>
      <c r="AN89" s="3">
        <v>9.9596639655260139E-3</v>
      </c>
      <c r="AO89" s="3">
        <v>11.897659919999997</v>
      </c>
    </row>
    <row r="90" spans="1:41" x14ac:dyDescent="0.35">
      <c r="A90" s="20" t="s">
        <v>522</v>
      </c>
      <c r="B90" s="3">
        <v>0.69938572999999993</v>
      </c>
      <c r="C90" s="5">
        <v>90</v>
      </c>
      <c r="D90" s="3">
        <v>0.52656625000000001</v>
      </c>
      <c r="E90" s="3">
        <v>0.17281947999999991</v>
      </c>
      <c r="F90" s="4">
        <v>0.32820082943029472</v>
      </c>
      <c r="G90" s="3">
        <v>8.3800310901375828E-3</v>
      </c>
      <c r="H90" s="19">
        <v>2.1182751230087609E-3</v>
      </c>
      <c r="I90" s="5">
        <v>47</v>
      </c>
      <c r="J90" s="3">
        <v>1.4219815799999997</v>
      </c>
      <c r="K90" s="5">
        <v>89</v>
      </c>
      <c r="L90" s="3">
        <v>1.5942042299999999</v>
      </c>
      <c r="M90" s="3">
        <v>-0.17222265000000014</v>
      </c>
      <c r="N90" s="4">
        <v>-0.10803048113854286</v>
      </c>
      <c r="O90" s="3">
        <v>8.7481440872898154E-3</v>
      </c>
      <c r="P90" s="19">
        <v>-1.0454406126645173E-3</v>
      </c>
      <c r="Q90" s="5">
        <v>53</v>
      </c>
      <c r="S90" s="20" t="s">
        <v>522</v>
      </c>
      <c r="T90" s="3">
        <v>1.4219815799999997</v>
      </c>
      <c r="U90" s="5">
        <v>89</v>
      </c>
      <c r="V90" s="3">
        <v>2.44290144</v>
      </c>
      <c r="W90" s="3">
        <v>-1.0209198600000002</v>
      </c>
      <c r="X90" s="90">
        <v>-0.4179128323736222</v>
      </c>
      <c r="Y90" s="19">
        <v>-4.0026985462532985E-3</v>
      </c>
      <c r="Z90" s="3">
        <v>1.4219815799999997</v>
      </c>
      <c r="AA90" s="5">
        <v>89</v>
      </c>
      <c r="AB90" s="3">
        <v>2.44290144</v>
      </c>
      <c r="AC90" s="3">
        <v>-1.0209198600000002</v>
      </c>
      <c r="AD90" s="90">
        <v>-0.4179128323736222</v>
      </c>
      <c r="AE90" s="19">
        <v>-4.0026985462532985E-3</v>
      </c>
      <c r="AF90" s="3">
        <v>8.7481440872898154E-3</v>
      </c>
      <c r="AG90" s="3">
        <v>8.7481440872898154E-3</v>
      </c>
      <c r="AI90" s="20" t="s">
        <v>522</v>
      </c>
      <c r="AJ90" s="5">
        <v>89</v>
      </c>
      <c r="AK90" s="3">
        <v>13.495433929999999</v>
      </c>
      <c r="AL90" s="5">
        <v>87</v>
      </c>
      <c r="AM90" s="4">
        <v>0.14892933572812606</v>
      </c>
      <c r="AN90" s="3">
        <v>1.2545560382688493E-2</v>
      </c>
      <c r="AO90" s="3">
        <v>11.746095700000001</v>
      </c>
    </row>
    <row r="91" spans="1:41" x14ac:dyDescent="0.35">
      <c r="A91" s="20" t="s">
        <v>500</v>
      </c>
      <c r="B91" s="3">
        <v>0.58824913999999995</v>
      </c>
      <c r="C91" s="5">
        <v>92</v>
      </c>
      <c r="D91" s="3">
        <v>0.61331356000000004</v>
      </c>
      <c r="E91" s="3">
        <v>-2.5064420000000087E-2</v>
      </c>
      <c r="F91" s="4">
        <v>-4.0867219697539481E-2</v>
      </c>
      <c r="G91" s="3">
        <v>7.0483938554861498E-3</v>
      </c>
      <c r="H91" s="19">
        <v>-3.0721847652037524E-4</v>
      </c>
      <c r="I91" s="5">
        <v>56</v>
      </c>
      <c r="J91" s="3">
        <v>1.2028999599999999</v>
      </c>
      <c r="K91" s="5">
        <v>90</v>
      </c>
      <c r="L91" s="3">
        <v>1.32955427</v>
      </c>
      <c r="M91" s="3">
        <v>-0.12665431000000016</v>
      </c>
      <c r="N91" s="4">
        <v>-9.5260729748173567E-2</v>
      </c>
      <c r="O91" s="3">
        <v>7.4003364886591257E-3</v>
      </c>
      <c r="P91" s="19">
        <v>-7.6882779032259559E-4</v>
      </c>
      <c r="Q91" s="5">
        <v>52</v>
      </c>
      <c r="S91" s="20" t="s">
        <v>500</v>
      </c>
      <c r="T91" s="3">
        <v>1.2028999599999999</v>
      </c>
      <c r="U91" s="5">
        <v>90</v>
      </c>
      <c r="V91" s="3">
        <v>2.0281581299999996</v>
      </c>
      <c r="W91" s="3">
        <v>-0.82525816999999968</v>
      </c>
      <c r="X91" s="90">
        <v>-0.40690030909966568</v>
      </c>
      <c r="Y91" s="19">
        <v>-3.2355719648187232E-3</v>
      </c>
      <c r="Z91" s="3">
        <v>1.2028999599999999</v>
      </c>
      <c r="AA91" s="5">
        <v>90</v>
      </c>
      <c r="AB91" s="3">
        <v>2.0281581299999996</v>
      </c>
      <c r="AC91" s="3">
        <v>-0.82525816999999968</v>
      </c>
      <c r="AD91" s="90">
        <v>-0.40690030909966568</v>
      </c>
      <c r="AE91" s="19">
        <v>-3.2355719648187232E-3</v>
      </c>
      <c r="AF91" s="3">
        <v>7.4003364886591257E-3</v>
      </c>
      <c r="AG91" s="3">
        <v>7.4003364886591257E-3</v>
      </c>
      <c r="AI91" s="20" t="s">
        <v>500</v>
      </c>
      <c r="AJ91" s="5">
        <v>90</v>
      </c>
      <c r="AK91" s="3">
        <v>6.2541275599999997</v>
      </c>
      <c r="AL91" s="5">
        <v>93</v>
      </c>
      <c r="AM91" s="4">
        <v>2.6693627480149917E-3</v>
      </c>
      <c r="AN91" s="3">
        <v>5.8139319826240113E-3</v>
      </c>
      <c r="AO91" s="3">
        <v>6.2374774699999991</v>
      </c>
    </row>
    <row r="92" spans="1:41" x14ac:dyDescent="0.35">
      <c r="A92" s="20" t="s">
        <v>515</v>
      </c>
      <c r="B92" s="3">
        <v>0.77549139000000011</v>
      </c>
      <c r="C92" s="5">
        <v>86</v>
      </c>
      <c r="D92" s="3">
        <v>0.81210895999999999</v>
      </c>
      <c r="E92" s="3">
        <v>-3.6617569999999877E-2</v>
      </c>
      <c r="F92" s="4">
        <v>-4.5089479126052101E-2</v>
      </c>
      <c r="G92" s="3">
        <v>9.2919281586343085E-3</v>
      </c>
      <c r="H92" s="19">
        <v>-4.4882722477831597E-4</v>
      </c>
      <c r="I92" s="5">
        <v>57</v>
      </c>
      <c r="J92" s="3">
        <v>1.1674034500000001</v>
      </c>
      <c r="K92" s="5">
        <v>91</v>
      </c>
      <c r="L92" s="3">
        <v>1.7598350799999998</v>
      </c>
      <c r="M92" s="3">
        <v>-0.59243162999999965</v>
      </c>
      <c r="N92" s="4">
        <v>-0.33664042541986361</v>
      </c>
      <c r="O92" s="3">
        <v>7.1819591281901372E-3</v>
      </c>
      <c r="P92" s="19">
        <v>-3.5962289874707991E-3</v>
      </c>
      <c r="Q92" s="5">
        <v>55</v>
      </c>
      <c r="S92" s="20" t="s">
        <v>515</v>
      </c>
      <c r="T92" s="3">
        <v>1.1674034500000001</v>
      </c>
      <c r="U92" s="5">
        <v>91</v>
      </c>
      <c r="V92" s="3">
        <v>2.8178194999999997</v>
      </c>
      <c r="W92" s="3">
        <v>-1.6504160499999996</v>
      </c>
      <c r="X92" s="90">
        <v>-0.58570680272458886</v>
      </c>
      <c r="Y92" s="19">
        <v>-6.4707507247905912E-3</v>
      </c>
      <c r="Z92" s="3">
        <v>1.1674034500000001</v>
      </c>
      <c r="AA92" s="5">
        <v>91</v>
      </c>
      <c r="AB92" s="3">
        <v>2.8178194999999997</v>
      </c>
      <c r="AC92" s="3">
        <v>-1.6504160499999996</v>
      </c>
      <c r="AD92" s="90">
        <v>-0.58570680272458886</v>
      </c>
      <c r="AE92" s="19">
        <v>-6.4707507247905912E-3</v>
      </c>
      <c r="AF92" s="3">
        <v>7.1819591281901372E-3</v>
      </c>
      <c r="AG92" s="3">
        <v>7.1819591281901372E-3</v>
      </c>
      <c r="AI92" s="20" t="s">
        <v>515</v>
      </c>
      <c r="AJ92" s="5">
        <v>91</v>
      </c>
      <c r="AK92" s="3">
        <v>11.182148520000002</v>
      </c>
      <c r="AL92" s="5">
        <v>89</v>
      </c>
      <c r="AM92" s="4">
        <v>-0.42015399306515033</v>
      </c>
      <c r="AN92" s="3">
        <v>1.0395095125766795E-2</v>
      </c>
      <c r="AO92" s="3">
        <v>19.284686600000001</v>
      </c>
    </row>
    <row r="93" spans="1:41" x14ac:dyDescent="0.35">
      <c r="A93" s="20" t="s">
        <v>517</v>
      </c>
      <c r="B93" s="3">
        <v>0.59153778999999995</v>
      </c>
      <c r="C93" s="5">
        <v>91</v>
      </c>
      <c r="D93" s="3">
        <v>0.38090066000000011</v>
      </c>
      <c r="E93" s="3">
        <v>0.21063712999999984</v>
      </c>
      <c r="F93" s="4">
        <v>0.55299754534423684</v>
      </c>
      <c r="G93" s="3">
        <v>7.0877984187513758E-3</v>
      </c>
      <c r="H93" s="19">
        <v>2.58181191414858E-3</v>
      </c>
      <c r="I93" s="5">
        <v>44</v>
      </c>
      <c r="J93" s="3">
        <v>1.0700252199999998</v>
      </c>
      <c r="K93" s="5">
        <v>92</v>
      </c>
      <c r="L93" s="3">
        <v>0.72061103000000015</v>
      </c>
      <c r="M93" s="3">
        <v>0.34941418999999962</v>
      </c>
      <c r="N93" s="4">
        <v>0.48488598627195523</v>
      </c>
      <c r="O93" s="3">
        <v>6.582880491035603E-3</v>
      </c>
      <c r="P93" s="19">
        <v>2.1210438050237607E-3</v>
      </c>
      <c r="Q93" s="5">
        <v>38</v>
      </c>
      <c r="S93" s="20" t="s">
        <v>517</v>
      </c>
      <c r="T93" s="3">
        <v>1.0700252199999998</v>
      </c>
      <c r="U93" s="5">
        <v>92</v>
      </c>
      <c r="V93" s="3">
        <v>0.97602989000000018</v>
      </c>
      <c r="W93" s="3">
        <v>9.3995329999999599E-2</v>
      </c>
      <c r="X93" s="90">
        <v>9.630374127169361E-2</v>
      </c>
      <c r="Y93" s="19">
        <v>3.6852546951687018E-4</v>
      </c>
      <c r="Z93" s="3">
        <v>1.0700252199999998</v>
      </c>
      <c r="AA93" s="5">
        <v>92</v>
      </c>
      <c r="AB93" s="3">
        <v>0.97602989000000018</v>
      </c>
      <c r="AC93" s="3">
        <v>9.3995329999999599E-2</v>
      </c>
      <c r="AD93" s="90">
        <v>9.630374127169361E-2</v>
      </c>
      <c r="AE93" s="19">
        <v>3.6852546951687018E-4</v>
      </c>
      <c r="AF93" s="3">
        <v>6.582880491035603E-3</v>
      </c>
      <c r="AG93" s="3">
        <v>6.582880491035603E-3</v>
      </c>
      <c r="AI93" s="20" t="s">
        <v>517</v>
      </c>
      <c r="AJ93" s="5">
        <v>92</v>
      </c>
      <c r="AK93" s="3">
        <v>4.9769255800000005</v>
      </c>
      <c r="AL93" s="5">
        <v>94</v>
      </c>
      <c r="AM93" s="4">
        <v>0.25759989886087364</v>
      </c>
      <c r="AN93" s="3">
        <v>4.6266256207766832E-3</v>
      </c>
      <c r="AO93" s="3">
        <v>3.9574793100000001</v>
      </c>
    </row>
    <row r="94" spans="1:41" x14ac:dyDescent="0.35">
      <c r="A94" s="20" t="s">
        <v>507</v>
      </c>
      <c r="B94" s="3">
        <v>0.39845754999999999</v>
      </c>
      <c r="C94" s="5">
        <v>94</v>
      </c>
      <c r="D94" s="3">
        <v>0.20963186</v>
      </c>
      <c r="E94" s="3">
        <v>0.18882568999999999</v>
      </c>
      <c r="F94" s="4">
        <v>0.90074900828528626</v>
      </c>
      <c r="G94" s="3">
        <v>4.7743133922678845E-3</v>
      </c>
      <c r="H94" s="19">
        <v>2.3144657171284412E-3</v>
      </c>
      <c r="I94" s="5">
        <v>45</v>
      </c>
      <c r="J94" s="3">
        <v>0.81008967999999992</v>
      </c>
      <c r="K94" s="5">
        <v>93</v>
      </c>
      <c r="L94" s="3">
        <v>0.67265889000000001</v>
      </c>
      <c r="M94" s="3">
        <v>0.13743078999999991</v>
      </c>
      <c r="N94" s="4">
        <v>0.20430978025132451</v>
      </c>
      <c r="O94" s="3">
        <v>4.9837363183470344E-3</v>
      </c>
      <c r="P94" s="19">
        <v>8.342440979544121E-4</v>
      </c>
      <c r="Q94" s="5">
        <v>43</v>
      </c>
      <c r="S94" s="20" t="s">
        <v>507</v>
      </c>
      <c r="T94" s="3">
        <v>0.81008967999999992</v>
      </c>
      <c r="U94" s="5">
        <v>93</v>
      </c>
      <c r="V94" s="3">
        <v>0.89531143000000002</v>
      </c>
      <c r="W94" s="3">
        <v>-8.5221750000000096E-2</v>
      </c>
      <c r="X94" s="90">
        <v>-9.5186710617555792E-2</v>
      </c>
      <c r="Y94" s="19">
        <v>-3.3412708303486461E-4</v>
      </c>
      <c r="Z94" s="3">
        <v>0.81008967999999992</v>
      </c>
      <c r="AA94" s="5">
        <v>93</v>
      </c>
      <c r="AB94" s="3">
        <v>0.89531143000000002</v>
      </c>
      <c r="AC94" s="3">
        <v>-8.5221750000000096E-2</v>
      </c>
      <c r="AD94" s="90">
        <v>-9.5186710617555792E-2</v>
      </c>
      <c r="AE94" s="19">
        <v>-3.3412708303486461E-4</v>
      </c>
      <c r="AF94" s="3">
        <v>4.9837363183470344E-3</v>
      </c>
      <c r="AG94" s="3">
        <v>4.9837363183470344E-3</v>
      </c>
      <c r="AI94" s="20" t="s">
        <v>507</v>
      </c>
      <c r="AJ94" s="5">
        <v>93</v>
      </c>
      <c r="AK94" s="3">
        <v>7.3150893999999997</v>
      </c>
      <c r="AL94" s="5">
        <v>92</v>
      </c>
      <c r="AM94" s="4">
        <v>5.0068237274609739E-3</v>
      </c>
      <c r="AN94" s="3">
        <v>6.8002182255479755E-3</v>
      </c>
      <c r="AO94" s="3">
        <v>7.2786464999999989</v>
      </c>
    </row>
    <row r="95" spans="1:41" x14ac:dyDescent="0.35">
      <c r="A95" s="20" t="s">
        <v>541</v>
      </c>
      <c r="B95" s="3">
        <v>0.41737302000000009</v>
      </c>
      <c r="C95" s="5">
        <v>93</v>
      </c>
      <c r="D95" s="3">
        <v>5.47140176</v>
      </c>
      <c r="E95" s="3">
        <v>-5.0540287399999997</v>
      </c>
      <c r="F95" s="4">
        <v>-0.92371735099928032</v>
      </c>
      <c r="G95" s="3">
        <v>5.0009583177864038E-3</v>
      </c>
      <c r="H95" s="19">
        <v>-6.1948012752458904E-2</v>
      </c>
      <c r="I95" s="5">
        <v>92</v>
      </c>
      <c r="J95" s="3">
        <v>0.59086079000000014</v>
      </c>
      <c r="K95" s="5">
        <v>94</v>
      </c>
      <c r="L95" s="3">
        <v>8.13282083</v>
      </c>
      <c r="M95" s="3">
        <v>-7.5419600400000002</v>
      </c>
      <c r="N95" s="4">
        <v>-0.92734860359637361</v>
      </c>
      <c r="O95" s="3">
        <v>3.6350227029311381E-3</v>
      </c>
      <c r="P95" s="19">
        <v>-4.5781848815523989E-2</v>
      </c>
      <c r="Q95" s="5">
        <v>85</v>
      </c>
      <c r="S95" s="20" t="s">
        <v>541</v>
      </c>
      <c r="T95" s="3">
        <v>0.59086079000000014</v>
      </c>
      <c r="U95" s="5">
        <v>94</v>
      </c>
      <c r="V95" s="3">
        <v>8.411932629999999</v>
      </c>
      <c r="W95" s="3">
        <v>-7.8210718399999992</v>
      </c>
      <c r="X95" s="90">
        <v>-0.92975921039919218</v>
      </c>
      <c r="Y95" s="19">
        <v>-3.0663908217154874E-2</v>
      </c>
      <c r="Z95" s="3">
        <v>0.59086079000000014</v>
      </c>
      <c r="AA95" s="5">
        <v>94</v>
      </c>
      <c r="AB95" s="3">
        <v>8.411932629999999</v>
      </c>
      <c r="AC95" s="3">
        <v>-7.8210718399999992</v>
      </c>
      <c r="AD95" s="90">
        <v>-0.92975921039919218</v>
      </c>
      <c r="AE95" s="19">
        <v>-3.0663908217154874E-2</v>
      </c>
      <c r="AF95" s="3">
        <v>3.6350227029311381E-3</v>
      </c>
      <c r="AG95" s="3">
        <v>3.6350227029311381E-3</v>
      </c>
      <c r="AI95" s="20" t="s">
        <v>541</v>
      </c>
      <c r="AJ95" s="5">
        <v>94</v>
      </c>
      <c r="AK95" s="3">
        <v>24.661050410000001</v>
      </c>
      <c r="AL95" s="5">
        <v>78</v>
      </c>
      <c r="AM95" s="4">
        <v>-0.10727629168708885</v>
      </c>
      <c r="AN95" s="3">
        <v>2.2925287072942592E-2</v>
      </c>
      <c r="AO95" s="3">
        <v>27.624504850000001</v>
      </c>
    </row>
    <row r="96" spans="1:41" x14ac:dyDescent="0.35">
      <c r="A96" s="20" t="s">
        <v>514</v>
      </c>
      <c r="B96" s="3">
        <v>7.0422860000000004E-2</v>
      </c>
      <c r="C96" s="5">
        <v>96</v>
      </c>
      <c r="D96" s="3">
        <v>8.5380830000000005E-2</v>
      </c>
      <c r="E96" s="3">
        <v>-1.4957970000000001E-2</v>
      </c>
      <c r="F96" s="4">
        <v>-0.17519119924226556</v>
      </c>
      <c r="G96" s="3">
        <v>8.4380582980497245E-4</v>
      </c>
      <c r="H96" s="19">
        <v>-1.8334215414669323E-4</v>
      </c>
      <c r="I96" s="5">
        <v>55</v>
      </c>
      <c r="J96" s="3">
        <v>0.25042669000000001</v>
      </c>
      <c r="K96" s="5">
        <v>95</v>
      </c>
      <c r="L96" s="3">
        <v>0.20262065000000001</v>
      </c>
      <c r="M96" s="3">
        <v>4.7806039999999994E-2</v>
      </c>
      <c r="N96" s="4">
        <v>0.23593863705402174</v>
      </c>
      <c r="O96" s="3">
        <v>1.5406449691303737E-3</v>
      </c>
      <c r="P96" s="19">
        <v>2.9019629965433921E-4</v>
      </c>
      <c r="Q96" s="5">
        <v>47</v>
      </c>
      <c r="S96" s="20" t="s">
        <v>514</v>
      </c>
      <c r="T96" s="3">
        <v>0.25042669000000001</v>
      </c>
      <c r="U96" s="5">
        <v>95</v>
      </c>
      <c r="V96" s="3">
        <v>0.29104458999999999</v>
      </c>
      <c r="W96" s="3">
        <v>-4.0617899999999985E-2</v>
      </c>
      <c r="X96" s="90">
        <v>-0.13955902770774742</v>
      </c>
      <c r="Y96" s="19">
        <v>-1.5924972728208241E-4</v>
      </c>
      <c r="Z96" s="3">
        <v>0.25042669000000001</v>
      </c>
      <c r="AA96" s="5">
        <v>95</v>
      </c>
      <c r="AB96" s="3">
        <v>0.29104458999999999</v>
      </c>
      <c r="AC96" s="3">
        <v>-4.0617899999999985E-2</v>
      </c>
      <c r="AD96" s="90">
        <v>-0.13955902770774742</v>
      </c>
      <c r="AE96" s="19">
        <v>-1.5924972728208241E-4</v>
      </c>
      <c r="AF96" s="3">
        <v>1.5406449691303737E-3</v>
      </c>
      <c r="AG96" s="3">
        <v>1.5406449691303737E-3</v>
      </c>
      <c r="AI96" s="20" t="s">
        <v>514</v>
      </c>
      <c r="AJ96" s="5">
        <v>95</v>
      </c>
      <c r="AK96" s="3">
        <v>1.1674329199999998</v>
      </c>
      <c r="AL96" s="5">
        <v>95</v>
      </c>
      <c r="AM96" s="4">
        <v>-0.11677182653902984</v>
      </c>
      <c r="AN96" s="3">
        <v>1.0852633762327894E-3</v>
      </c>
      <c r="AO96" s="3">
        <v>1.3217795300000001</v>
      </c>
    </row>
    <row r="97" spans="1:41" x14ac:dyDescent="0.35">
      <c r="A97" s="20" t="s">
        <v>509</v>
      </c>
      <c r="B97" s="3">
        <v>0.10298177999999999</v>
      </c>
      <c r="C97" s="5">
        <v>95</v>
      </c>
      <c r="D97" s="3">
        <v>5.195408E-2</v>
      </c>
      <c r="E97" s="3">
        <v>5.1027699999999995E-2</v>
      </c>
      <c r="F97" s="4">
        <v>0.98216925407975642</v>
      </c>
      <c r="G97" s="3">
        <v>1.2339264029846717E-3</v>
      </c>
      <c r="H97" s="19">
        <v>6.2545441922608603E-4</v>
      </c>
      <c r="I97" s="5">
        <v>50</v>
      </c>
      <c r="J97" s="3">
        <v>0.14301203000000001</v>
      </c>
      <c r="K97" s="5">
        <v>96</v>
      </c>
      <c r="L97" s="3">
        <v>6.7611930000000001E-2</v>
      </c>
      <c r="M97" s="3">
        <v>7.5400100000000012E-2</v>
      </c>
      <c r="N97" s="4">
        <v>1.1151892868610616</v>
      </c>
      <c r="O97" s="3">
        <v>8.798214141816197E-4</v>
      </c>
      <c r="P97" s="19">
        <v>4.577001151646768E-4</v>
      </c>
      <c r="Q97" s="5">
        <v>46</v>
      </c>
      <c r="S97" s="20" t="s">
        <v>509</v>
      </c>
      <c r="T97" s="3">
        <v>0.14301203000000001</v>
      </c>
      <c r="U97" s="5">
        <v>96</v>
      </c>
      <c r="V97" s="3">
        <v>0.11435955</v>
      </c>
      <c r="W97" s="3">
        <v>2.8652480000000008E-2</v>
      </c>
      <c r="X97" s="90">
        <v>0.25054733076511759</v>
      </c>
      <c r="Y97" s="19">
        <v>1.1233716233373277E-4</v>
      </c>
      <c r="Z97" s="3">
        <v>0.14301203000000001</v>
      </c>
      <c r="AA97" s="5">
        <v>96</v>
      </c>
      <c r="AB97" s="3">
        <v>0.11435955</v>
      </c>
      <c r="AC97" s="3">
        <v>2.8652480000000008E-2</v>
      </c>
      <c r="AD97" s="90">
        <v>0.25054733076511759</v>
      </c>
      <c r="AE97" s="19">
        <v>1.1233716233373277E-4</v>
      </c>
      <c r="AF97" s="3">
        <v>8.798214141816197E-4</v>
      </c>
      <c r="AG97" s="3">
        <v>8.798214141816197E-4</v>
      </c>
      <c r="AI97" s="20" t="s">
        <v>509</v>
      </c>
      <c r="AJ97" s="5">
        <v>96</v>
      </c>
      <c r="AK97" s="3">
        <v>0.92323536999999989</v>
      </c>
      <c r="AL97" s="5">
        <v>96</v>
      </c>
      <c r="AM97" s="4">
        <v>-0.42636941645656878</v>
      </c>
      <c r="AN97" s="3">
        <v>8.58253624288519E-4</v>
      </c>
      <c r="AO97" s="3">
        <v>1.6094598099999999</v>
      </c>
    </row>
    <row r="98" spans="1:41" x14ac:dyDescent="0.35">
      <c r="A98" s="20" t="s">
        <v>478</v>
      </c>
      <c r="B98" s="3">
        <v>4.6292E-3</v>
      </c>
      <c r="C98" s="5">
        <v>97</v>
      </c>
      <c r="D98" s="3">
        <v>2.5350899999999998E-3</v>
      </c>
      <c r="E98" s="3">
        <v>2.0941100000000002E-3</v>
      </c>
      <c r="F98" s="4">
        <v>0.82604956825990405</v>
      </c>
      <c r="G98" s="3">
        <v>5.5467016638250405E-5</v>
      </c>
      <c r="H98" s="19">
        <v>2.5667830489039074E-5</v>
      </c>
      <c r="I98" s="5">
        <v>52</v>
      </c>
      <c r="J98" s="3">
        <v>2.128743E-2</v>
      </c>
      <c r="K98" s="5">
        <v>97</v>
      </c>
      <c r="L98" s="3">
        <v>6.21881E-3</v>
      </c>
      <c r="M98" s="3">
        <v>1.506862E-2</v>
      </c>
      <c r="N98" s="4">
        <v>2.4230712949905207</v>
      </c>
      <c r="O98" s="3">
        <v>1.3096196709390276E-4</v>
      </c>
      <c r="P98" s="19">
        <v>9.147082178104209E-5</v>
      </c>
      <c r="Q98" s="5">
        <v>48</v>
      </c>
      <c r="S98" s="20" t="s">
        <v>478</v>
      </c>
      <c r="T98" s="3">
        <v>2.128743E-2</v>
      </c>
      <c r="U98" s="5">
        <v>97</v>
      </c>
      <c r="V98" s="3">
        <v>2.6554870000000001E-2</v>
      </c>
      <c r="W98" s="3">
        <v>-5.2674400000000017E-3</v>
      </c>
      <c r="X98" s="90">
        <v>-0.19836060202893113</v>
      </c>
      <c r="Y98" s="19">
        <v>-2.0651938762829509E-5</v>
      </c>
      <c r="Z98" s="3">
        <v>2.128743E-2</v>
      </c>
      <c r="AA98" s="5">
        <v>97</v>
      </c>
      <c r="AB98" s="3">
        <v>2.6554870000000001E-2</v>
      </c>
      <c r="AC98" s="3">
        <v>-5.2674400000000017E-3</v>
      </c>
      <c r="AD98" s="90">
        <v>-0.19836060202893113</v>
      </c>
      <c r="AE98" s="19">
        <v>-2.0651938762829509E-5</v>
      </c>
      <c r="AF98" s="3">
        <v>1.3096196709390276E-4</v>
      </c>
      <c r="AG98" s="3">
        <v>1.3096196709390276E-4</v>
      </c>
      <c r="AI98" s="20" t="s">
        <v>478</v>
      </c>
      <c r="AJ98" s="5">
        <v>97</v>
      </c>
      <c r="AK98" s="3">
        <v>0.32646644000000002</v>
      </c>
      <c r="AL98" s="5">
        <v>97</v>
      </c>
      <c r="AM98" s="4">
        <v>-0.27478611043981505</v>
      </c>
      <c r="AN98" s="3">
        <v>3.0348816178757366E-4</v>
      </c>
      <c r="AO98" s="3">
        <v>0.45016572999999999</v>
      </c>
    </row>
    <row r="99" spans="1:41" x14ac:dyDescent="0.35">
      <c r="A99" s="20" t="s">
        <v>561</v>
      </c>
      <c r="B99" s="3"/>
      <c r="C99" s="5">
        <v>98</v>
      </c>
      <c r="D99" s="3"/>
      <c r="E99" s="3"/>
      <c r="F99" s="4">
        <v>-1</v>
      </c>
      <c r="G99" s="3"/>
      <c r="H99" s="19"/>
      <c r="I99" s="5">
        <v>53</v>
      </c>
      <c r="J99" s="3"/>
      <c r="K99" s="5">
        <v>98</v>
      </c>
      <c r="L99" s="3"/>
      <c r="M99" s="3"/>
      <c r="N99" s="4">
        <v>-1</v>
      </c>
      <c r="O99" s="3"/>
      <c r="P99" s="19"/>
      <c r="Q99" s="5">
        <v>49</v>
      </c>
      <c r="S99" s="20" t="s">
        <v>561</v>
      </c>
      <c r="T99" s="3"/>
      <c r="U99" s="5">
        <v>98</v>
      </c>
      <c r="V99" s="3"/>
      <c r="W99" s="3"/>
      <c r="X99" s="90">
        <v>-1</v>
      </c>
      <c r="Y99" s="19"/>
      <c r="Z99" s="3"/>
      <c r="AA99" s="5">
        <v>98</v>
      </c>
      <c r="AB99" s="3"/>
      <c r="AC99" s="3"/>
      <c r="AD99" s="90">
        <v>-1</v>
      </c>
      <c r="AE99" s="19"/>
      <c r="AF99" s="3"/>
      <c r="AG99" s="3"/>
      <c r="AI99" s="20" t="s">
        <v>561</v>
      </c>
      <c r="AJ99" s="5">
        <v>98</v>
      </c>
      <c r="AK99" s="3"/>
      <c r="AL99" s="5">
        <v>98</v>
      </c>
      <c r="AM99" s="4">
        <v>-1</v>
      </c>
      <c r="AN99" s="3"/>
      <c r="AO99" s="3"/>
    </row>
    <row r="100" spans="1:41" x14ac:dyDescent="0.35">
      <c r="A100" s="20" t="s">
        <v>464</v>
      </c>
      <c r="B100" s="3"/>
      <c r="C100" s="5">
        <v>98</v>
      </c>
      <c r="D100" s="3"/>
      <c r="E100" s="3"/>
      <c r="F100" s="4">
        <v>-1</v>
      </c>
      <c r="G100" s="3"/>
      <c r="H100" s="19"/>
      <c r="I100" s="5">
        <v>53</v>
      </c>
      <c r="J100" s="3"/>
      <c r="K100" s="5">
        <v>98</v>
      </c>
      <c r="L100" s="3"/>
      <c r="M100" s="3"/>
      <c r="N100" s="4">
        <v>-1</v>
      </c>
      <c r="O100" s="3"/>
      <c r="P100" s="19"/>
      <c r="Q100" s="5">
        <v>49</v>
      </c>
      <c r="S100" s="20" t="s">
        <v>464</v>
      </c>
      <c r="T100" s="3"/>
      <c r="U100" s="5">
        <v>98</v>
      </c>
      <c r="V100" s="3"/>
      <c r="W100" s="3"/>
      <c r="X100" s="90">
        <v>-1</v>
      </c>
      <c r="Y100" s="19"/>
      <c r="Z100" s="3"/>
      <c r="AA100" s="5">
        <v>98</v>
      </c>
      <c r="AB100" s="3"/>
      <c r="AC100" s="3"/>
      <c r="AD100" s="90">
        <v>-1</v>
      </c>
      <c r="AE100" s="19"/>
      <c r="AF100" s="3"/>
      <c r="AG100" s="3"/>
      <c r="AI100" s="20" t="s">
        <v>464</v>
      </c>
      <c r="AJ100" s="5">
        <v>98</v>
      </c>
      <c r="AK100" s="3"/>
      <c r="AL100" s="5">
        <v>98</v>
      </c>
      <c r="AM100" s="4">
        <v>-1</v>
      </c>
      <c r="AN100" s="3"/>
      <c r="AO100" s="3"/>
    </row>
    <row r="101" spans="1:41" x14ac:dyDescent="0.35">
      <c r="A101" s="20" t="s">
        <v>368</v>
      </c>
      <c r="B101" s="3">
        <v>8345.8608026299989</v>
      </c>
      <c r="C101" s="5">
        <v>1</v>
      </c>
      <c r="D101" s="3">
        <v>8158.5001930500021</v>
      </c>
      <c r="E101" s="3">
        <v>187.36060957999689</v>
      </c>
      <c r="F101" s="4">
        <v>2.2965079995904691E-2</v>
      </c>
      <c r="G101" s="3">
        <v>100</v>
      </c>
      <c r="H101" s="19">
        <v>2.2965079995904656</v>
      </c>
      <c r="I101" s="5">
        <v>2</v>
      </c>
      <c r="J101" s="3">
        <v>16254.6657418</v>
      </c>
      <c r="K101" s="5">
        <v>1</v>
      </c>
      <c r="L101" s="3">
        <v>16473.690414710003</v>
      </c>
      <c r="M101" s="3">
        <v>-219.02467291000357</v>
      </c>
      <c r="N101" s="4">
        <v>-1.3295422421828906E-2</v>
      </c>
      <c r="O101" s="3">
        <v>100</v>
      </c>
      <c r="P101" s="19">
        <v>-1.3295422421828922</v>
      </c>
      <c r="Q101" s="5">
        <v>98</v>
      </c>
      <c r="S101" s="20" t="s">
        <v>368</v>
      </c>
      <c r="T101" s="3">
        <v>16254.6657418</v>
      </c>
      <c r="U101" s="5">
        <v>1</v>
      </c>
      <c r="V101" s="3">
        <v>25505.789361919997</v>
      </c>
      <c r="W101" s="3">
        <v>-9251.1236201199972</v>
      </c>
      <c r="X101" s="90">
        <v>-0.36270681486658374</v>
      </c>
      <c r="Y101" s="19">
        <v>-36.270681486658376</v>
      </c>
      <c r="Z101" s="3">
        <v>16254.6657418</v>
      </c>
      <c r="AA101" s="5">
        <v>1</v>
      </c>
      <c r="AB101" s="3">
        <v>25505.789361919997</v>
      </c>
      <c r="AC101" s="3">
        <v>-9251.1236201199972</v>
      </c>
      <c r="AD101" s="90">
        <v>-0.36270681486658374</v>
      </c>
      <c r="AE101" s="19">
        <v>-36.270681486658376</v>
      </c>
      <c r="AF101" s="3">
        <v>100</v>
      </c>
      <c r="AG101" s="3">
        <v>100</v>
      </c>
      <c r="AI101" s="20" t="s">
        <v>368</v>
      </c>
      <c r="AJ101" s="5">
        <v>1</v>
      </c>
      <c r="AK101" s="3">
        <v>107571.39193735999</v>
      </c>
      <c r="AL101" s="5">
        <v>1</v>
      </c>
      <c r="AM101" s="4">
        <v>0.12465434107984108</v>
      </c>
      <c r="AN101" s="3">
        <v>100</v>
      </c>
      <c r="AO101" s="3">
        <v>95648.403254350051</v>
      </c>
    </row>
  </sheetData>
  <mergeCells count="5">
    <mergeCell ref="AR2:BD2"/>
    <mergeCell ref="AS3:AV3"/>
    <mergeCell ref="AW3:AZ3"/>
    <mergeCell ref="BA3:BD3"/>
    <mergeCell ref="AR22:BD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>
    <tabColor rgb="FF00B0F0"/>
  </sheetPr>
  <dimension ref="A1:BZ293"/>
  <sheetViews>
    <sheetView showGridLines="0" topLeftCell="BB1" workbookViewId="0">
      <pane ySplit="1" topLeftCell="A2" activePane="bottomLeft" state="frozen"/>
      <selection activeCell="BC1" sqref="BC1:BZ24"/>
      <selection pane="bottomLeft" activeCell="BE18" sqref="BE18"/>
    </sheetView>
  </sheetViews>
  <sheetFormatPr baseColWidth="10" defaultRowHeight="14.5" x14ac:dyDescent="0.35"/>
  <cols>
    <col min="1" max="1" width="56.36328125" bestFit="1" customWidth="1"/>
    <col min="2" max="2" width="14.453125" bestFit="1" customWidth="1"/>
    <col min="3" max="3" width="19.36328125" bestFit="1" customWidth="1"/>
    <col min="4" max="4" width="24.90625" bestFit="1" customWidth="1"/>
    <col min="5" max="5" width="21" bestFit="1" customWidth="1"/>
    <col min="6" max="6" width="18.1796875" bestFit="1" customWidth="1"/>
    <col min="7" max="7" width="20.36328125" bestFit="1" customWidth="1"/>
    <col min="8" max="8" width="22.26953125" bestFit="1" customWidth="1"/>
    <col min="9" max="9" width="27.1796875" bestFit="1" customWidth="1"/>
    <col min="10" max="10" width="18.453125" bestFit="1" customWidth="1"/>
    <col min="11" max="11" width="23.36328125" bestFit="1" customWidth="1"/>
    <col min="12" max="12" width="28.90625" bestFit="1" customWidth="1"/>
    <col min="13" max="13" width="24.90625" bestFit="1" customWidth="1"/>
    <col min="14" max="14" width="22.1796875" bestFit="1" customWidth="1"/>
    <col min="15" max="15" width="24.36328125" bestFit="1" customWidth="1"/>
    <col min="16" max="16" width="26.26953125" bestFit="1" customWidth="1"/>
    <col min="17" max="17" width="31.1796875" bestFit="1" customWidth="1"/>
    <col min="18" max="18" width="5.453125" customWidth="1"/>
    <col min="19" max="19" width="56.36328125" bestFit="1" customWidth="1"/>
    <col min="20" max="20" width="12.90625" bestFit="1" customWidth="1"/>
    <col min="21" max="21" width="17.81640625" bestFit="1" customWidth="1"/>
    <col min="22" max="22" width="23.36328125" bestFit="1" customWidth="1"/>
    <col min="23" max="23" width="19.36328125" bestFit="1" customWidth="1"/>
    <col min="24" max="24" width="16.6328125" bestFit="1" customWidth="1"/>
    <col min="25" max="25" width="20.6328125" bestFit="1" customWidth="1"/>
    <col min="26" max="26" width="16.90625" bestFit="1" customWidth="1"/>
    <col min="27" max="27" width="21.81640625" bestFit="1" customWidth="1"/>
    <col min="28" max="28" width="27.36328125" bestFit="1" customWidth="1"/>
    <col min="29" max="29" width="23.36328125" bestFit="1" customWidth="1"/>
    <col min="30" max="30" width="20.54296875" bestFit="1" customWidth="1"/>
    <col min="31" max="31" width="24.6328125" bestFit="1" customWidth="1"/>
    <col min="32" max="32" width="7.7265625" customWidth="1"/>
    <col min="33" max="33" width="56.36328125" bestFit="1" customWidth="1"/>
    <col min="34" max="34" width="23.36328125" bestFit="1" customWidth="1"/>
    <col min="35" max="35" width="23.81640625" bestFit="1" customWidth="1"/>
    <col min="36" max="36" width="28.7265625" bestFit="1" customWidth="1"/>
    <col min="37" max="37" width="17.08984375" bestFit="1" customWidth="1"/>
    <col min="38" max="38" width="29.7265625" bestFit="1" customWidth="1"/>
    <col min="39" max="39" width="25.453125" bestFit="1" customWidth="1"/>
    <col min="40" max="40" width="5.54296875" customWidth="1"/>
    <col min="41" max="41" width="16.54296875" bestFit="1" customWidth="1"/>
    <col min="42" max="42" width="24.90625" bestFit="1" customWidth="1"/>
    <col min="43" max="43" width="18.81640625" bestFit="1" customWidth="1"/>
    <col min="44" max="44" width="18.1796875" bestFit="1" customWidth="1"/>
    <col min="45" max="45" width="20.36328125" bestFit="1" customWidth="1"/>
    <col min="46" max="46" width="28.90625" bestFit="1" customWidth="1"/>
    <col min="47" max="47" width="18.453125" bestFit="1" customWidth="1"/>
    <col min="48" max="48" width="22.1796875" bestFit="1" customWidth="1"/>
    <col min="49" max="49" width="23.54296875" bestFit="1" customWidth="1"/>
    <col min="50" max="50" width="25.453125" bestFit="1" customWidth="1"/>
    <col min="51" max="51" width="23.81640625" bestFit="1" customWidth="1"/>
    <col min="52" max="52" width="17.08984375" bestFit="1" customWidth="1"/>
    <col min="53" max="53" width="29.7265625" bestFit="1" customWidth="1"/>
    <col min="54" max="54" width="5.453125" customWidth="1"/>
    <col min="55" max="55" width="20.7265625" bestFit="1" customWidth="1"/>
    <col min="56" max="67" width="8.54296875" customWidth="1"/>
    <col min="68" max="68" width="7.7265625" customWidth="1"/>
    <col min="69" max="69" width="20" bestFit="1" customWidth="1"/>
    <col min="70" max="78" width="10" customWidth="1"/>
    <col min="79" max="163" width="7.7265625" customWidth="1"/>
    <col min="164" max="164" width="12.54296875" customWidth="1"/>
    <col min="165" max="165" width="28.54296875" customWidth="1"/>
    <col min="166" max="166" width="30.453125" customWidth="1"/>
    <col min="167" max="167" width="29.1796875" customWidth="1"/>
    <col min="168" max="168" width="32.7265625" customWidth="1"/>
    <col min="169" max="169" width="34.54296875" customWidth="1"/>
    <col min="170" max="170" width="18.26953125" customWidth="1"/>
    <col min="171" max="171" width="22.54296875" customWidth="1"/>
    <col min="172" max="172" width="19.1796875" customWidth="1"/>
    <col min="173" max="173" width="13.7265625" customWidth="1"/>
    <col min="174" max="174" width="25" customWidth="1"/>
    <col min="175" max="175" width="28.54296875" customWidth="1"/>
    <col min="176" max="176" width="30.453125" customWidth="1"/>
    <col min="177" max="177" width="29.1796875" customWidth="1"/>
    <col min="178" max="178" width="32.7265625" customWidth="1"/>
    <col min="179" max="179" width="34.54296875" customWidth="1"/>
    <col min="180" max="180" width="18.26953125" customWidth="1"/>
    <col min="181" max="181" width="22.54296875" customWidth="1"/>
    <col min="182" max="182" width="19.1796875" customWidth="1"/>
    <col min="183" max="183" width="17.1796875" customWidth="1"/>
    <col min="184" max="184" width="25" customWidth="1"/>
    <col min="185" max="185" width="28.54296875" customWidth="1"/>
    <col min="186" max="186" width="30.453125" customWidth="1"/>
    <col min="187" max="187" width="29.1796875" customWidth="1"/>
    <col min="188" max="188" width="32.7265625" customWidth="1"/>
    <col min="189" max="189" width="34.54296875" customWidth="1"/>
    <col min="190" max="190" width="18.26953125" customWidth="1"/>
    <col min="191" max="191" width="22.54296875" customWidth="1"/>
    <col min="192" max="192" width="19.1796875" customWidth="1"/>
    <col min="193" max="193" width="27" customWidth="1"/>
    <col min="194" max="194" width="25" customWidth="1"/>
    <col min="195" max="195" width="28.54296875" customWidth="1"/>
    <col min="196" max="196" width="30.453125" customWidth="1"/>
    <col min="197" max="197" width="29.1796875" customWidth="1"/>
    <col min="198" max="198" width="32.7265625" customWidth="1"/>
    <col min="199" max="199" width="34.54296875" customWidth="1"/>
    <col min="200" max="200" width="18.26953125" customWidth="1"/>
    <col min="201" max="201" width="22.54296875" customWidth="1"/>
    <col min="202" max="202" width="19.1796875" customWidth="1"/>
    <col min="203" max="203" width="15.54296875" customWidth="1"/>
    <col min="204" max="204" width="25" customWidth="1"/>
    <col min="205" max="205" width="28.54296875" customWidth="1"/>
    <col min="206" max="206" width="30.453125" customWidth="1"/>
    <col min="207" max="207" width="29.1796875" customWidth="1"/>
    <col min="208" max="208" width="32.7265625" customWidth="1"/>
    <col min="209" max="209" width="34.54296875" customWidth="1"/>
    <col min="210" max="210" width="18.26953125" customWidth="1"/>
    <col min="211" max="211" width="22.54296875" customWidth="1"/>
    <col min="212" max="212" width="19.1796875" customWidth="1"/>
    <col min="213" max="213" width="13.7265625" customWidth="1"/>
    <col min="214" max="214" width="25" customWidth="1"/>
    <col min="215" max="215" width="28.54296875" customWidth="1"/>
    <col min="216" max="216" width="30.453125" customWidth="1"/>
    <col min="217" max="217" width="29.1796875" customWidth="1"/>
    <col min="218" max="218" width="32.7265625" customWidth="1"/>
    <col min="219" max="219" width="34.54296875" customWidth="1"/>
    <col min="220" max="220" width="18.26953125" customWidth="1"/>
    <col min="221" max="221" width="22.54296875" customWidth="1"/>
    <col min="222" max="222" width="19.1796875" customWidth="1"/>
    <col min="223" max="223" width="13.7265625" customWidth="1"/>
    <col min="224" max="224" width="25" customWidth="1"/>
    <col min="225" max="225" width="28.54296875" customWidth="1"/>
    <col min="226" max="226" width="30.453125" customWidth="1"/>
    <col min="227" max="227" width="29.1796875" customWidth="1"/>
    <col min="228" max="228" width="32.7265625" customWidth="1"/>
    <col min="229" max="229" width="34.54296875" customWidth="1"/>
    <col min="230" max="230" width="18.26953125" customWidth="1"/>
    <col min="231" max="231" width="22.54296875" customWidth="1"/>
    <col min="232" max="232" width="19.1796875" customWidth="1"/>
    <col min="233" max="233" width="18.7265625" customWidth="1"/>
    <col min="234" max="234" width="30" customWidth="1"/>
    <col min="235" max="235" width="33.54296875" customWidth="1"/>
    <col min="236" max="236" width="35.453125" customWidth="1"/>
    <col min="237" max="237" width="34.1796875" customWidth="1"/>
    <col min="238" max="238" width="37.7265625" customWidth="1"/>
    <col min="239" max="239" width="39.54296875" customWidth="1"/>
    <col min="240" max="240" width="23.26953125" customWidth="1"/>
    <col min="241" max="241" width="27.54296875" customWidth="1"/>
    <col min="242" max="242" width="24.1796875" customWidth="1"/>
    <col min="243" max="382" width="10.7265625" customWidth="1"/>
    <col min="383" max="383" width="12.54296875" customWidth="1"/>
    <col min="384" max="393" width="22.453125" customWidth="1"/>
    <col min="394" max="394" width="12.54296875" customWidth="1"/>
    <col min="395" max="404" width="10.7265625" customWidth="1"/>
    <col min="405" max="405" width="8.453125" customWidth="1"/>
    <col min="406" max="406" width="12.54296875" customWidth="1"/>
    <col min="407" max="407" width="10.7265625" customWidth="1"/>
    <col min="408" max="408" width="8.453125" customWidth="1"/>
    <col min="409" max="409" width="9.1796875" customWidth="1"/>
    <col min="410" max="410" width="12.54296875" customWidth="1"/>
    <col min="411" max="411" width="9.1796875" customWidth="1"/>
    <col min="412" max="412" width="9.81640625" customWidth="1"/>
    <col min="413" max="415" width="6.81640625" customWidth="1"/>
    <col min="416" max="416" width="9.1796875" customWidth="1"/>
    <col min="417" max="419" width="6.54296875" customWidth="1"/>
    <col min="420" max="420" width="9.1796875" customWidth="1"/>
    <col min="421" max="423" width="6.1796875" customWidth="1"/>
    <col min="424" max="424" width="9.1796875" customWidth="1"/>
    <col min="425" max="427" width="6.1796875" customWidth="1"/>
    <col min="428" max="428" width="9.1796875" customWidth="1"/>
    <col min="429" max="429" width="9.81640625" customWidth="1"/>
    <col min="430" max="432" width="6.81640625" customWidth="1"/>
    <col min="433" max="433" width="9.1796875" customWidth="1"/>
    <col min="434" max="436" width="6.54296875" customWidth="1"/>
    <col min="437" max="437" width="9.1796875" customWidth="1"/>
    <col min="438" max="440" width="6.1796875" customWidth="1"/>
    <col min="441" max="441" width="9.1796875" customWidth="1"/>
    <col min="442" max="444" width="6.1796875" customWidth="1"/>
    <col min="445" max="445" width="9.1796875" customWidth="1"/>
    <col min="446" max="446" width="9.81640625" customWidth="1"/>
    <col min="447" max="449" width="6.81640625" customWidth="1"/>
    <col min="450" max="450" width="9.1796875" customWidth="1"/>
    <col min="451" max="453" width="6.54296875" customWidth="1"/>
    <col min="454" max="454" width="9.1796875" customWidth="1"/>
    <col min="455" max="457" width="6.1796875" customWidth="1"/>
    <col min="458" max="458" width="9.1796875" customWidth="1"/>
    <col min="459" max="461" width="6.1796875" customWidth="1"/>
    <col min="462" max="462" width="9.1796875" customWidth="1"/>
    <col min="463" max="463" width="9.81640625" customWidth="1"/>
    <col min="464" max="466" width="6.81640625" customWidth="1"/>
    <col min="467" max="467" width="9.1796875" customWidth="1"/>
    <col min="468" max="470" width="6.54296875" customWidth="1"/>
    <col min="471" max="471" width="9.1796875" customWidth="1"/>
    <col min="472" max="474" width="6.1796875" customWidth="1"/>
    <col min="475" max="475" width="9.1796875" customWidth="1"/>
    <col min="476" max="478" width="6.1796875" customWidth="1"/>
    <col min="479" max="479" width="9.1796875" customWidth="1"/>
    <col min="480" max="480" width="9.81640625" customWidth="1"/>
    <col min="481" max="483" width="6.81640625" customWidth="1"/>
    <col min="484" max="484" width="9.1796875" customWidth="1"/>
    <col min="485" max="487" width="6.54296875" customWidth="1"/>
    <col min="488" max="488" width="9.1796875" customWidth="1"/>
    <col min="489" max="491" width="6.1796875" customWidth="1"/>
    <col min="492" max="492" width="9.1796875" customWidth="1"/>
    <col min="493" max="495" width="6.1796875" customWidth="1"/>
    <col min="496" max="496" width="9.1796875" customWidth="1"/>
    <col min="497" max="497" width="9.81640625" customWidth="1"/>
    <col min="498" max="500" width="6.81640625" customWidth="1"/>
    <col min="501" max="501" width="9.1796875" customWidth="1"/>
    <col min="502" max="504" width="6.54296875" customWidth="1"/>
    <col min="505" max="505" width="9.1796875" customWidth="1"/>
    <col min="506" max="508" width="6.1796875" customWidth="1"/>
    <col min="509" max="509" width="9.1796875" customWidth="1"/>
    <col min="510" max="512" width="6.1796875" customWidth="1"/>
    <col min="513" max="513" width="9.1796875" customWidth="1"/>
    <col min="514" max="514" width="9.81640625" customWidth="1"/>
    <col min="515" max="517" width="6.81640625" customWidth="1"/>
    <col min="518" max="518" width="9.1796875" customWidth="1"/>
    <col min="519" max="521" width="6.54296875" customWidth="1"/>
    <col min="522" max="522" width="9.1796875" customWidth="1"/>
    <col min="523" max="525" width="6.1796875" customWidth="1"/>
    <col min="526" max="526" width="9.1796875" customWidth="1"/>
    <col min="527" max="529" width="6.1796875" customWidth="1"/>
    <col min="530" max="530" width="9.1796875" customWidth="1"/>
    <col min="531" max="531" width="9.81640625" customWidth="1"/>
    <col min="532" max="534" width="6.81640625" customWidth="1"/>
    <col min="535" max="535" width="9.1796875" customWidth="1"/>
    <col min="536" max="538" width="6.54296875" customWidth="1"/>
    <col min="539" max="539" width="9.1796875" customWidth="1"/>
    <col min="540" max="542" width="6.1796875" customWidth="1"/>
    <col min="543" max="543" width="9.1796875" customWidth="1"/>
    <col min="544" max="546" width="6.1796875" customWidth="1"/>
    <col min="547" max="547" width="9.1796875" customWidth="1"/>
    <col min="548" max="548" width="9.81640625" customWidth="1"/>
    <col min="549" max="549" width="12.54296875" customWidth="1"/>
    <col min="550" max="550" width="9.1796875" customWidth="1"/>
    <col min="551" max="551" width="10.7265625" customWidth="1"/>
    <col min="552" max="552" width="8.7265625" customWidth="1"/>
    <col min="553" max="553" width="10.7265625" customWidth="1"/>
    <col min="554" max="554" width="9.54296875" customWidth="1"/>
    <col min="555" max="555" width="10.7265625" customWidth="1"/>
    <col min="556" max="556" width="8.7265625" customWidth="1"/>
    <col min="557" max="557" width="9.1796875" customWidth="1"/>
    <col min="558" max="558" width="10.7265625" customWidth="1"/>
    <col min="559" max="559" width="8.1796875" customWidth="1"/>
    <col min="560" max="560" width="10.7265625" customWidth="1"/>
    <col min="561" max="561" width="9" customWidth="1"/>
    <col min="562" max="562" width="10.7265625" customWidth="1"/>
    <col min="563" max="563" width="9" customWidth="1"/>
    <col min="564" max="564" width="9.1796875" customWidth="1"/>
    <col min="565" max="565" width="10.7265625" customWidth="1"/>
    <col min="566" max="566" width="8.54296875" customWidth="1"/>
    <col min="567" max="567" width="10.7265625" customWidth="1"/>
    <col min="568" max="568" width="9.1796875" customWidth="1"/>
    <col min="569" max="569" width="10.7265625" customWidth="1"/>
    <col min="570" max="570" width="8.453125" customWidth="1"/>
    <col min="571" max="571" width="9.1796875" customWidth="1"/>
    <col min="572" max="572" width="9.81640625" customWidth="1"/>
    <col min="573" max="573" width="10.7265625" customWidth="1"/>
    <col min="574" max="574" width="9.26953125" customWidth="1"/>
    <col min="575" max="575" width="10.7265625" customWidth="1"/>
    <col min="576" max="576" width="8.81640625" customWidth="1"/>
    <col min="577" max="577" width="10.7265625" customWidth="1"/>
    <col min="578" max="578" width="9.26953125" customWidth="1"/>
    <col min="579" max="579" width="9.1796875" customWidth="1"/>
    <col min="580" max="580" width="10.7265625" customWidth="1"/>
    <col min="581" max="581" width="8.7265625" customWidth="1"/>
    <col min="582" max="582" width="10.7265625" customWidth="1"/>
    <col min="583" max="583" width="9.54296875" customWidth="1"/>
    <col min="584" max="584" width="10.7265625" customWidth="1"/>
    <col min="585" max="585" width="8.7265625" customWidth="1"/>
    <col min="586" max="586" width="9.1796875" customWidth="1"/>
    <col min="587" max="587" width="10.7265625" customWidth="1"/>
    <col min="588" max="588" width="8.1796875" customWidth="1"/>
    <col min="589" max="589" width="10.7265625" customWidth="1"/>
    <col min="590" max="590" width="9" customWidth="1"/>
    <col min="591" max="591" width="10.7265625" customWidth="1"/>
    <col min="592" max="592" width="9" customWidth="1"/>
    <col min="593" max="593" width="9.1796875" customWidth="1"/>
    <col min="594" max="594" width="10.7265625" customWidth="1"/>
    <col min="595" max="595" width="8.54296875" customWidth="1"/>
    <col min="596" max="596" width="10.7265625" customWidth="1"/>
    <col min="597" max="597" width="9.1796875" customWidth="1"/>
    <col min="598" max="598" width="10.7265625" customWidth="1"/>
    <col min="599" max="599" width="8.453125" customWidth="1"/>
    <col min="600" max="600" width="9.1796875" customWidth="1"/>
    <col min="601" max="601" width="9.81640625" customWidth="1"/>
    <col min="602" max="602" width="10.7265625" customWidth="1"/>
    <col min="603" max="603" width="9.26953125" customWidth="1"/>
    <col min="604" max="604" width="10.7265625" customWidth="1"/>
    <col min="605" max="605" width="8.81640625" customWidth="1"/>
    <col min="606" max="606" width="10.7265625" customWidth="1"/>
    <col min="607" max="607" width="9.26953125" customWidth="1"/>
    <col min="608" max="608" width="9.1796875" customWidth="1"/>
    <col min="609" max="609" width="10.7265625" customWidth="1"/>
    <col min="610" max="610" width="8.7265625" customWidth="1"/>
    <col min="611" max="611" width="10.7265625" customWidth="1"/>
    <col min="612" max="612" width="9.54296875" customWidth="1"/>
    <col min="613" max="613" width="10.7265625" customWidth="1"/>
    <col min="614" max="614" width="8.7265625" customWidth="1"/>
    <col min="615" max="615" width="9.1796875" customWidth="1"/>
    <col min="616" max="616" width="10.7265625" customWidth="1"/>
    <col min="617" max="617" width="8.1796875" customWidth="1"/>
    <col min="618" max="618" width="10.7265625" customWidth="1"/>
    <col min="619" max="619" width="9" customWidth="1"/>
    <col min="620" max="620" width="10.7265625" customWidth="1"/>
    <col min="621" max="621" width="9" customWidth="1"/>
    <col min="622" max="622" width="9.1796875" customWidth="1"/>
    <col min="623" max="623" width="10.7265625" customWidth="1"/>
    <col min="624" max="624" width="8.54296875" customWidth="1"/>
    <col min="625" max="625" width="10.7265625" customWidth="1"/>
    <col min="626" max="626" width="9.1796875" customWidth="1"/>
    <col min="627" max="627" width="10.7265625" customWidth="1"/>
    <col min="628" max="628" width="8.453125" customWidth="1"/>
    <col min="629" max="629" width="9.1796875" customWidth="1"/>
    <col min="630" max="630" width="9.81640625" customWidth="1"/>
    <col min="631" max="631" width="10.7265625" customWidth="1"/>
    <col min="632" max="632" width="9.26953125" customWidth="1"/>
    <col min="633" max="633" width="10.7265625" customWidth="1"/>
    <col min="634" max="634" width="8.81640625" customWidth="1"/>
    <col min="635" max="635" width="10.7265625" customWidth="1"/>
    <col min="636" max="636" width="9.26953125" customWidth="1"/>
    <col min="637" max="637" width="9.1796875" customWidth="1"/>
    <col min="638" max="638" width="10.7265625" customWidth="1"/>
    <col min="639" max="639" width="8.7265625" customWidth="1"/>
    <col min="640" max="640" width="10.7265625" customWidth="1"/>
    <col min="641" max="641" width="9.54296875" customWidth="1"/>
    <col min="642" max="642" width="10.7265625" customWidth="1"/>
    <col min="643" max="643" width="8.7265625" customWidth="1"/>
    <col min="644" max="644" width="9.1796875" customWidth="1"/>
    <col min="645" max="645" width="10.7265625" customWidth="1"/>
    <col min="646" max="646" width="8.1796875" customWidth="1"/>
    <col min="647" max="647" width="10.7265625" customWidth="1"/>
    <col min="648" max="648" width="9" customWidth="1"/>
    <col min="649" max="649" width="10.7265625" customWidth="1"/>
    <col min="650" max="650" width="9" customWidth="1"/>
    <col min="651" max="651" width="9.1796875" customWidth="1"/>
    <col min="652" max="652" width="10.7265625" customWidth="1"/>
    <col min="653" max="653" width="8.54296875" customWidth="1"/>
    <col min="654" max="654" width="10.7265625" customWidth="1"/>
    <col min="655" max="655" width="9.1796875" customWidth="1"/>
    <col min="656" max="656" width="10.7265625" customWidth="1"/>
    <col min="657" max="657" width="8.453125" customWidth="1"/>
    <col min="658" max="658" width="9.1796875" customWidth="1"/>
    <col min="659" max="659" width="9.81640625" customWidth="1"/>
    <col min="660" max="660" width="10.7265625" customWidth="1"/>
    <col min="661" max="661" width="9.26953125" customWidth="1"/>
    <col min="662" max="662" width="10.7265625" customWidth="1"/>
    <col min="663" max="663" width="8.81640625" customWidth="1"/>
    <col min="664" max="664" width="10.7265625" customWidth="1"/>
    <col min="665" max="665" width="9.26953125" customWidth="1"/>
    <col min="666" max="666" width="9.1796875" customWidth="1"/>
    <col min="667" max="667" width="10.7265625" customWidth="1"/>
    <col min="668" max="668" width="8.7265625" customWidth="1"/>
    <col min="669" max="669" width="10.7265625" customWidth="1"/>
    <col min="670" max="670" width="9.54296875" customWidth="1"/>
    <col min="671" max="671" width="10.7265625" customWidth="1"/>
    <col min="672" max="672" width="8.7265625" customWidth="1"/>
    <col min="673" max="673" width="9.1796875" customWidth="1"/>
    <col min="674" max="674" width="10.7265625" customWidth="1"/>
    <col min="675" max="675" width="8.1796875" customWidth="1"/>
    <col min="676" max="676" width="10.7265625" customWidth="1"/>
    <col min="677" max="677" width="9" customWidth="1"/>
    <col min="678" max="678" width="10.7265625" customWidth="1"/>
    <col min="679" max="679" width="9" customWidth="1"/>
    <col min="680" max="680" width="9.1796875" customWidth="1"/>
    <col min="681" max="681" width="10.7265625" customWidth="1"/>
    <col min="682" max="682" width="8.54296875" customWidth="1"/>
    <col min="683" max="683" width="10.7265625" customWidth="1"/>
    <col min="684" max="684" width="9.1796875" customWidth="1"/>
    <col min="685" max="685" width="10.7265625" customWidth="1"/>
    <col min="686" max="686" width="8.453125" customWidth="1"/>
    <col min="687" max="687" width="9.1796875" customWidth="1"/>
    <col min="688" max="688" width="9.81640625" customWidth="1"/>
    <col min="689" max="689" width="10.7265625" customWidth="1"/>
    <col min="690" max="690" width="9.26953125" customWidth="1"/>
    <col min="691" max="691" width="10.7265625" customWidth="1"/>
    <col min="692" max="692" width="8.81640625" customWidth="1"/>
    <col min="693" max="693" width="10.7265625" customWidth="1"/>
    <col min="694" max="694" width="9.26953125" customWidth="1"/>
    <col min="695" max="695" width="9.1796875" customWidth="1"/>
    <col min="696" max="696" width="10.7265625" customWidth="1"/>
    <col min="697" max="697" width="8.7265625" customWidth="1"/>
    <col min="698" max="698" width="10.7265625" customWidth="1"/>
    <col min="699" max="699" width="9.54296875" customWidth="1"/>
    <col min="700" max="700" width="10.7265625" customWidth="1"/>
    <col min="701" max="701" width="8.7265625" customWidth="1"/>
    <col min="702" max="702" width="9.1796875" customWidth="1"/>
    <col min="703" max="703" width="10.7265625" customWidth="1"/>
    <col min="704" max="704" width="8.1796875" customWidth="1"/>
    <col min="705" max="705" width="10.7265625" customWidth="1"/>
    <col min="706" max="706" width="9" customWidth="1"/>
    <col min="707" max="707" width="10.7265625" customWidth="1"/>
    <col min="708" max="708" width="9" customWidth="1"/>
    <col min="709" max="709" width="9.1796875" customWidth="1"/>
    <col min="710" max="710" width="10.7265625" customWidth="1"/>
    <col min="711" max="711" width="8.54296875" customWidth="1"/>
    <col min="712" max="712" width="10.7265625" customWidth="1"/>
    <col min="713" max="713" width="9.1796875" customWidth="1"/>
    <col min="714" max="714" width="10.7265625" customWidth="1"/>
    <col min="715" max="715" width="8.453125" customWidth="1"/>
    <col min="716" max="716" width="9.1796875" customWidth="1"/>
    <col min="717" max="717" width="9.81640625" customWidth="1"/>
    <col min="718" max="718" width="10.7265625" customWidth="1"/>
    <col min="719" max="719" width="9.26953125" customWidth="1"/>
    <col min="720" max="720" width="10.7265625" customWidth="1"/>
    <col min="721" max="721" width="8.81640625" customWidth="1"/>
    <col min="722" max="722" width="10.7265625" customWidth="1"/>
    <col min="723" max="723" width="9.26953125" customWidth="1"/>
    <col min="724" max="724" width="9.1796875" customWidth="1"/>
    <col min="725" max="725" width="10.7265625" customWidth="1"/>
    <col min="726" max="726" width="8.7265625" customWidth="1"/>
    <col min="727" max="727" width="10.7265625" customWidth="1"/>
    <col min="728" max="728" width="9.54296875" customWidth="1"/>
    <col min="729" max="729" width="10.7265625" customWidth="1"/>
    <col min="730" max="730" width="8.7265625" customWidth="1"/>
    <col min="731" max="731" width="9.1796875" customWidth="1"/>
    <col min="732" max="732" width="10.7265625" customWidth="1"/>
    <col min="733" max="733" width="8.1796875" customWidth="1"/>
    <col min="734" max="734" width="10.7265625" customWidth="1"/>
    <col min="735" max="735" width="9" customWidth="1"/>
    <col min="736" max="736" width="10.7265625" customWidth="1"/>
    <col min="737" max="737" width="9" customWidth="1"/>
    <col min="738" max="738" width="9.1796875" customWidth="1"/>
    <col min="739" max="739" width="10.7265625" customWidth="1"/>
    <col min="740" max="740" width="8.54296875" customWidth="1"/>
    <col min="741" max="741" width="10.7265625" customWidth="1"/>
    <col min="742" max="742" width="9.1796875" customWidth="1"/>
    <col min="743" max="743" width="10.7265625" customWidth="1"/>
    <col min="744" max="744" width="8.453125" customWidth="1"/>
    <col min="745" max="745" width="9.1796875" customWidth="1"/>
    <col min="746" max="746" width="9.81640625" customWidth="1"/>
    <col min="747" max="747" width="10.7265625" customWidth="1"/>
    <col min="748" max="748" width="9.26953125" customWidth="1"/>
    <col min="749" max="749" width="10.7265625" customWidth="1"/>
    <col min="750" max="750" width="8.81640625" customWidth="1"/>
    <col min="751" max="751" width="10.7265625" customWidth="1"/>
    <col min="752" max="752" width="9.26953125" customWidth="1"/>
    <col min="753" max="753" width="9.1796875" customWidth="1"/>
    <col min="754" max="754" width="10.7265625" customWidth="1"/>
    <col min="755" max="755" width="8.7265625" customWidth="1"/>
    <col min="756" max="756" width="10.7265625" customWidth="1"/>
    <col min="757" max="757" width="9.54296875" customWidth="1"/>
    <col min="758" max="758" width="10.7265625" customWidth="1"/>
    <col min="759" max="759" width="8.7265625" customWidth="1"/>
    <col min="760" max="760" width="9.1796875" customWidth="1"/>
    <col min="761" max="761" width="10.7265625" customWidth="1"/>
    <col min="762" max="762" width="8.1796875" customWidth="1"/>
    <col min="763" max="763" width="10.7265625" customWidth="1"/>
    <col min="764" max="764" width="9" customWidth="1"/>
    <col min="765" max="765" width="10.7265625" customWidth="1"/>
    <col min="766" max="766" width="9" customWidth="1"/>
    <col min="767" max="767" width="9.1796875" customWidth="1"/>
    <col min="768" max="768" width="10.7265625" customWidth="1"/>
    <col min="769" max="769" width="8.54296875" customWidth="1"/>
    <col min="770" max="770" width="10.7265625" customWidth="1"/>
    <col min="771" max="771" width="9.1796875" customWidth="1"/>
    <col min="772" max="772" width="10.7265625" customWidth="1"/>
    <col min="773" max="773" width="8.453125" customWidth="1"/>
    <col min="774" max="774" width="9.1796875" customWidth="1"/>
    <col min="775" max="775" width="9.81640625" customWidth="1"/>
    <col min="776" max="776" width="10.7265625" customWidth="1"/>
    <col min="777" max="777" width="9.26953125" customWidth="1"/>
    <col min="778" max="778" width="10.7265625" customWidth="1"/>
    <col min="779" max="779" width="8.81640625" customWidth="1"/>
    <col min="780" max="780" width="10.7265625" customWidth="1"/>
    <col min="781" max="781" width="9.26953125" customWidth="1"/>
    <col min="782" max="782" width="9.1796875" customWidth="1"/>
    <col min="783" max="783" width="10.7265625" customWidth="1"/>
    <col min="784" max="784" width="8.7265625" customWidth="1"/>
    <col min="785" max="785" width="10.7265625" customWidth="1"/>
    <col min="786" max="786" width="9.54296875" customWidth="1"/>
    <col min="787" max="787" width="10.7265625" customWidth="1"/>
    <col min="788" max="788" width="8.7265625" customWidth="1"/>
    <col min="789" max="789" width="9.1796875" customWidth="1"/>
    <col min="790" max="790" width="10.7265625" customWidth="1"/>
    <col min="791" max="791" width="8.1796875" customWidth="1"/>
    <col min="792" max="792" width="10.7265625" customWidth="1"/>
    <col min="793" max="793" width="9" customWidth="1"/>
    <col min="794" max="794" width="10.7265625" customWidth="1"/>
    <col min="795" max="795" width="9" customWidth="1"/>
    <col min="796" max="796" width="9.1796875" customWidth="1"/>
    <col min="797" max="797" width="10.7265625" customWidth="1"/>
    <col min="798" max="798" width="8.54296875" customWidth="1"/>
    <col min="799" max="799" width="10.7265625" customWidth="1"/>
    <col min="800" max="800" width="9.1796875" customWidth="1"/>
    <col min="801" max="801" width="10.7265625" customWidth="1"/>
    <col min="802" max="802" width="8.453125" customWidth="1"/>
    <col min="803" max="803" width="9.1796875" customWidth="1"/>
    <col min="804" max="804" width="9.81640625" customWidth="1"/>
    <col min="805" max="805" width="10.7265625" customWidth="1"/>
    <col min="806" max="806" width="9.26953125" customWidth="1"/>
    <col min="807" max="807" width="10.7265625" customWidth="1"/>
    <col min="808" max="808" width="8.81640625" customWidth="1"/>
    <col min="809" max="809" width="10.7265625" customWidth="1"/>
    <col min="810" max="810" width="9.26953125" customWidth="1"/>
    <col min="811" max="811" width="9.1796875" customWidth="1"/>
    <col min="812" max="812" width="10.7265625" customWidth="1"/>
    <col min="813" max="813" width="8.7265625" customWidth="1"/>
    <col min="814" max="814" width="10.7265625" customWidth="1"/>
    <col min="815" max="815" width="9.54296875" customWidth="1"/>
    <col min="816" max="816" width="10.7265625" customWidth="1"/>
    <col min="817" max="817" width="8.7265625" customWidth="1"/>
    <col min="818" max="818" width="9.1796875" customWidth="1"/>
    <col min="819" max="819" width="10.7265625" customWidth="1"/>
    <col min="820" max="820" width="8.1796875" customWidth="1"/>
    <col min="821" max="821" width="10.7265625" customWidth="1"/>
    <col min="822" max="822" width="9" customWidth="1"/>
    <col min="823" max="823" width="10.7265625" customWidth="1"/>
    <col min="824" max="824" width="9" customWidth="1"/>
    <col min="825" max="825" width="9.1796875" customWidth="1"/>
    <col min="826" max="826" width="10.7265625" customWidth="1"/>
    <col min="827" max="827" width="8.54296875" customWidth="1"/>
    <col min="828" max="828" width="10.7265625" customWidth="1"/>
    <col min="829" max="829" width="9.1796875" customWidth="1"/>
    <col min="830" max="830" width="10.7265625" customWidth="1"/>
    <col min="831" max="831" width="8.453125" customWidth="1"/>
    <col min="832" max="832" width="9.1796875" customWidth="1"/>
    <col min="833" max="833" width="9.81640625" customWidth="1"/>
    <col min="834" max="834" width="10.7265625" customWidth="1"/>
    <col min="835" max="835" width="9.26953125" customWidth="1"/>
    <col min="836" max="836" width="10.7265625" customWidth="1"/>
    <col min="837" max="837" width="8.81640625" customWidth="1"/>
    <col min="838" max="838" width="10.7265625" customWidth="1"/>
    <col min="839" max="839" width="9.26953125" customWidth="1"/>
    <col min="840" max="840" width="9.1796875" customWidth="1"/>
    <col min="841" max="841" width="10.7265625" customWidth="1"/>
    <col min="842" max="842" width="8.7265625" customWidth="1"/>
    <col min="843" max="843" width="10.7265625" customWidth="1"/>
    <col min="844" max="844" width="9.54296875" customWidth="1"/>
    <col min="845" max="845" width="10.7265625" customWidth="1"/>
    <col min="846" max="846" width="8.7265625" customWidth="1"/>
    <col min="847" max="847" width="9.1796875" customWidth="1"/>
    <col min="848" max="848" width="10.7265625" customWidth="1"/>
    <col min="849" max="849" width="8.1796875" customWidth="1"/>
    <col min="850" max="850" width="10.7265625" customWidth="1"/>
    <col min="851" max="851" width="9" customWidth="1"/>
    <col min="852" max="852" width="10.7265625" customWidth="1"/>
    <col min="853" max="853" width="9" customWidth="1"/>
    <col min="854" max="854" width="9.1796875" customWidth="1"/>
    <col min="855" max="855" width="10.7265625" customWidth="1"/>
    <col min="856" max="856" width="8.54296875" customWidth="1"/>
    <col min="857" max="857" width="10.7265625" customWidth="1"/>
    <col min="858" max="858" width="9.1796875" customWidth="1"/>
    <col min="859" max="859" width="10.7265625" customWidth="1"/>
    <col min="860" max="860" width="8.453125" customWidth="1"/>
    <col min="861" max="861" width="9.1796875" customWidth="1"/>
    <col min="862" max="862" width="9.81640625" customWidth="1"/>
    <col min="863" max="863" width="10.7265625" customWidth="1"/>
    <col min="864" max="864" width="9.26953125" customWidth="1"/>
    <col min="865" max="865" width="10.7265625" customWidth="1"/>
    <col min="866" max="866" width="8.81640625" customWidth="1"/>
    <col min="867" max="867" width="10.7265625" customWidth="1"/>
    <col min="868" max="868" width="9.26953125" customWidth="1"/>
    <col min="869" max="869" width="9.1796875" customWidth="1"/>
    <col min="870" max="870" width="10.7265625" customWidth="1"/>
    <col min="871" max="871" width="8.7265625" customWidth="1"/>
    <col min="872" max="872" width="10.7265625" customWidth="1"/>
    <col min="873" max="873" width="9.54296875" customWidth="1"/>
    <col min="874" max="874" width="10.7265625" customWidth="1"/>
    <col min="875" max="875" width="8.7265625" customWidth="1"/>
    <col min="876" max="876" width="9.1796875" customWidth="1"/>
    <col min="877" max="877" width="10.7265625" customWidth="1"/>
    <col min="878" max="878" width="8.1796875" customWidth="1"/>
    <col min="879" max="879" width="10.7265625" customWidth="1"/>
    <col min="880" max="880" width="9" customWidth="1"/>
    <col min="881" max="881" width="10.7265625" customWidth="1"/>
    <col min="882" max="882" width="9" customWidth="1"/>
    <col min="883" max="883" width="9.1796875" customWidth="1"/>
    <col min="884" max="884" width="10.7265625" customWidth="1"/>
    <col min="885" max="885" width="8.54296875" customWidth="1"/>
    <col min="886" max="886" width="10.7265625" customWidth="1"/>
    <col min="887" max="887" width="9.1796875" customWidth="1"/>
    <col min="888" max="888" width="10.7265625" customWidth="1"/>
    <col min="889" max="889" width="8.453125" customWidth="1"/>
    <col min="890" max="890" width="9.1796875" customWidth="1"/>
    <col min="891" max="891" width="9.81640625" customWidth="1"/>
    <col min="892" max="892" width="10.7265625" customWidth="1"/>
    <col min="893" max="893" width="9.26953125" customWidth="1"/>
    <col min="894" max="894" width="10.7265625" customWidth="1"/>
    <col min="895" max="895" width="8.81640625" customWidth="1"/>
    <col min="896" max="896" width="10.7265625" customWidth="1"/>
    <col min="897" max="897" width="9.26953125" customWidth="1"/>
    <col min="898" max="898" width="9.1796875" customWidth="1"/>
    <col min="899" max="899" width="10.7265625" customWidth="1"/>
    <col min="900" max="900" width="8.7265625" customWidth="1"/>
    <col min="901" max="901" width="10.7265625" customWidth="1"/>
    <col min="902" max="902" width="9.54296875" customWidth="1"/>
    <col min="903" max="903" width="10.7265625" customWidth="1"/>
    <col min="904" max="904" width="8.7265625" customWidth="1"/>
    <col min="905" max="905" width="9.1796875" customWidth="1"/>
    <col min="906" max="906" width="10.7265625" customWidth="1"/>
    <col min="907" max="907" width="8.1796875" customWidth="1"/>
    <col min="908" max="908" width="10.7265625" customWidth="1"/>
    <col min="909" max="909" width="9" customWidth="1"/>
    <col min="910" max="910" width="10.7265625" customWidth="1"/>
    <col min="911" max="911" width="9" customWidth="1"/>
    <col min="912" max="912" width="9.1796875" customWidth="1"/>
    <col min="913" max="913" width="10.7265625" customWidth="1"/>
    <col min="914" max="914" width="8.54296875" customWidth="1"/>
    <col min="915" max="915" width="10.7265625" customWidth="1"/>
    <col min="916" max="916" width="9.1796875" customWidth="1"/>
    <col min="917" max="917" width="10.7265625" customWidth="1"/>
    <col min="918" max="918" width="8.453125" customWidth="1"/>
    <col min="919" max="919" width="9.1796875" customWidth="1"/>
    <col min="920" max="920" width="9.81640625" customWidth="1"/>
    <col min="921" max="921" width="12.54296875" bestFit="1" customWidth="1"/>
  </cols>
  <sheetData>
    <row r="1" spans="1:78" ht="15.75" customHeight="1" x14ac:dyDescent="0.35">
      <c r="A1" s="1" t="s">
        <v>51</v>
      </c>
      <c r="B1" t="s">
        <v>369</v>
      </c>
      <c r="C1" t="s">
        <v>377</v>
      </c>
      <c r="D1" t="s">
        <v>370</v>
      </c>
      <c r="E1" t="s">
        <v>372</v>
      </c>
      <c r="F1" t="s">
        <v>375</v>
      </c>
      <c r="G1" t="s">
        <v>399</v>
      </c>
      <c r="H1" t="s">
        <v>1208</v>
      </c>
      <c r="I1" t="s">
        <v>1209</v>
      </c>
      <c r="J1" t="s">
        <v>371</v>
      </c>
      <c r="K1" t="s">
        <v>378</v>
      </c>
      <c r="L1" t="s">
        <v>374</v>
      </c>
      <c r="M1" t="s">
        <v>373</v>
      </c>
      <c r="N1" t="s">
        <v>376</v>
      </c>
      <c r="O1" t="s">
        <v>400</v>
      </c>
      <c r="P1" t="s">
        <v>1210</v>
      </c>
      <c r="Q1" t="s">
        <v>1211</v>
      </c>
      <c r="S1" s="1" t="s">
        <v>51</v>
      </c>
      <c r="T1" t="s">
        <v>379</v>
      </c>
      <c r="U1" t="s">
        <v>451</v>
      </c>
      <c r="V1" t="s">
        <v>381</v>
      </c>
      <c r="W1" t="s">
        <v>380</v>
      </c>
      <c r="X1" t="s">
        <v>382</v>
      </c>
      <c r="Y1" t="s">
        <v>1212</v>
      </c>
      <c r="Z1" t="s">
        <v>383</v>
      </c>
      <c r="AA1" t="s">
        <v>452</v>
      </c>
      <c r="AB1" t="s">
        <v>386</v>
      </c>
      <c r="AC1" t="s">
        <v>385</v>
      </c>
      <c r="AD1" t="s">
        <v>384</v>
      </c>
      <c r="AE1" t="s">
        <v>1213</v>
      </c>
      <c r="AG1" s="1" t="s">
        <v>51</v>
      </c>
      <c r="AH1" t="s">
        <v>378</v>
      </c>
      <c r="AI1" t="s">
        <v>394</v>
      </c>
      <c r="AJ1" t="s">
        <v>403</v>
      </c>
      <c r="AK1" t="s">
        <v>397</v>
      </c>
      <c r="AL1" t="s">
        <v>398</v>
      </c>
      <c r="AM1" t="s">
        <v>395</v>
      </c>
      <c r="AO1" s="1" t="s">
        <v>51</v>
      </c>
      <c r="AP1" t="s">
        <v>370</v>
      </c>
      <c r="AQ1" t="s">
        <v>369</v>
      </c>
      <c r="AR1" t="s">
        <v>375</v>
      </c>
      <c r="AS1" t="s">
        <v>399</v>
      </c>
      <c r="AT1" t="s">
        <v>374</v>
      </c>
      <c r="AU1" t="s">
        <v>371</v>
      </c>
      <c r="AV1" t="s">
        <v>376</v>
      </c>
      <c r="AW1" t="s">
        <v>418</v>
      </c>
      <c r="AX1" t="s">
        <v>395</v>
      </c>
      <c r="AY1" t="s">
        <v>394</v>
      </c>
      <c r="AZ1" t="s">
        <v>397</v>
      </c>
      <c r="BA1" t="s">
        <v>398</v>
      </c>
    </row>
    <row r="2" spans="1:78" ht="15" customHeight="1" x14ac:dyDescent="0.35">
      <c r="A2" s="20" t="s">
        <v>82</v>
      </c>
      <c r="B2" s="3">
        <v>654.87512895999998</v>
      </c>
      <c r="C2" s="6">
        <v>1</v>
      </c>
      <c r="D2" s="3">
        <v>472.70057258999998</v>
      </c>
      <c r="E2" s="3">
        <v>182.17455637</v>
      </c>
      <c r="F2" s="4">
        <v>0.38539102115285639</v>
      </c>
      <c r="G2" s="3">
        <v>16.949891307738525</v>
      </c>
      <c r="H2" s="19">
        <v>4.4559320255379724</v>
      </c>
      <c r="I2" s="6">
        <v>1</v>
      </c>
      <c r="J2" s="3">
        <v>1278.7845874300001</v>
      </c>
      <c r="K2" s="6">
        <v>1</v>
      </c>
      <c r="L2" s="3">
        <v>925.26902728999994</v>
      </c>
      <c r="M2" s="3">
        <v>353.51556014000016</v>
      </c>
      <c r="N2" s="4">
        <v>0.38206786319801944</v>
      </c>
      <c r="O2" s="3">
        <v>16.594759872574244</v>
      </c>
      <c r="P2" s="19">
        <v>4.5063940780252301</v>
      </c>
      <c r="Q2" s="6">
        <v>1</v>
      </c>
      <c r="S2" s="20" t="s">
        <v>77</v>
      </c>
      <c r="T2" s="3">
        <v>940.56346210000015</v>
      </c>
      <c r="U2" s="6">
        <v>2</v>
      </c>
      <c r="V2" s="3">
        <v>1750.6150932599999</v>
      </c>
      <c r="W2" s="3">
        <v>-810.05163115999972</v>
      </c>
      <c r="X2" s="23">
        <v>-0.46272400728107488</v>
      </c>
      <c r="Y2" s="19">
        <v>-6.5221886465573657</v>
      </c>
      <c r="Z2" s="3">
        <v>940.56346210000015</v>
      </c>
      <c r="AA2" s="6">
        <v>2</v>
      </c>
      <c r="AB2" s="3">
        <v>1750.6150932599999</v>
      </c>
      <c r="AC2" s="3">
        <v>-810.05163115999972</v>
      </c>
      <c r="AD2" s="23">
        <v>-0.46272400728107488</v>
      </c>
      <c r="AE2" s="19">
        <v>-6.5221886465573657</v>
      </c>
      <c r="AG2" s="20" t="s">
        <v>82</v>
      </c>
      <c r="AH2" s="6">
        <v>1</v>
      </c>
      <c r="AI2" s="3">
        <v>6125.7981972199996</v>
      </c>
      <c r="AJ2" s="6">
        <v>2</v>
      </c>
      <c r="AK2" s="4">
        <v>0.25762387266716158</v>
      </c>
      <c r="AL2" s="3">
        <v>11.503226610102853</v>
      </c>
      <c r="AM2" s="3">
        <v>4870.9302760200007</v>
      </c>
      <c r="AN2" s="3"/>
      <c r="AO2" s="20" t="s">
        <v>409</v>
      </c>
      <c r="AP2" s="3">
        <v>2067.5239781199998</v>
      </c>
      <c r="AQ2" s="3">
        <v>1683.2378631899996</v>
      </c>
      <c r="AR2" s="4">
        <v>-0.18586779113412344</v>
      </c>
      <c r="AS2" s="3">
        <v>43.566624482212106</v>
      </c>
      <c r="AT2" s="3">
        <v>4001.5846368000002</v>
      </c>
      <c r="AU2" s="3">
        <v>3383.8367085099999</v>
      </c>
      <c r="AV2" s="4">
        <v>-0.15437582466929978</v>
      </c>
      <c r="AW2" s="3">
        <v>43.91197561942721</v>
      </c>
      <c r="AX2" s="3">
        <v>24558.484523600004</v>
      </c>
      <c r="AY2" s="3">
        <v>27038.110711190006</v>
      </c>
      <c r="AZ2" s="4">
        <v>0.1009682085719561</v>
      </c>
      <c r="BA2" s="3">
        <v>50.773059217167329</v>
      </c>
      <c r="BB2" s="3"/>
      <c r="BC2" s="327" t="s">
        <v>401</v>
      </c>
      <c r="BD2" s="328"/>
      <c r="BE2" s="328"/>
      <c r="BF2" s="328"/>
      <c r="BG2" s="328"/>
      <c r="BH2" s="328"/>
      <c r="BI2" s="328"/>
      <c r="BJ2" s="328"/>
      <c r="BK2" s="328"/>
      <c r="BL2" s="328"/>
      <c r="BM2" s="328"/>
      <c r="BN2" s="328"/>
      <c r="BO2" s="328"/>
      <c r="BQ2" s="307" t="s">
        <v>431</v>
      </c>
      <c r="BR2" s="308"/>
      <c r="BS2" s="308"/>
      <c r="BT2" s="308"/>
      <c r="BU2" s="308"/>
      <c r="BV2" s="308"/>
      <c r="BW2" s="308"/>
      <c r="BX2" s="308"/>
      <c r="BY2" s="308"/>
      <c r="BZ2" s="309"/>
    </row>
    <row r="3" spans="1:78" x14ac:dyDescent="0.35">
      <c r="A3" s="20" t="s">
        <v>77</v>
      </c>
      <c r="B3" s="3">
        <v>431.76479512999998</v>
      </c>
      <c r="C3" s="6">
        <v>2</v>
      </c>
      <c r="D3" s="3">
        <v>600.64400955999997</v>
      </c>
      <c r="E3" s="3">
        <v>-168.87921442999999</v>
      </c>
      <c r="F3" s="4">
        <v>-0.28116357067094033</v>
      </c>
      <c r="G3" s="3">
        <v>11.175208867045706</v>
      </c>
      <c r="H3" s="19">
        <v>-4.1307321671087838</v>
      </c>
      <c r="I3" s="6">
        <v>290</v>
      </c>
      <c r="J3" s="3">
        <v>940.56346210000015</v>
      </c>
      <c r="K3" s="6">
        <v>2</v>
      </c>
      <c r="L3" s="3">
        <v>1192.79462242</v>
      </c>
      <c r="M3" s="3">
        <v>-252.23116031999984</v>
      </c>
      <c r="N3" s="4">
        <v>-0.21146235536194902</v>
      </c>
      <c r="O3" s="3">
        <v>12.205671660334257</v>
      </c>
      <c r="P3" s="19">
        <v>-3.2152842344742605</v>
      </c>
      <c r="Q3" s="6">
        <v>291</v>
      </c>
      <c r="S3" s="20" t="s">
        <v>78</v>
      </c>
      <c r="T3" s="3"/>
      <c r="U3" s="6">
        <v>205</v>
      </c>
      <c r="V3" s="3"/>
      <c r="W3" s="3"/>
      <c r="X3" s="23">
        <v>-1</v>
      </c>
      <c r="Y3" s="19"/>
      <c r="Z3" s="3"/>
      <c r="AA3" s="6">
        <v>205</v>
      </c>
      <c r="AB3" s="3"/>
      <c r="AC3" s="3"/>
      <c r="AD3" s="23">
        <v>-1</v>
      </c>
      <c r="AE3" s="19"/>
      <c r="AG3" s="20" t="s">
        <v>77</v>
      </c>
      <c r="AH3" s="6">
        <v>2</v>
      </c>
      <c r="AI3" s="3">
        <v>6944.0840976900008</v>
      </c>
      <c r="AJ3" s="6">
        <v>1</v>
      </c>
      <c r="AK3" s="4">
        <v>0.15487254396836092</v>
      </c>
      <c r="AL3" s="3">
        <v>13.039830958125656</v>
      </c>
      <c r="AM3" s="3">
        <v>6012.8575520800005</v>
      </c>
      <c r="AN3" s="3"/>
      <c r="AO3" s="20" t="s">
        <v>417</v>
      </c>
      <c r="AP3" s="3">
        <v>285.21488483000002</v>
      </c>
      <c r="AQ3" s="3">
        <v>271.26725532</v>
      </c>
      <c r="AR3" s="4">
        <v>-4.8902179555998182E-2</v>
      </c>
      <c r="AS3" s="3">
        <v>7.0211102692577603</v>
      </c>
      <c r="AT3" s="3">
        <v>608.20167051999988</v>
      </c>
      <c r="AU3" s="3">
        <v>559.29642158000001</v>
      </c>
      <c r="AV3" s="4">
        <v>-8.0409593249204492E-2</v>
      </c>
      <c r="AW3" s="3">
        <v>7.2579775397224271</v>
      </c>
      <c r="AX3" s="3">
        <v>3567.5503978400002</v>
      </c>
      <c r="AY3" s="3">
        <v>3987.234554600001</v>
      </c>
      <c r="AZ3" s="4">
        <v>0.11763930707583037</v>
      </c>
      <c r="BA3" s="3">
        <v>7.4873610185218302</v>
      </c>
      <c r="BB3" s="3"/>
      <c r="BC3" s="24" t="s">
        <v>387</v>
      </c>
      <c r="BD3" s="329" t="str">
        <f>CONCATENATE(mes," DE ",ano)</f>
        <v>FEBRERO DE 2026</v>
      </c>
      <c r="BE3" s="330"/>
      <c r="BF3" s="330"/>
      <c r="BG3" s="331"/>
      <c r="BH3" s="329" t="str">
        <f>CONCATENATE("ACUMULADO A ",mes," DE ",ano)</f>
        <v>ACUMULADO A FEBRERO DE 2026</v>
      </c>
      <c r="BI3" s="330"/>
      <c r="BJ3" s="330"/>
      <c r="BK3" s="331"/>
      <c r="BL3" s="329" t="str">
        <f>CONCATENATE("AÑO ANTERIOR ", ano-1)</f>
        <v>AÑO ANTERIOR 2025</v>
      </c>
      <c r="BM3" s="330"/>
      <c r="BN3" s="330"/>
      <c r="BO3" s="331"/>
      <c r="BQ3" s="24" t="s">
        <v>387</v>
      </c>
      <c r="BR3" s="316" t="str">
        <f>CONCATENATE(mes," DE ",ano)</f>
        <v>FEBRERO DE 2026</v>
      </c>
      <c r="BS3" s="317"/>
      <c r="BT3" s="318"/>
      <c r="BU3" s="313" t="str">
        <f>CONCATENATE("ACUMULADO A ",mes," DE ",ano)</f>
        <v>ACUMULADO A FEBRERO DE 2026</v>
      </c>
      <c r="BV3" s="314"/>
      <c r="BW3" s="315"/>
      <c r="BX3" s="324" t="str">
        <f>CONCATENATE("AÑO ANTERIOR ", ano-1)</f>
        <v>AÑO ANTERIOR 2025</v>
      </c>
      <c r="BY3" s="325"/>
      <c r="BZ3" s="326"/>
    </row>
    <row r="4" spans="1:78" x14ac:dyDescent="0.35">
      <c r="A4" s="20" t="s">
        <v>86</v>
      </c>
      <c r="B4" s="3">
        <v>334.09677018999997</v>
      </c>
      <c r="C4" s="6">
        <v>4</v>
      </c>
      <c r="D4" s="3">
        <v>425.20766352999999</v>
      </c>
      <c r="E4" s="3">
        <v>-91.110893340000018</v>
      </c>
      <c r="F4" s="4">
        <v>-0.21427387404924281</v>
      </c>
      <c r="G4" s="3">
        <v>8.6473034179511323</v>
      </c>
      <c r="H4" s="19">
        <v>-2.228543631990624</v>
      </c>
      <c r="I4" s="6">
        <v>288</v>
      </c>
      <c r="J4" s="3">
        <v>767.07983887</v>
      </c>
      <c r="K4" s="6">
        <v>3</v>
      </c>
      <c r="L4" s="3">
        <v>892.68588971999998</v>
      </c>
      <c r="M4" s="3">
        <v>-125.60605084999997</v>
      </c>
      <c r="N4" s="4">
        <v>-0.14070576481207475</v>
      </c>
      <c r="O4" s="3">
        <v>9.9543784420512473</v>
      </c>
      <c r="P4" s="19">
        <v>-1.60114695797383</v>
      </c>
      <c r="Q4" s="6">
        <v>288</v>
      </c>
      <c r="S4" s="20" t="s">
        <v>79</v>
      </c>
      <c r="T4" s="3">
        <v>159.01679207000001</v>
      </c>
      <c r="U4" s="6">
        <v>12</v>
      </c>
      <c r="V4" s="3">
        <v>438.97472085000004</v>
      </c>
      <c r="W4" s="3">
        <v>-279.95792878000003</v>
      </c>
      <c r="X4" s="23">
        <v>-0.63775410173485392</v>
      </c>
      <c r="Y4" s="19">
        <v>-2.2541012873313702</v>
      </c>
      <c r="Z4" s="3">
        <v>159.01679207000001</v>
      </c>
      <c r="AA4" s="6">
        <v>12</v>
      </c>
      <c r="AB4" s="3">
        <v>438.97472085000004</v>
      </c>
      <c r="AC4" s="3">
        <v>-279.95792878000003</v>
      </c>
      <c r="AD4" s="23">
        <v>-0.63775410173485392</v>
      </c>
      <c r="AE4" s="19">
        <v>-2.2541012873313702</v>
      </c>
      <c r="AG4" s="20" t="s">
        <v>86</v>
      </c>
      <c r="AH4" s="6">
        <v>3</v>
      </c>
      <c r="AI4" s="3">
        <v>5629.0372642799994</v>
      </c>
      <c r="AJ4" s="6">
        <v>3</v>
      </c>
      <c r="AK4" s="4">
        <v>3.1519526723896796E-2</v>
      </c>
      <c r="AL4" s="3">
        <v>10.570392488135171</v>
      </c>
      <c r="AM4" s="3">
        <v>5457.0341311500006</v>
      </c>
      <c r="AN4" s="3"/>
      <c r="AO4" s="20" t="s">
        <v>415</v>
      </c>
      <c r="AP4" s="3">
        <v>723.36950702999991</v>
      </c>
      <c r="AQ4" s="3">
        <v>909.42395386999988</v>
      </c>
      <c r="AR4" s="4">
        <v>0.25720526650881315</v>
      </c>
      <c r="AS4" s="3">
        <v>23.538284611953625</v>
      </c>
      <c r="AT4" s="3">
        <v>1368.2411307099999</v>
      </c>
      <c r="AU4" s="3">
        <v>1706.9145551499998</v>
      </c>
      <c r="AV4" s="4">
        <v>0.2475246627502401</v>
      </c>
      <c r="AW4" s="3">
        <v>22.150593183675412</v>
      </c>
      <c r="AX4" s="3">
        <v>7424.1228455700002</v>
      </c>
      <c r="AY4" s="3">
        <v>9083.8655873700027</v>
      </c>
      <c r="AZ4" s="4">
        <v>0.22356078641537791</v>
      </c>
      <c r="BA4" s="3">
        <v>17.057983463224989</v>
      </c>
      <c r="BB4" s="3"/>
      <c r="BC4" s="25" t="str">
        <f>LOWER(BD3)</f>
        <v>febrero de 2026</v>
      </c>
      <c r="BD4" s="26" t="s">
        <v>388</v>
      </c>
      <c r="BE4" s="26" t="s">
        <v>45</v>
      </c>
      <c r="BF4" s="26" t="s">
        <v>389</v>
      </c>
      <c r="BG4" s="27" t="s">
        <v>390</v>
      </c>
      <c r="BH4" s="28" t="s">
        <v>388</v>
      </c>
      <c r="BI4" s="27" t="s">
        <v>45</v>
      </c>
      <c r="BJ4" s="26" t="s">
        <v>389</v>
      </c>
      <c r="BK4" s="29" t="s">
        <v>390</v>
      </c>
      <c r="BL4" s="26" t="s">
        <v>388</v>
      </c>
      <c r="BM4" s="26" t="s">
        <v>44</v>
      </c>
      <c r="BN4" s="26" t="s">
        <v>391</v>
      </c>
      <c r="BO4" s="30" t="s">
        <v>389</v>
      </c>
      <c r="BQ4" s="24" t="str">
        <f>LOWER(BD3)</f>
        <v>febrero de 2026</v>
      </c>
      <c r="BR4" s="57" t="s">
        <v>388</v>
      </c>
      <c r="BS4" s="57" t="s">
        <v>45</v>
      </c>
      <c r="BT4" s="58" t="s">
        <v>389</v>
      </c>
      <c r="BU4" s="59" t="s">
        <v>388</v>
      </c>
      <c r="BV4" s="57" t="s">
        <v>391</v>
      </c>
      <c r="BW4" s="58" t="s">
        <v>389</v>
      </c>
      <c r="BX4" s="57" t="s">
        <v>388</v>
      </c>
      <c r="BY4" s="57" t="s">
        <v>391</v>
      </c>
      <c r="BZ4" s="58" t="s">
        <v>389</v>
      </c>
    </row>
    <row r="5" spans="1:78" x14ac:dyDescent="0.35">
      <c r="A5" s="20" t="s">
        <v>81</v>
      </c>
      <c r="B5" s="3">
        <v>340.54401087000002</v>
      </c>
      <c r="C5" s="6">
        <v>3</v>
      </c>
      <c r="D5" s="3">
        <v>274.19452215000001</v>
      </c>
      <c r="E5" s="3">
        <v>66.349488720000011</v>
      </c>
      <c r="F5" s="4">
        <v>0.24197962891360403</v>
      </c>
      <c r="G5" s="3">
        <v>8.8141749693786196</v>
      </c>
      <c r="H5" s="19">
        <v>1.6228875072161566</v>
      </c>
      <c r="I5" s="6">
        <v>2</v>
      </c>
      <c r="J5" s="3">
        <v>614.15572752000014</v>
      </c>
      <c r="K5" s="6">
        <v>4</v>
      </c>
      <c r="L5" s="3">
        <v>575.65941863</v>
      </c>
      <c r="M5" s="3">
        <v>38.496308890000137</v>
      </c>
      <c r="N5" s="4">
        <v>6.6873410985990089E-2</v>
      </c>
      <c r="O5" s="3">
        <v>7.9698855637939339</v>
      </c>
      <c r="P5" s="19">
        <v>0.49072674011583761</v>
      </c>
      <c r="Q5" s="6">
        <v>6</v>
      </c>
      <c r="S5" s="20" t="s">
        <v>80</v>
      </c>
      <c r="T5" s="3">
        <v>576.96064436999995</v>
      </c>
      <c r="U5" s="6">
        <v>5</v>
      </c>
      <c r="V5" s="3">
        <v>949.61309406000009</v>
      </c>
      <c r="W5" s="3">
        <v>-372.65244969000014</v>
      </c>
      <c r="X5" s="23">
        <v>-0.39242555944205904</v>
      </c>
      <c r="Y5" s="19">
        <v>-3.0004378523371424</v>
      </c>
      <c r="Z5" s="3">
        <v>576.96064436999995</v>
      </c>
      <c r="AA5" s="6">
        <v>5</v>
      </c>
      <c r="AB5" s="3">
        <v>949.61309406000009</v>
      </c>
      <c r="AC5" s="3">
        <v>-372.65244969000014</v>
      </c>
      <c r="AD5" s="23">
        <v>-0.39242555944205904</v>
      </c>
      <c r="AE5" s="19">
        <v>-3.0004378523371424</v>
      </c>
      <c r="AG5" s="20" t="s">
        <v>81</v>
      </c>
      <c r="AH5" s="6">
        <v>4</v>
      </c>
      <c r="AI5" s="3">
        <v>3869.2898132000005</v>
      </c>
      <c r="AJ5" s="6">
        <v>5</v>
      </c>
      <c r="AK5" s="4">
        <v>-7.2306849285606489E-2</v>
      </c>
      <c r="AL5" s="3">
        <v>7.2658804793147276</v>
      </c>
      <c r="AM5" s="3">
        <v>4170.8724595200001</v>
      </c>
      <c r="AN5" s="3"/>
      <c r="AO5" s="20" t="s">
        <v>404</v>
      </c>
      <c r="AP5" s="3">
        <v>111.64878992000001</v>
      </c>
      <c r="AQ5" s="3">
        <v>184.46556143999993</v>
      </c>
      <c r="AR5" s="4">
        <v>0.65219490128084234</v>
      </c>
      <c r="AS5" s="3">
        <v>4.774454057209951</v>
      </c>
      <c r="AT5" s="3">
        <v>222.15288585000002</v>
      </c>
      <c r="AU5" s="3">
        <v>367.33921461000006</v>
      </c>
      <c r="AV5" s="4">
        <v>0.65354239358399058</v>
      </c>
      <c r="AW5" s="3">
        <v>4.7669530256726311</v>
      </c>
      <c r="AX5" s="3">
        <v>1584.6794823600001</v>
      </c>
      <c r="AY5" s="3">
        <v>1869.0698060400005</v>
      </c>
      <c r="AZ5" s="4">
        <v>0.17946236248131964</v>
      </c>
      <c r="BA5" s="3">
        <v>3.5098011453815707</v>
      </c>
      <c r="BB5" s="3"/>
      <c r="BC5" s="31" t="str">
        <f t="shared" ref="BC5:BC14" si="0">A2</f>
        <v>006 Reino Unido</v>
      </c>
      <c r="BD5" s="32">
        <f t="shared" ref="BD5:BD14" si="1">B2</f>
        <v>654.87512895999998</v>
      </c>
      <c r="BE5" s="33">
        <f t="shared" ref="BE5:BE14" si="2">F2*100</f>
        <v>38.539102115285637</v>
      </c>
      <c r="BF5" s="33">
        <f t="shared" ref="BF5:BF14" si="3">G2</f>
        <v>16.949891307738525</v>
      </c>
      <c r="BG5" s="34">
        <f t="shared" ref="BG5:BG14" si="4">H2</f>
        <v>4.4559320255379724</v>
      </c>
      <c r="BH5" s="35">
        <f t="shared" ref="BH5:BH14" si="5">J2</f>
        <v>1278.7845874300001</v>
      </c>
      <c r="BI5" s="33">
        <f t="shared" ref="BI5:BI14" si="6">N2*100</f>
        <v>38.206786319801942</v>
      </c>
      <c r="BJ5" s="33">
        <f t="shared" ref="BJ5:BJ14" si="7">O2</f>
        <v>16.594759872574244</v>
      </c>
      <c r="BK5" s="36">
        <f t="shared" ref="BK5:BK14" si="8">P2</f>
        <v>4.5063940780252301</v>
      </c>
      <c r="BL5" s="37">
        <f t="shared" ref="BL5:BL14" si="9">AI2</f>
        <v>6125.7981972199996</v>
      </c>
      <c r="BM5" s="38">
        <f t="shared" ref="BM5:BM14" si="10">AJ2</f>
        <v>2</v>
      </c>
      <c r="BN5" s="39">
        <f t="shared" ref="BN5:BN14" si="11">AK2*100</f>
        <v>25.762387266716157</v>
      </c>
      <c r="BO5" s="40">
        <f t="shared" ref="BO5:BO14" si="12">AL2</f>
        <v>11.503226610102853</v>
      </c>
      <c r="BQ5" s="60" t="s">
        <v>421</v>
      </c>
      <c r="BR5" s="61">
        <f>AQ20</f>
        <v>2863.92907238</v>
      </c>
      <c r="BS5" s="61">
        <f>AR20*100</f>
        <v>-6.8976535310223408</v>
      </c>
      <c r="BT5" s="62">
        <f>AS20</f>
        <v>74.126019363423495</v>
      </c>
      <c r="BU5" s="61">
        <f>AU20</f>
        <v>5650.0476852399997</v>
      </c>
      <c r="BV5" s="61">
        <f>AV20*100</f>
        <v>-5.486421000738706</v>
      </c>
      <c r="BW5" s="62">
        <f>AW20</f>
        <v>73.320546342825054</v>
      </c>
      <c r="BX5" s="61">
        <f>AY20</f>
        <v>40109.210853159995</v>
      </c>
      <c r="BY5" s="63">
        <f>AZ20*100</f>
        <v>12.824283695249129</v>
      </c>
      <c r="BZ5" s="62">
        <f>BA20</f>
        <v>75.318403698914111</v>
      </c>
    </row>
    <row r="6" spans="1:78" x14ac:dyDescent="0.35">
      <c r="A6" s="20" t="s">
        <v>80</v>
      </c>
      <c r="B6" s="3">
        <v>311.47791205999999</v>
      </c>
      <c r="C6" s="6">
        <v>5</v>
      </c>
      <c r="D6" s="3">
        <v>327.24046134999998</v>
      </c>
      <c r="E6" s="3">
        <v>-15.762549289999981</v>
      </c>
      <c r="F6" s="4">
        <v>-4.816809396054833E-2</v>
      </c>
      <c r="G6" s="3">
        <v>8.0618678595455009</v>
      </c>
      <c r="H6" s="19">
        <v>-0.38554696981272935</v>
      </c>
      <c r="I6" s="6">
        <v>286</v>
      </c>
      <c r="J6" s="3">
        <v>576.96064436999995</v>
      </c>
      <c r="K6" s="6">
        <v>5</v>
      </c>
      <c r="L6" s="3">
        <v>631.44206840000015</v>
      </c>
      <c r="M6" s="3">
        <v>-54.481424030000198</v>
      </c>
      <c r="N6" s="4">
        <v>-8.6280953956789253E-2</v>
      </c>
      <c r="O6" s="3">
        <v>7.487205775984501</v>
      </c>
      <c r="P6" s="19">
        <v>-0.69449493683939956</v>
      </c>
      <c r="Q6" s="6">
        <v>287</v>
      </c>
      <c r="S6" s="20" t="s">
        <v>81</v>
      </c>
      <c r="T6" s="3">
        <v>614.15572752000014</v>
      </c>
      <c r="U6" s="6">
        <v>4</v>
      </c>
      <c r="V6" s="3">
        <v>875.60015519000001</v>
      </c>
      <c r="W6" s="3">
        <v>-261.44442766999987</v>
      </c>
      <c r="X6" s="23">
        <v>-0.2985888320374589</v>
      </c>
      <c r="Y6" s="19">
        <v>-2.1050385089813566</v>
      </c>
      <c r="Z6" s="3">
        <v>614.15572752000014</v>
      </c>
      <c r="AA6" s="6">
        <v>4</v>
      </c>
      <c r="AB6" s="3">
        <v>875.60015519000001</v>
      </c>
      <c r="AC6" s="3">
        <v>-261.44442766999987</v>
      </c>
      <c r="AD6" s="23">
        <v>-0.2985888320374589</v>
      </c>
      <c r="AE6" s="19">
        <v>-2.1050385089813566</v>
      </c>
      <c r="AG6" s="20" t="s">
        <v>80</v>
      </c>
      <c r="AH6" s="6">
        <v>5</v>
      </c>
      <c r="AI6" s="3">
        <v>4393.6880594300001</v>
      </c>
      <c r="AJ6" s="6">
        <v>4</v>
      </c>
      <c r="AK6" s="4">
        <v>3.4792739761413172E-2</v>
      </c>
      <c r="AL6" s="3">
        <v>8.2506128629348332</v>
      </c>
      <c r="AM6" s="3">
        <v>4245.9594956600004</v>
      </c>
      <c r="AN6" s="3"/>
      <c r="AO6" s="20" t="s">
        <v>408</v>
      </c>
      <c r="AP6" s="3">
        <v>150.92534314000011</v>
      </c>
      <c r="AQ6" s="3">
        <v>141.71761144999999</v>
      </c>
      <c r="AR6" s="4">
        <v>-6.1008519168705311E-2</v>
      </c>
      <c r="AS6" s="3">
        <v>3.6680246420177332</v>
      </c>
      <c r="AT6" s="3">
        <v>283.56993287000012</v>
      </c>
      <c r="AU6" s="3">
        <v>354.90855648000002</v>
      </c>
      <c r="AV6" s="4">
        <v>0.2515732993550639</v>
      </c>
      <c r="AW6" s="3">
        <v>4.6056406445623885</v>
      </c>
      <c r="AX6" s="3">
        <v>2149.1004637400001</v>
      </c>
      <c r="AY6" s="3">
        <v>2106.5579981200003</v>
      </c>
      <c r="AZ6" s="4">
        <v>-1.9795475520006489E-2</v>
      </c>
      <c r="BA6" s="3">
        <v>3.955764332996802</v>
      </c>
      <c r="BB6" s="3"/>
      <c r="BC6" s="41" t="str">
        <f t="shared" si="0"/>
        <v>001 Francia</v>
      </c>
      <c r="BD6" s="42">
        <f t="shared" si="1"/>
        <v>431.76479512999998</v>
      </c>
      <c r="BE6" s="43">
        <f t="shared" si="2"/>
        <v>-28.116357067094032</v>
      </c>
      <c r="BF6" s="43">
        <f t="shared" si="3"/>
        <v>11.175208867045706</v>
      </c>
      <c r="BG6" s="44">
        <f t="shared" si="4"/>
        <v>-4.1307321671087838</v>
      </c>
      <c r="BH6" s="45">
        <f t="shared" si="5"/>
        <v>940.56346210000015</v>
      </c>
      <c r="BI6" s="43">
        <f t="shared" si="6"/>
        <v>-21.146235536194901</v>
      </c>
      <c r="BJ6" s="43">
        <f t="shared" si="7"/>
        <v>12.205671660334257</v>
      </c>
      <c r="BK6" s="46">
        <f t="shared" si="8"/>
        <v>-3.2152842344742605</v>
      </c>
      <c r="BL6" s="44">
        <f t="shared" si="9"/>
        <v>6944.0840976900008</v>
      </c>
      <c r="BM6" s="47">
        <f t="shared" si="10"/>
        <v>1</v>
      </c>
      <c r="BN6" s="43">
        <f t="shared" si="11"/>
        <v>15.487254396836093</v>
      </c>
      <c r="BO6" s="46">
        <f t="shared" si="12"/>
        <v>13.039830958125656</v>
      </c>
      <c r="BQ6" s="64" t="s">
        <v>409</v>
      </c>
      <c r="BR6" s="65">
        <f>AQ2</f>
        <v>1683.2378631899996</v>
      </c>
      <c r="BS6" s="66">
        <f>AR2*100</f>
        <v>-18.586779113412344</v>
      </c>
      <c r="BT6" s="67">
        <f>AS2</f>
        <v>43.566624482212106</v>
      </c>
      <c r="BU6" s="65">
        <f>AU2</f>
        <v>3383.8367085099999</v>
      </c>
      <c r="BV6" s="66">
        <f>AV2*100</f>
        <v>-15.437582466929978</v>
      </c>
      <c r="BW6" s="67">
        <f t="shared" ref="BW6" si="13">AW2</f>
        <v>43.91197561942721</v>
      </c>
      <c r="BX6" s="65">
        <f>AY2</f>
        <v>27038.110711190006</v>
      </c>
      <c r="BY6" s="66">
        <f>AZ2*100</f>
        <v>10.09682085719561</v>
      </c>
      <c r="BZ6" s="67">
        <f>BA2</f>
        <v>50.773059217167329</v>
      </c>
    </row>
    <row r="7" spans="1:78" x14ac:dyDescent="0.35">
      <c r="A7" s="20" t="s">
        <v>207</v>
      </c>
      <c r="B7" s="3">
        <v>141.71761144999999</v>
      </c>
      <c r="C7" s="6">
        <v>6</v>
      </c>
      <c r="D7" s="3">
        <v>150.92534314000011</v>
      </c>
      <c r="E7" s="3">
        <v>-9.2077316900001165</v>
      </c>
      <c r="F7" s="4">
        <v>-6.1008519168705311E-2</v>
      </c>
      <c r="G7" s="3">
        <v>3.6680246420177332</v>
      </c>
      <c r="H7" s="19">
        <v>-0.22521820465807346</v>
      </c>
      <c r="I7" s="6">
        <v>281</v>
      </c>
      <c r="J7" s="3">
        <v>354.90855648000002</v>
      </c>
      <c r="K7" s="6">
        <v>6</v>
      </c>
      <c r="L7" s="3">
        <v>283.56993287000012</v>
      </c>
      <c r="M7" s="3">
        <v>71.3386236099999</v>
      </c>
      <c r="N7" s="4">
        <v>0.2515732993550639</v>
      </c>
      <c r="O7" s="3">
        <v>4.6056406445623885</v>
      </c>
      <c r="P7" s="19">
        <v>0.90937991765697967</v>
      </c>
      <c r="Q7" s="6">
        <v>3</v>
      </c>
      <c r="S7" s="20" t="s">
        <v>82</v>
      </c>
      <c r="T7" s="3">
        <v>1278.7845874300001</v>
      </c>
      <c r="U7" s="6">
        <v>1</v>
      </c>
      <c r="V7" s="3">
        <v>1466.79745267</v>
      </c>
      <c r="W7" s="3">
        <v>-188.01286523999988</v>
      </c>
      <c r="X7" s="23">
        <v>-0.12817915990906692</v>
      </c>
      <c r="Y7" s="19">
        <v>-1.513799031944471</v>
      </c>
      <c r="Z7" s="3">
        <v>1278.7845874300001</v>
      </c>
      <c r="AA7" s="6">
        <v>1</v>
      </c>
      <c r="AB7" s="3">
        <v>1466.79745267</v>
      </c>
      <c r="AC7" s="3">
        <v>-188.01286523999988</v>
      </c>
      <c r="AD7" s="23">
        <v>-0.12817915990906692</v>
      </c>
      <c r="AE7" s="19">
        <v>-1.513799031944471</v>
      </c>
      <c r="AG7" s="20" t="s">
        <v>207</v>
      </c>
      <c r="AH7" s="6">
        <v>6</v>
      </c>
      <c r="AI7" s="3">
        <v>2106.5579981200003</v>
      </c>
      <c r="AJ7" s="6">
        <v>7</v>
      </c>
      <c r="AK7" s="4">
        <v>-1.9795475520006489E-2</v>
      </c>
      <c r="AL7" s="3">
        <v>3.955764332996802</v>
      </c>
      <c r="AM7" s="3">
        <v>2149.1004637400001</v>
      </c>
      <c r="AN7" s="3"/>
      <c r="AO7" s="20" t="s">
        <v>413</v>
      </c>
      <c r="AP7" s="3">
        <v>27.334814480000002</v>
      </c>
      <c r="AQ7" s="3">
        <v>26.522194299999999</v>
      </c>
      <c r="AR7" s="4">
        <v>-2.972839565436125E-2</v>
      </c>
      <c r="AS7" s="3">
        <v>0.68646416812567768</v>
      </c>
      <c r="AT7" s="3">
        <v>46.126010760000007</v>
      </c>
      <c r="AU7" s="3">
        <v>57.785308689999987</v>
      </c>
      <c r="AV7" s="4">
        <v>0.25277056779665852</v>
      </c>
      <c r="AW7" s="3">
        <v>0.74987869833520249</v>
      </c>
      <c r="AX7" s="3">
        <v>337.16060362999997</v>
      </c>
      <c r="AY7" s="3">
        <v>327.06379409000004</v>
      </c>
      <c r="AZ7" s="4">
        <v>-2.9946587564780192E-2</v>
      </c>
      <c r="BA7" s="3">
        <v>0.61417121789690776</v>
      </c>
      <c r="BB7" s="3"/>
      <c r="BC7" s="31" t="str">
        <f t="shared" si="0"/>
        <v>010 Portugal</v>
      </c>
      <c r="BD7" s="48">
        <f t="shared" si="1"/>
        <v>334.09677018999997</v>
      </c>
      <c r="BE7" s="39">
        <f t="shared" si="2"/>
        <v>-21.427387404924282</v>
      </c>
      <c r="BF7" s="39">
        <f t="shared" si="3"/>
        <v>8.6473034179511323</v>
      </c>
      <c r="BG7" s="37">
        <f t="shared" si="4"/>
        <v>-2.228543631990624</v>
      </c>
      <c r="BH7" s="49">
        <f t="shared" si="5"/>
        <v>767.07983887</v>
      </c>
      <c r="BI7" s="39">
        <f t="shared" si="6"/>
        <v>-14.070576481207475</v>
      </c>
      <c r="BJ7" s="39">
        <f t="shared" si="7"/>
        <v>9.9543784420512473</v>
      </c>
      <c r="BK7" s="40">
        <f t="shared" si="8"/>
        <v>-1.60114695797383</v>
      </c>
      <c r="BL7" s="37">
        <f t="shared" si="9"/>
        <v>5629.0372642799994</v>
      </c>
      <c r="BM7" s="38">
        <f t="shared" si="10"/>
        <v>3</v>
      </c>
      <c r="BN7" s="39">
        <f t="shared" si="11"/>
        <v>3.1519526723896796</v>
      </c>
      <c r="BO7" s="40">
        <f t="shared" si="12"/>
        <v>10.570392488135171</v>
      </c>
      <c r="BQ7" s="68" t="s">
        <v>422</v>
      </c>
      <c r="BR7" s="69">
        <f>AQ31</f>
        <v>1954.5051185099996</v>
      </c>
      <c r="BS7" s="69">
        <f>AR31*100</f>
        <v>-16.926389524618624</v>
      </c>
      <c r="BT7" s="70">
        <f>AS31</f>
        <v>50.587734751469867</v>
      </c>
      <c r="BU7" s="71">
        <f>AU31</f>
        <v>3943.133130090001</v>
      </c>
      <c r="BV7" s="69">
        <f>AV31*100</f>
        <v>-14.461693726917513</v>
      </c>
      <c r="BW7" s="70">
        <f>AW31</f>
        <v>51.169953159149649</v>
      </c>
      <c r="BX7" s="71">
        <f>AY31</f>
        <v>31025.345265790005</v>
      </c>
      <c r="BY7" s="69">
        <f>AZ31*100</f>
        <v>10.308279686234446</v>
      </c>
      <c r="BZ7" s="70">
        <f>BA31</f>
        <v>58.260420235689146</v>
      </c>
    </row>
    <row r="8" spans="1:78" x14ac:dyDescent="0.35">
      <c r="A8" s="20" t="s">
        <v>355</v>
      </c>
      <c r="B8" s="3">
        <v>92.552847580000019</v>
      </c>
      <c r="C8" s="6">
        <v>8</v>
      </c>
      <c r="D8" s="3">
        <v>103.56497744000001</v>
      </c>
      <c r="E8" s="3">
        <v>-11.012129859999988</v>
      </c>
      <c r="F8" s="4">
        <v>-0.10633063543493582</v>
      </c>
      <c r="G8" s="3">
        <v>2.3955112010346502</v>
      </c>
      <c r="H8" s="19">
        <v>-0.26935321315066768</v>
      </c>
      <c r="I8" s="6">
        <v>283</v>
      </c>
      <c r="J8" s="3">
        <v>205.25916462000004</v>
      </c>
      <c r="K8" s="6">
        <v>7</v>
      </c>
      <c r="L8" s="3">
        <v>209.36687465</v>
      </c>
      <c r="M8" s="3">
        <v>-4.1077100299999643</v>
      </c>
      <c r="N8" s="4">
        <v>-1.9619674969437506E-2</v>
      </c>
      <c r="O8" s="3">
        <v>2.6636437301450835</v>
      </c>
      <c r="P8" s="19">
        <v>-5.2362504626687206E-2</v>
      </c>
      <c r="Q8" s="6">
        <v>270</v>
      </c>
      <c r="S8" s="20" t="s">
        <v>83</v>
      </c>
      <c r="T8" s="3">
        <v>49.532275330000012</v>
      </c>
      <c r="U8" s="6">
        <v>26</v>
      </c>
      <c r="V8" s="3">
        <v>82.448983130000002</v>
      </c>
      <c r="W8" s="3">
        <v>-32.91670779999999</v>
      </c>
      <c r="X8" s="23">
        <v>-0.39923728044164164</v>
      </c>
      <c r="Y8" s="19">
        <v>-0.26503122719198785</v>
      </c>
      <c r="Z8" s="3">
        <v>49.532275330000012</v>
      </c>
      <c r="AA8" s="6">
        <v>26</v>
      </c>
      <c r="AB8" s="3">
        <v>82.448983130000002</v>
      </c>
      <c r="AC8" s="3">
        <v>-32.91670779999999</v>
      </c>
      <c r="AD8" s="23">
        <v>-0.39923728044164164</v>
      </c>
      <c r="AE8" s="19">
        <v>-0.26503122719198785</v>
      </c>
      <c r="AG8" s="20" t="s">
        <v>355</v>
      </c>
      <c r="AH8" s="6">
        <v>7</v>
      </c>
      <c r="AI8" s="3">
        <v>1238.2707327200001</v>
      </c>
      <c r="AJ8" s="6">
        <v>11</v>
      </c>
      <c r="AK8" s="4">
        <v>-0.12068351183697013</v>
      </c>
      <c r="AL8" s="3">
        <v>2.3252657669331165</v>
      </c>
      <c r="AM8" s="3">
        <v>1408.21962216</v>
      </c>
      <c r="AN8" s="3"/>
      <c r="AO8" s="20" t="s">
        <v>405</v>
      </c>
      <c r="AP8" s="3">
        <v>240.64774705999997</v>
      </c>
      <c r="AQ8" s="3">
        <v>200.76471049999998</v>
      </c>
      <c r="AR8" s="4">
        <v>-0.16573201722123776</v>
      </c>
      <c r="AS8" s="3">
        <v>5.1963189177893545</v>
      </c>
      <c r="AT8" s="3">
        <v>398.23474134999998</v>
      </c>
      <c r="AU8" s="3">
        <v>349.71136249999995</v>
      </c>
      <c r="AV8" s="4">
        <v>-0.12184617214838589</v>
      </c>
      <c r="AW8" s="3">
        <v>4.5381967709365574</v>
      </c>
      <c r="AX8" s="3">
        <v>2291.7214500100004</v>
      </c>
      <c r="AY8" s="3">
        <v>2401.5366070499995</v>
      </c>
      <c r="AZ8" s="4">
        <v>4.791819574735845E-2</v>
      </c>
      <c r="BA8" s="3">
        <v>4.5096849282254512</v>
      </c>
      <c r="BB8" s="3"/>
      <c r="BC8" s="41" t="str">
        <f t="shared" si="0"/>
        <v>005 Italia</v>
      </c>
      <c r="BD8" s="42">
        <f t="shared" si="1"/>
        <v>340.54401087000002</v>
      </c>
      <c r="BE8" s="43">
        <f t="shared" si="2"/>
        <v>24.197962891360405</v>
      </c>
      <c r="BF8" s="43">
        <f t="shared" si="3"/>
        <v>8.8141749693786196</v>
      </c>
      <c r="BG8" s="44">
        <f t="shared" si="4"/>
        <v>1.6228875072161566</v>
      </c>
      <c r="BH8" s="45">
        <f t="shared" si="5"/>
        <v>614.15572752000014</v>
      </c>
      <c r="BI8" s="43">
        <f t="shared" si="6"/>
        <v>6.6873410985990089</v>
      </c>
      <c r="BJ8" s="43">
        <f t="shared" si="7"/>
        <v>7.9698855637939339</v>
      </c>
      <c r="BK8" s="46">
        <f t="shared" si="8"/>
        <v>0.49072674011583761</v>
      </c>
      <c r="BL8" s="44">
        <f t="shared" si="9"/>
        <v>3869.2898132000005</v>
      </c>
      <c r="BM8" s="47">
        <f t="shared" si="10"/>
        <v>5</v>
      </c>
      <c r="BN8" s="43">
        <f t="shared" si="11"/>
        <v>-7.2306849285606489</v>
      </c>
      <c r="BO8" s="46">
        <f t="shared" si="12"/>
        <v>7.2658804793147276</v>
      </c>
      <c r="BQ8" s="68" t="s">
        <v>415</v>
      </c>
      <c r="BR8" s="71">
        <f t="shared" ref="BR8" si="14">AQ4</f>
        <v>909.42395386999988</v>
      </c>
      <c r="BS8" s="69">
        <f t="shared" ref="BS8" si="15">AR4*100</f>
        <v>25.720526650881315</v>
      </c>
      <c r="BT8" s="72">
        <f t="shared" ref="BT8" si="16">AS4</f>
        <v>23.538284611953625</v>
      </c>
      <c r="BU8" s="71">
        <f t="shared" ref="BU8" si="17">AU4</f>
        <v>1706.9145551499998</v>
      </c>
      <c r="BV8" s="69">
        <f t="shared" ref="BV8" si="18">AV4*100</f>
        <v>24.752466275024009</v>
      </c>
      <c r="BW8" s="72">
        <f t="shared" ref="BW8:BW9" si="19">AW4</f>
        <v>22.150593183675412</v>
      </c>
      <c r="BX8" s="71">
        <f t="shared" ref="BX8" si="20">AY4</f>
        <v>9083.8655873700027</v>
      </c>
      <c r="BY8" s="69">
        <f t="shared" ref="BY8" si="21">AZ4*100</f>
        <v>22.356078641537792</v>
      </c>
      <c r="BZ8" s="72">
        <f t="shared" ref="BZ8" si="22">BA4</f>
        <v>17.057983463224989</v>
      </c>
    </row>
    <row r="9" spans="1:78" x14ac:dyDescent="0.35">
      <c r="A9" s="20" t="s">
        <v>147</v>
      </c>
      <c r="B9" s="3">
        <v>86.543429549999999</v>
      </c>
      <c r="C9" s="6">
        <v>10</v>
      </c>
      <c r="D9" s="3">
        <v>51.187749850000003</v>
      </c>
      <c r="E9" s="3">
        <v>35.355679699999996</v>
      </c>
      <c r="F9" s="4">
        <v>0.69070587794161442</v>
      </c>
      <c r="G9" s="3">
        <v>2.2399716516964037</v>
      </c>
      <c r="H9" s="19">
        <v>0.86478874217715085</v>
      </c>
      <c r="I9" s="6">
        <v>3</v>
      </c>
      <c r="J9" s="3">
        <v>180.19245895</v>
      </c>
      <c r="K9" s="6">
        <v>8</v>
      </c>
      <c r="L9" s="3">
        <v>91.467086200000011</v>
      </c>
      <c r="M9" s="3">
        <v>88.725372749999991</v>
      </c>
      <c r="N9" s="4">
        <v>0.97002513621123732</v>
      </c>
      <c r="O9" s="3">
        <v>2.3383536340029796</v>
      </c>
      <c r="P9" s="19">
        <v>1.1310152632965824</v>
      </c>
      <c r="Q9" s="6">
        <v>2</v>
      </c>
      <c r="S9" s="20" t="s">
        <v>84</v>
      </c>
      <c r="T9" s="3">
        <v>37.526715979999999</v>
      </c>
      <c r="U9" s="6">
        <v>33</v>
      </c>
      <c r="V9" s="3">
        <v>52.946190290000004</v>
      </c>
      <c r="W9" s="3">
        <v>-15.419474310000005</v>
      </c>
      <c r="X9" s="23">
        <v>-0.29122915597030774</v>
      </c>
      <c r="Y9" s="19">
        <v>-0.12415100027210596</v>
      </c>
      <c r="Z9" s="3">
        <v>37.526715979999999</v>
      </c>
      <c r="AA9" s="6">
        <v>33</v>
      </c>
      <c r="AB9" s="3">
        <v>52.946190290000004</v>
      </c>
      <c r="AC9" s="3">
        <v>-15.419474310000005</v>
      </c>
      <c r="AD9" s="23">
        <v>-0.29122915597030774</v>
      </c>
      <c r="AE9" s="19">
        <v>-0.12415100027210596</v>
      </c>
      <c r="AG9" s="20" t="s">
        <v>147</v>
      </c>
      <c r="AH9" s="6">
        <v>8</v>
      </c>
      <c r="AI9" s="3">
        <v>1013.8670582500001</v>
      </c>
      <c r="AJ9" s="6">
        <v>13</v>
      </c>
      <c r="AK9" s="4">
        <v>0.35618393246898883</v>
      </c>
      <c r="AL9" s="3">
        <v>1.903873119565197</v>
      </c>
      <c r="AM9" s="3">
        <v>747.58816557</v>
      </c>
      <c r="AN9" s="3"/>
      <c r="AO9" s="20" t="s">
        <v>412</v>
      </c>
      <c r="AP9" s="3">
        <v>1.0177564799999999</v>
      </c>
      <c r="AQ9" s="3">
        <v>2.0589624200000003</v>
      </c>
      <c r="AR9" s="4">
        <v>1.0230403445822329</v>
      </c>
      <c r="AS9" s="3">
        <v>5.3291364540200677E-2</v>
      </c>
      <c r="AT9" s="3">
        <v>1.71871595</v>
      </c>
      <c r="AU9" s="3">
        <v>3.7353224399999996</v>
      </c>
      <c r="AV9" s="4">
        <v>1.173321566021424</v>
      </c>
      <c r="AW9" s="3">
        <v>4.8473198338286373E-2</v>
      </c>
      <c r="AX9" s="3">
        <v>18.346667289999999</v>
      </c>
      <c r="AY9" s="3">
        <v>15.442274510000003</v>
      </c>
      <c r="AZ9" s="4">
        <v>-0.15830628713603256</v>
      </c>
      <c r="BA9" s="3">
        <v>2.8998014192592816E-2</v>
      </c>
      <c r="BB9" s="3"/>
      <c r="BC9" s="31" t="str">
        <f t="shared" si="0"/>
        <v>004 Alemania</v>
      </c>
      <c r="BD9" s="48">
        <f t="shared" si="1"/>
        <v>311.47791205999999</v>
      </c>
      <c r="BE9" s="39">
        <f t="shared" si="2"/>
        <v>-4.8168093960548326</v>
      </c>
      <c r="BF9" s="39">
        <f t="shared" si="3"/>
        <v>8.0618678595455009</v>
      </c>
      <c r="BG9" s="37">
        <f t="shared" si="4"/>
        <v>-0.38554696981272935</v>
      </c>
      <c r="BH9" s="49">
        <f t="shared" si="5"/>
        <v>576.96064436999995</v>
      </c>
      <c r="BI9" s="39">
        <f t="shared" si="6"/>
        <v>-8.6280953956789261</v>
      </c>
      <c r="BJ9" s="39">
        <f t="shared" si="7"/>
        <v>7.487205775984501</v>
      </c>
      <c r="BK9" s="40">
        <f t="shared" si="8"/>
        <v>-0.69449493683939956</v>
      </c>
      <c r="BL9" s="37">
        <f t="shared" si="9"/>
        <v>4393.6880594300001</v>
      </c>
      <c r="BM9" s="38">
        <f t="shared" si="10"/>
        <v>4</v>
      </c>
      <c r="BN9" s="39">
        <f t="shared" si="11"/>
        <v>3.4792739761413172</v>
      </c>
      <c r="BO9" s="40">
        <f t="shared" si="12"/>
        <v>8.2506128629348332</v>
      </c>
      <c r="BQ9" s="73" t="s">
        <v>423</v>
      </c>
      <c r="BR9" s="61">
        <f>AQ5</f>
        <v>184.46556143999993</v>
      </c>
      <c r="BS9" s="61">
        <f>AR5*100</f>
        <v>65.219490128084232</v>
      </c>
      <c r="BT9" s="62">
        <f>AS5</f>
        <v>4.774454057209951</v>
      </c>
      <c r="BU9" s="61">
        <f>AU5</f>
        <v>367.33921461000006</v>
      </c>
      <c r="BV9" s="61">
        <f>AV5*100</f>
        <v>65.354239358399056</v>
      </c>
      <c r="BW9" s="62">
        <f t="shared" si="19"/>
        <v>4.7669530256726311</v>
      </c>
      <c r="BX9" s="61">
        <f>AY5</f>
        <v>1869.0698060400005</v>
      </c>
      <c r="BY9" s="61">
        <f>AZ5*100</f>
        <v>17.946236248131964</v>
      </c>
      <c r="BZ9" s="62">
        <f>BA5</f>
        <v>3.5098011453815707</v>
      </c>
    </row>
    <row r="10" spans="1:78" x14ac:dyDescent="0.35">
      <c r="A10" s="20" t="s">
        <v>356</v>
      </c>
      <c r="B10" s="3">
        <v>86.282941910000005</v>
      </c>
      <c r="C10" s="6">
        <v>11</v>
      </c>
      <c r="D10" s="3">
        <v>86.491178590000004</v>
      </c>
      <c r="E10" s="3">
        <v>-0.20823667999999884</v>
      </c>
      <c r="F10" s="4">
        <v>-2.407605993983708E-3</v>
      </c>
      <c r="G10" s="3">
        <v>2.2332295462326934</v>
      </c>
      <c r="H10" s="19">
        <v>-5.0934033258691639E-3</v>
      </c>
      <c r="I10" s="6">
        <v>237</v>
      </c>
      <c r="J10" s="3">
        <v>178.14372843000001</v>
      </c>
      <c r="K10" s="6">
        <v>9</v>
      </c>
      <c r="L10" s="3">
        <v>172.70414200000002</v>
      </c>
      <c r="M10" s="3">
        <v>5.4395864299999914</v>
      </c>
      <c r="N10" s="4">
        <v>3.1496560343063473E-2</v>
      </c>
      <c r="O10" s="3">
        <v>2.3117673024525334</v>
      </c>
      <c r="P10" s="19">
        <v>6.934042751993913E-2</v>
      </c>
      <c r="Q10" s="6">
        <v>19</v>
      </c>
      <c r="S10" s="20" t="s">
        <v>85</v>
      </c>
      <c r="T10" s="3">
        <v>28.299477860000003</v>
      </c>
      <c r="U10" s="6">
        <v>36</v>
      </c>
      <c r="V10" s="3">
        <v>45.77724637</v>
      </c>
      <c r="W10" s="3">
        <v>-17.477768509999997</v>
      </c>
      <c r="X10" s="23">
        <v>-0.38180034615306191</v>
      </c>
      <c r="Y10" s="19">
        <v>-0.14072350324119537</v>
      </c>
      <c r="Z10" s="3">
        <v>28.299477860000003</v>
      </c>
      <c r="AA10" s="6">
        <v>36</v>
      </c>
      <c r="AB10" s="3">
        <v>45.77724637</v>
      </c>
      <c r="AC10" s="3">
        <v>-17.477768509999997</v>
      </c>
      <c r="AD10" s="23">
        <v>-0.38180034615306191</v>
      </c>
      <c r="AE10" s="19">
        <v>-0.14072350324119537</v>
      </c>
      <c r="AG10" s="20" t="s">
        <v>356</v>
      </c>
      <c r="AH10" s="6">
        <v>9</v>
      </c>
      <c r="AI10" s="3">
        <v>1090.5670542800001</v>
      </c>
      <c r="AJ10" s="6">
        <v>12</v>
      </c>
      <c r="AK10" s="4">
        <v>-0.33791957541580975</v>
      </c>
      <c r="AL10" s="3">
        <v>2.0479029107730566</v>
      </c>
      <c r="AM10" s="3">
        <v>1647.1821455300003</v>
      </c>
      <c r="AN10" s="3"/>
      <c r="AO10" s="20" t="s">
        <v>410</v>
      </c>
      <c r="AP10" s="3">
        <v>22.41191233</v>
      </c>
      <c r="AQ10" s="3">
        <v>20.103292100000001</v>
      </c>
      <c r="AR10" s="4">
        <v>-0.10300862309325298</v>
      </c>
      <c r="AS10" s="3">
        <v>0.52032609111886374</v>
      </c>
      <c r="AT10" s="3">
        <v>56.170341729999997</v>
      </c>
      <c r="AU10" s="3">
        <v>92.883408470000006</v>
      </c>
      <c r="AV10" s="4">
        <v>0.65360233905060872</v>
      </c>
      <c r="AW10" s="3">
        <v>1.2053459784056497</v>
      </c>
      <c r="AX10" s="3">
        <v>365.63121429</v>
      </c>
      <c r="AY10" s="3">
        <v>367.36778047999996</v>
      </c>
      <c r="AZ10" s="4">
        <v>4.7495020176877567E-3</v>
      </c>
      <c r="BA10" s="3">
        <v>0.68985537754569803</v>
      </c>
      <c r="BB10" s="3"/>
      <c r="BC10" s="41" t="str">
        <f t="shared" si="0"/>
        <v>400 Estados Unidos</v>
      </c>
      <c r="BD10" s="42">
        <f t="shared" si="1"/>
        <v>141.71761144999999</v>
      </c>
      <c r="BE10" s="43">
        <f t="shared" si="2"/>
        <v>-6.1008519168705311</v>
      </c>
      <c r="BF10" s="43">
        <f t="shared" si="3"/>
        <v>3.6680246420177332</v>
      </c>
      <c r="BG10" s="44">
        <f t="shared" si="4"/>
        <v>-0.22521820465807346</v>
      </c>
      <c r="BH10" s="45">
        <f t="shared" si="5"/>
        <v>354.90855648000002</v>
      </c>
      <c r="BI10" s="43">
        <f>N7*100</f>
        <v>25.15732993550639</v>
      </c>
      <c r="BJ10" s="43">
        <f t="shared" si="7"/>
        <v>4.6056406445623885</v>
      </c>
      <c r="BK10" s="46">
        <f t="shared" si="8"/>
        <v>0.90937991765697967</v>
      </c>
      <c r="BL10" s="44">
        <f t="shared" si="9"/>
        <v>2106.5579981200003</v>
      </c>
      <c r="BM10" s="47">
        <f t="shared" si="10"/>
        <v>7</v>
      </c>
      <c r="BN10" s="43">
        <f t="shared" si="11"/>
        <v>-1.9795475520006489</v>
      </c>
      <c r="BO10" s="46">
        <f t="shared" si="12"/>
        <v>3.955764332996802</v>
      </c>
      <c r="BQ10" s="73" t="s">
        <v>424</v>
      </c>
      <c r="BR10" s="61">
        <f>AQ22</f>
        <v>371.06347866999982</v>
      </c>
      <c r="BS10" s="74">
        <f>AR22*100</f>
        <v>-11.635912498184464</v>
      </c>
      <c r="BT10" s="75">
        <f>AS22</f>
        <v>9.6040990924729623</v>
      </c>
      <c r="BU10" s="61">
        <f>AU22</f>
        <v>766.14055010999971</v>
      </c>
      <c r="BV10" s="74">
        <f>AV22*100</f>
        <v>5.0011894936785595</v>
      </c>
      <c r="BW10" s="75">
        <f>AW22</f>
        <v>9.942189312172431</v>
      </c>
      <c r="BX10" s="61">
        <f>AY22</f>
        <v>4850.6006737700018</v>
      </c>
      <c r="BY10" s="74">
        <f>AZ22*100</f>
        <v>1.1315213574886629</v>
      </c>
      <c r="BZ10" s="75">
        <f>BA22</f>
        <v>9.1086184933117575</v>
      </c>
    </row>
    <row r="11" spans="1:78" x14ac:dyDescent="0.35">
      <c r="A11" s="20" t="s">
        <v>88</v>
      </c>
      <c r="B11" s="3">
        <v>99.523773899999995</v>
      </c>
      <c r="C11" s="6">
        <v>7</v>
      </c>
      <c r="D11" s="3">
        <v>69.214850799999994</v>
      </c>
      <c r="E11" s="3">
        <v>30.308923100000001</v>
      </c>
      <c r="F11" s="4">
        <v>0.43789624263699212</v>
      </c>
      <c r="G11" s="3">
        <v>2.5759371146372882</v>
      </c>
      <c r="H11" s="19">
        <v>0.74134667207071103</v>
      </c>
      <c r="I11" s="6">
        <v>4</v>
      </c>
      <c r="J11" s="3">
        <v>172.84749618000001</v>
      </c>
      <c r="K11" s="6">
        <v>10</v>
      </c>
      <c r="L11" s="3">
        <v>183.71127902000001</v>
      </c>
      <c r="M11" s="3">
        <v>-10.863782839999999</v>
      </c>
      <c r="N11" s="4">
        <v>-5.9135089026391752E-2</v>
      </c>
      <c r="O11" s="3">
        <v>2.2430382113436336</v>
      </c>
      <c r="P11" s="19">
        <v>-0.13848467274181719</v>
      </c>
      <c r="Q11" s="6">
        <v>282</v>
      </c>
      <c r="S11" s="20" t="s">
        <v>86</v>
      </c>
      <c r="T11" s="3">
        <v>767.07983887</v>
      </c>
      <c r="U11" s="6">
        <v>3</v>
      </c>
      <c r="V11" s="3">
        <v>1302.88173009</v>
      </c>
      <c r="W11" s="3">
        <v>-535.80189122000002</v>
      </c>
      <c r="X11" s="23">
        <v>-0.41124369069400346</v>
      </c>
      <c r="Y11" s="19">
        <v>-4.3140472499447409</v>
      </c>
      <c r="Z11" s="3">
        <v>767.07983887</v>
      </c>
      <c r="AA11" s="6">
        <v>3</v>
      </c>
      <c r="AB11" s="3">
        <v>1302.88173009</v>
      </c>
      <c r="AC11" s="3">
        <v>-535.80189122000002</v>
      </c>
      <c r="AD11" s="23">
        <v>-0.41124369069400346</v>
      </c>
      <c r="AE11" s="19">
        <v>-4.3140472499447409</v>
      </c>
      <c r="AG11" s="20" t="s">
        <v>88</v>
      </c>
      <c r="AH11" s="6">
        <v>10</v>
      </c>
      <c r="AI11" s="3">
        <v>1848.0301936999999</v>
      </c>
      <c r="AJ11" s="6">
        <v>8</v>
      </c>
      <c r="AK11" s="4">
        <v>0.16786658477012417</v>
      </c>
      <c r="AL11" s="3">
        <v>3.4702922649477395</v>
      </c>
      <c r="AM11" s="3">
        <v>1582.3983816300001</v>
      </c>
      <c r="AN11" s="3"/>
      <c r="AO11" s="20" t="s">
        <v>407</v>
      </c>
      <c r="AP11" s="3">
        <v>157.72428546</v>
      </c>
      <c r="AQ11" s="3">
        <v>45.947962539999999</v>
      </c>
      <c r="AR11" s="4">
        <v>-0.70868175179241666</v>
      </c>
      <c r="AS11" s="3">
        <v>1.189254159188891</v>
      </c>
      <c r="AT11" s="3">
        <v>253.82782886000001</v>
      </c>
      <c r="AU11" s="3">
        <v>90.753856859999985</v>
      </c>
      <c r="AV11" s="4">
        <v>-0.64245899566018139</v>
      </c>
      <c r="AW11" s="3">
        <v>1.1777108333221245</v>
      </c>
      <c r="AX11" s="3">
        <v>1383.0976872700001</v>
      </c>
      <c r="AY11" s="3">
        <v>1435.32395479</v>
      </c>
      <c r="AZ11" s="4">
        <v>3.7760360674946813E-2</v>
      </c>
      <c r="BA11" s="3">
        <v>2.6952988295225468</v>
      </c>
      <c r="BB11" s="3"/>
      <c r="BC11" s="31" t="str">
        <f t="shared" si="0"/>
        <v>951 Avituall.y combust.intercambios comunitarios</v>
      </c>
      <c r="BD11" s="48">
        <f t="shared" si="1"/>
        <v>92.552847580000019</v>
      </c>
      <c r="BE11" s="39">
        <f t="shared" si="2"/>
        <v>-10.633063543493581</v>
      </c>
      <c r="BF11" s="39">
        <f t="shared" si="3"/>
        <v>2.3955112010346502</v>
      </c>
      <c r="BG11" s="37">
        <f t="shared" si="4"/>
        <v>-0.26935321315066768</v>
      </c>
      <c r="BH11" s="49">
        <f t="shared" si="5"/>
        <v>205.25916462000004</v>
      </c>
      <c r="BI11" s="39">
        <f t="shared" si="6"/>
        <v>-1.9619674969437506</v>
      </c>
      <c r="BJ11" s="39">
        <f t="shared" si="7"/>
        <v>2.6636437301450835</v>
      </c>
      <c r="BK11" s="40">
        <f t="shared" si="8"/>
        <v>-5.2362504626687206E-2</v>
      </c>
      <c r="BL11" s="37">
        <f t="shared" si="9"/>
        <v>1238.2707327200001</v>
      </c>
      <c r="BM11" s="38">
        <f t="shared" si="10"/>
        <v>11</v>
      </c>
      <c r="BN11" s="39">
        <f t="shared" si="11"/>
        <v>-12.068351183697013</v>
      </c>
      <c r="BO11" s="40">
        <f t="shared" si="12"/>
        <v>2.3252657669331165</v>
      </c>
      <c r="BQ11" s="68" t="s">
        <v>408</v>
      </c>
      <c r="BR11" s="65">
        <f>AQ6</f>
        <v>141.71761144999999</v>
      </c>
      <c r="BS11" s="66">
        <f>AR6*100</f>
        <v>-6.1008519168705311</v>
      </c>
      <c r="BT11" s="67">
        <f>AS6</f>
        <v>3.6680246420177332</v>
      </c>
      <c r="BU11" s="65">
        <f>AU6</f>
        <v>354.90855648000002</v>
      </c>
      <c r="BV11" s="66">
        <f>AV6*100</f>
        <v>25.15732993550639</v>
      </c>
      <c r="BW11" s="67">
        <f>AW6</f>
        <v>4.6056406445623885</v>
      </c>
      <c r="BX11" s="65">
        <f>AY6</f>
        <v>2106.5579981200003</v>
      </c>
      <c r="BY11" s="66">
        <f>AZ6*100</f>
        <v>-1.9795475520006489</v>
      </c>
      <c r="BZ11" s="67">
        <f>BA6</f>
        <v>3.955764332996802</v>
      </c>
    </row>
    <row r="12" spans="1:78" x14ac:dyDescent="0.35">
      <c r="A12" s="20" t="s">
        <v>111</v>
      </c>
      <c r="B12" s="3">
        <v>89.616454719999993</v>
      </c>
      <c r="C12" s="6">
        <v>9</v>
      </c>
      <c r="D12" s="3">
        <v>90.388056829999996</v>
      </c>
      <c r="E12" s="3">
        <v>-0.77160211000000345</v>
      </c>
      <c r="F12" s="4">
        <v>-8.5365493745619414E-3</v>
      </c>
      <c r="G12" s="3">
        <v>2.3195096281960823</v>
      </c>
      <c r="H12" s="19">
        <v>-1.8873143546668646E-2</v>
      </c>
      <c r="I12" s="6">
        <v>255</v>
      </c>
      <c r="J12" s="3">
        <v>172.37773470999997</v>
      </c>
      <c r="K12" s="6">
        <v>11</v>
      </c>
      <c r="L12" s="3">
        <v>175.49155961999998</v>
      </c>
      <c r="M12" s="3">
        <v>-3.1138249100000053</v>
      </c>
      <c r="N12" s="4">
        <v>-1.7743445421207205E-2</v>
      </c>
      <c r="O12" s="3">
        <v>2.2369421269298346</v>
      </c>
      <c r="P12" s="19">
        <v>-3.9693082049555135E-2</v>
      </c>
      <c r="Q12" s="6">
        <v>263</v>
      </c>
      <c r="S12" s="20" t="s">
        <v>87</v>
      </c>
      <c r="T12" s="3"/>
      <c r="U12" s="6">
        <v>205</v>
      </c>
      <c r="V12" s="3"/>
      <c r="W12" s="3"/>
      <c r="X12" s="23">
        <v>-1</v>
      </c>
      <c r="Y12" s="19"/>
      <c r="Z12" s="3"/>
      <c r="AA12" s="6">
        <v>205</v>
      </c>
      <c r="AB12" s="3"/>
      <c r="AC12" s="3"/>
      <c r="AD12" s="23">
        <v>-1</v>
      </c>
      <c r="AE12" s="19"/>
      <c r="AG12" s="20" t="s">
        <v>111</v>
      </c>
      <c r="AH12" s="6">
        <v>11</v>
      </c>
      <c r="AI12" s="3">
        <v>1319.8185751200001</v>
      </c>
      <c r="AJ12" s="6">
        <v>10</v>
      </c>
      <c r="AK12" s="4">
        <v>0.23016512883301288</v>
      </c>
      <c r="AL12" s="3">
        <v>2.4783990045115045</v>
      </c>
      <c r="AM12" s="3">
        <v>1072.87919661</v>
      </c>
      <c r="AN12" s="3"/>
      <c r="AO12" s="20" t="s">
        <v>414</v>
      </c>
      <c r="AP12" s="3">
        <v>192.85409494000004</v>
      </c>
      <c r="AQ12" s="3">
        <v>243.92116372000001</v>
      </c>
      <c r="AR12" s="4">
        <v>0.26479639333501193</v>
      </c>
      <c r="AS12" s="3">
        <v>6.3133214713420998</v>
      </c>
      <c r="AT12" s="3">
        <v>392.68811917000005</v>
      </c>
      <c r="AU12" s="3">
        <v>458.00380436999995</v>
      </c>
      <c r="AV12" s="4">
        <v>0.16632966981036645</v>
      </c>
      <c r="AW12" s="3">
        <v>5.9435054417729791</v>
      </c>
      <c r="AX12" s="3">
        <v>3206.3733444799996</v>
      </c>
      <c r="AY12" s="3">
        <v>2994.9362453199992</v>
      </c>
      <c r="AZ12" s="4">
        <v>-6.5942757266244212E-2</v>
      </c>
      <c r="BA12" s="3">
        <v>5.6239904096679583</v>
      </c>
      <c r="BB12" s="3"/>
      <c r="BC12" s="41" t="str">
        <f t="shared" si="0"/>
        <v>204 Marruecos</v>
      </c>
      <c r="BD12" s="42">
        <f t="shared" si="1"/>
        <v>86.543429549999999</v>
      </c>
      <c r="BE12" s="43">
        <f t="shared" si="2"/>
        <v>69.07058779416144</v>
      </c>
      <c r="BF12" s="43">
        <f t="shared" si="3"/>
        <v>2.2399716516964037</v>
      </c>
      <c r="BG12" s="44">
        <f t="shared" si="4"/>
        <v>0.86478874217715085</v>
      </c>
      <c r="BH12" s="45">
        <f t="shared" si="5"/>
        <v>180.19245895</v>
      </c>
      <c r="BI12" s="43">
        <f t="shared" si="6"/>
        <v>97.002513621123725</v>
      </c>
      <c r="BJ12" s="43">
        <f t="shared" si="7"/>
        <v>2.3383536340029796</v>
      </c>
      <c r="BK12" s="46">
        <f t="shared" si="8"/>
        <v>1.1310152632965824</v>
      </c>
      <c r="BL12" s="44">
        <f t="shared" si="9"/>
        <v>1013.8670582500001</v>
      </c>
      <c r="BM12" s="47">
        <f t="shared" si="10"/>
        <v>13</v>
      </c>
      <c r="BN12" s="43">
        <f t="shared" si="11"/>
        <v>35.618393246898883</v>
      </c>
      <c r="BO12" s="46">
        <f t="shared" si="12"/>
        <v>1.903873119565197</v>
      </c>
      <c r="BQ12" s="68" t="s">
        <v>413</v>
      </c>
      <c r="BR12" s="71">
        <f t="shared" ref="BR12:BR14" si="23">AQ7</f>
        <v>26.522194299999999</v>
      </c>
      <c r="BS12" s="69">
        <f t="shared" ref="BS12:BS14" si="24">AR7*100</f>
        <v>-2.972839565436125</v>
      </c>
      <c r="BT12" s="70">
        <f t="shared" ref="BT12:BT14" si="25">AS7</f>
        <v>0.68646416812567768</v>
      </c>
      <c r="BU12" s="71">
        <f t="shared" ref="BU12:BU14" si="26">AU7</f>
        <v>57.785308689999987</v>
      </c>
      <c r="BV12" s="69">
        <f t="shared" ref="BV12:BV14" si="27">AV7*100</f>
        <v>25.277056779665852</v>
      </c>
      <c r="BW12" s="70">
        <f t="shared" ref="BW12:BW14" si="28">AW7</f>
        <v>0.74987869833520249</v>
      </c>
      <c r="BX12" s="71">
        <f t="shared" ref="BX12:BX14" si="29">AY7</f>
        <v>327.06379409000004</v>
      </c>
      <c r="BY12" s="69">
        <f t="shared" ref="BY12:BY14" si="30">AZ7*100</f>
        <v>-2.9946587564780192</v>
      </c>
      <c r="BZ12" s="70">
        <f t="shared" ref="BZ12:BZ14" si="31">BA7</f>
        <v>0.61417121789690776</v>
      </c>
    </row>
    <row r="13" spans="1:78" x14ac:dyDescent="0.35">
      <c r="A13" s="20" t="s">
        <v>79</v>
      </c>
      <c r="B13" s="3">
        <v>76.801916250000005</v>
      </c>
      <c r="C13" s="6">
        <v>14</v>
      </c>
      <c r="D13" s="3">
        <v>293.97725427</v>
      </c>
      <c r="E13" s="3">
        <v>-217.17533802</v>
      </c>
      <c r="F13" s="4">
        <v>-0.73874878027310853</v>
      </c>
      <c r="G13" s="3">
        <v>1.9878356576632961</v>
      </c>
      <c r="H13" s="19">
        <v>-5.3120400736692206</v>
      </c>
      <c r="I13" s="6">
        <v>291</v>
      </c>
      <c r="J13" s="3">
        <v>159.01679207000001</v>
      </c>
      <c r="K13" s="6">
        <v>12</v>
      </c>
      <c r="L13" s="3">
        <v>361.11672470000002</v>
      </c>
      <c r="M13" s="3">
        <v>-202.09993263000001</v>
      </c>
      <c r="N13" s="4">
        <v>-0.55965265191717661</v>
      </c>
      <c r="O13" s="3">
        <v>2.0635574638978569</v>
      </c>
      <c r="P13" s="19">
        <v>-2.5762428652714906</v>
      </c>
      <c r="Q13" s="6">
        <v>290</v>
      </c>
      <c r="S13" s="20" t="s">
        <v>88</v>
      </c>
      <c r="T13" s="3">
        <v>172.84749618000001</v>
      </c>
      <c r="U13" s="6">
        <v>10</v>
      </c>
      <c r="V13" s="3">
        <v>539.95111068000006</v>
      </c>
      <c r="W13" s="3">
        <v>-367.10361450000005</v>
      </c>
      <c r="X13" s="23">
        <v>-0.67988306207515625</v>
      </c>
      <c r="Y13" s="19">
        <v>-2.9557610089290116</v>
      </c>
      <c r="Z13" s="3">
        <v>172.84749618000001</v>
      </c>
      <c r="AA13" s="6">
        <v>10</v>
      </c>
      <c r="AB13" s="3">
        <v>539.95111068000006</v>
      </c>
      <c r="AC13" s="3">
        <v>-367.10361450000005</v>
      </c>
      <c r="AD13" s="23">
        <v>-0.67988306207515625</v>
      </c>
      <c r="AE13" s="19">
        <v>-2.9557610089290116</v>
      </c>
      <c r="AG13" s="20" t="s">
        <v>79</v>
      </c>
      <c r="AH13" s="6">
        <v>12</v>
      </c>
      <c r="AI13" s="3">
        <v>3235.9365329599996</v>
      </c>
      <c r="AJ13" s="6">
        <v>6</v>
      </c>
      <c r="AK13" s="4">
        <v>1.9114138220356063</v>
      </c>
      <c r="AL13" s="3">
        <v>6.0765487265712164</v>
      </c>
      <c r="AM13" s="3">
        <v>1111.4656763899998</v>
      </c>
      <c r="AN13" s="3"/>
      <c r="AO13" s="20" t="s">
        <v>406</v>
      </c>
      <c r="AP13" s="3">
        <v>16.291475290000001</v>
      </c>
      <c r="AQ13" s="3">
        <v>33.413329650000001</v>
      </c>
      <c r="AR13" s="4">
        <v>1.0509701580255104</v>
      </c>
      <c r="AS13" s="3">
        <v>0.86482488149543091</v>
      </c>
      <c r="AT13" s="3">
        <v>30.25929257</v>
      </c>
      <c r="AU13" s="3">
        <v>71.874963610000009</v>
      </c>
      <c r="AV13" s="4">
        <v>1.3753021801064533</v>
      </c>
      <c r="AW13" s="3">
        <v>0.93271984482941883</v>
      </c>
      <c r="AX13" s="3">
        <v>227.71988788999997</v>
      </c>
      <c r="AY13" s="3">
        <v>353.60798941000002</v>
      </c>
      <c r="AZ13" s="4">
        <v>0.55281996968490632</v>
      </c>
      <c r="BA13" s="3">
        <v>0.66401678644458895</v>
      </c>
      <c r="BB13" s="3"/>
      <c r="BC13" s="31" t="str">
        <f t="shared" si="0"/>
        <v>952 Avituallamiento terceros</v>
      </c>
      <c r="BD13" s="48">
        <f t="shared" si="1"/>
        <v>86.282941910000005</v>
      </c>
      <c r="BE13" s="39">
        <f t="shared" si="2"/>
        <v>-0.2407605993983708</v>
      </c>
      <c r="BF13" s="39">
        <f t="shared" si="3"/>
        <v>2.2332295462326934</v>
      </c>
      <c r="BG13" s="37">
        <f t="shared" si="4"/>
        <v>-5.0934033258691639E-3</v>
      </c>
      <c r="BH13" s="49">
        <f t="shared" si="5"/>
        <v>178.14372843000001</v>
      </c>
      <c r="BI13" s="39">
        <f t="shared" si="6"/>
        <v>3.1496560343063473</v>
      </c>
      <c r="BJ13" s="39">
        <f t="shared" si="7"/>
        <v>2.3117673024525334</v>
      </c>
      <c r="BK13" s="40">
        <f t="shared" si="8"/>
        <v>6.934042751993913E-2</v>
      </c>
      <c r="BL13" s="37">
        <f t="shared" si="9"/>
        <v>1090.5670542800001</v>
      </c>
      <c r="BM13" s="38">
        <f t="shared" si="10"/>
        <v>12</v>
      </c>
      <c r="BN13" s="39">
        <f t="shared" si="11"/>
        <v>-33.791957541580977</v>
      </c>
      <c r="BO13" s="40">
        <f t="shared" si="12"/>
        <v>2.0479029107730566</v>
      </c>
      <c r="BQ13" s="68" t="s">
        <v>405</v>
      </c>
      <c r="BR13" s="71">
        <f t="shared" si="23"/>
        <v>200.76471049999998</v>
      </c>
      <c r="BS13" s="69">
        <f t="shared" si="24"/>
        <v>-16.573201722123777</v>
      </c>
      <c r="BT13" s="70">
        <f t="shared" si="25"/>
        <v>5.1963189177893545</v>
      </c>
      <c r="BU13" s="71">
        <f t="shared" si="26"/>
        <v>349.71136249999995</v>
      </c>
      <c r="BV13" s="69">
        <f t="shared" si="27"/>
        <v>-12.184617214838589</v>
      </c>
      <c r="BW13" s="70">
        <f t="shared" si="28"/>
        <v>4.5381967709365574</v>
      </c>
      <c r="BX13" s="71">
        <f t="shared" si="29"/>
        <v>2401.5366070499995</v>
      </c>
      <c r="BY13" s="69">
        <f t="shared" si="30"/>
        <v>4.791819574735845</v>
      </c>
      <c r="BZ13" s="70">
        <f t="shared" si="31"/>
        <v>4.5096849282254512</v>
      </c>
    </row>
    <row r="14" spans="1:78" x14ac:dyDescent="0.35">
      <c r="A14" s="20" t="s">
        <v>211</v>
      </c>
      <c r="B14" s="3">
        <v>84.850809689999991</v>
      </c>
      <c r="C14" s="6">
        <v>12</v>
      </c>
      <c r="D14" s="3">
        <v>99.234339640000002</v>
      </c>
      <c r="E14" s="3">
        <v>-14.38352995000001</v>
      </c>
      <c r="F14" s="4">
        <v>-0.14494508657164684</v>
      </c>
      <c r="G14" s="3">
        <v>2.196162196452804</v>
      </c>
      <c r="H14" s="19">
        <v>-0.35181659295119949</v>
      </c>
      <c r="I14" s="6">
        <v>285</v>
      </c>
      <c r="J14" s="3">
        <v>138.43174347999999</v>
      </c>
      <c r="K14" s="6">
        <v>13</v>
      </c>
      <c r="L14" s="3">
        <v>144.53622274</v>
      </c>
      <c r="M14" s="3">
        <v>-6.1044792600000051</v>
      </c>
      <c r="N14" s="4">
        <v>-4.2234943907321298E-2</v>
      </c>
      <c r="O14" s="3">
        <v>1.7964257345400205</v>
      </c>
      <c r="P14" s="19">
        <v>-7.7816063247110254E-2</v>
      </c>
      <c r="Q14" s="6">
        <v>274</v>
      </c>
      <c r="S14" s="20" t="s">
        <v>89</v>
      </c>
      <c r="T14" s="3">
        <v>9.0666451199999987</v>
      </c>
      <c r="U14" s="6">
        <v>59</v>
      </c>
      <c r="V14" s="3">
        <v>12.814141509999999</v>
      </c>
      <c r="W14" s="3">
        <v>-3.7474963900000002</v>
      </c>
      <c r="X14" s="23">
        <v>-0.29245005504859611</v>
      </c>
      <c r="Y14" s="19">
        <v>-3.0173235220663369E-2</v>
      </c>
      <c r="Z14" s="3">
        <v>9.0666451199999987</v>
      </c>
      <c r="AA14" s="6">
        <v>59</v>
      </c>
      <c r="AB14" s="3">
        <v>12.814141509999999</v>
      </c>
      <c r="AC14" s="3">
        <v>-3.7474963900000002</v>
      </c>
      <c r="AD14" s="23">
        <v>-0.29245005504859611</v>
      </c>
      <c r="AE14" s="19">
        <v>-3.0173235220663369E-2</v>
      </c>
      <c r="AG14" s="20" t="s">
        <v>211</v>
      </c>
      <c r="AH14" s="6">
        <v>13</v>
      </c>
      <c r="AI14" s="3">
        <v>746.81003207999993</v>
      </c>
      <c r="AJ14" s="6">
        <v>15</v>
      </c>
      <c r="AK14" s="4">
        <v>0.26905426449717607</v>
      </c>
      <c r="AL14" s="3">
        <v>1.4023845966086592</v>
      </c>
      <c r="AM14" s="3">
        <v>588.47761910000008</v>
      </c>
      <c r="AN14" s="3"/>
      <c r="AO14" s="20" t="s">
        <v>416</v>
      </c>
      <c r="AP14" s="3">
        <v>2.6451128499999998</v>
      </c>
      <c r="AQ14" s="3">
        <v>3.7701568499999989</v>
      </c>
      <c r="AR14" s="4">
        <v>0.42532930116762291</v>
      </c>
      <c r="AS14" s="3">
        <v>9.7581578524917695E-2</v>
      </c>
      <c r="AT14" s="3">
        <v>4.4690538899999996</v>
      </c>
      <c r="AU14" s="3">
        <v>6.7992826799999984</v>
      </c>
      <c r="AV14" s="4">
        <v>0.52141434123543284</v>
      </c>
      <c r="AW14" s="3">
        <v>8.8234143959394107E-2</v>
      </c>
      <c r="AX14" s="3">
        <v>37.129861360000007</v>
      </c>
      <c r="AY14" s="3">
        <v>33.590490150000001</v>
      </c>
      <c r="AZ14" s="4">
        <v>-9.532411596378787E-2</v>
      </c>
      <c r="BA14" s="3">
        <v>6.3077334201971064E-2</v>
      </c>
      <c r="BB14" s="3"/>
      <c r="BC14" s="41" t="str">
        <f t="shared" si="0"/>
        <v>017 Bélgica</v>
      </c>
      <c r="BD14" s="42">
        <f t="shared" si="1"/>
        <v>99.523773899999995</v>
      </c>
      <c r="BE14" s="43">
        <f t="shared" si="2"/>
        <v>43.78962426369921</v>
      </c>
      <c r="BF14" s="43">
        <f t="shared" si="3"/>
        <v>2.5759371146372882</v>
      </c>
      <c r="BG14" s="44">
        <f t="shared" si="4"/>
        <v>0.74134667207071103</v>
      </c>
      <c r="BH14" s="45">
        <f t="shared" si="5"/>
        <v>172.84749618000001</v>
      </c>
      <c r="BI14" s="43">
        <f t="shared" si="6"/>
        <v>-5.9135089026391752</v>
      </c>
      <c r="BJ14" s="43">
        <f t="shared" si="7"/>
        <v>2.2430382113436336</v>
      </c>
      <c r="BK14" s="46">
        <f t="shared" si="8"/>
        <v>-0.13848467274181719</v>
      </c>
      <c r="BL14" s="44">
        <f t="shared" si="9"/>
        <v>1848.0301936999999</v>
      </c>
      <c r="BM14" s="47">
        <f t="shared" si="10"/>
        <v>8</v>
      </c>
      <c r="BN14" s="43">
        <f t="shared" si="11"/>
        <v>16.786658477012416</v>
      </c>
      <c r="BO14" s="46">
        <f t="shared" si="12"/>
        <v>3.4702922649477395</v>
      </c>
      <c r="BQ14" s="68" t="s">
        <v>412</v>
      </c>
      <c r="BR14" s="71">
        <f t="shared" si="23"/>
        <v>2.0589624200000003</v>
      </c>
      <c r="BS14" s="76">
        <f t="shared" si="24"/>
        <v>102.3040344582233</v>
      </c>
      <c r="BT14" s="72">
        <f t="shared" si="25"/>
        <v>5.3291364540200677E-2</v>
      </c>
      <c r="BU14" s="71">
        <f t="shared" si="26"/>
        <v>3.7353224399999996</v>
      </c>
      <c r="BV14" s="76">
        <f t="shared" si="27"/>
        <v>117.3321566021424</v>
      </c>
      <c r="BW14" s="72">
        <f t="shared" si="28"/>
        <v>4.8473198338286373E-2</v>
      </c>
      <c r="BX14" s="71">
        <f t="shared" si="29"/>
        <v>15.442274510000003</v>
      </c>
      <c r="BY14" s="76">
        <f t="shared" si="30"/>
        <v>-15.830628713603257</v>
      </c>
      <c r="BZ14" s="72">
        <f t="shared" si="31"/>
        <v>2.8998014192592816E-2</v>
      </c>
    </row>
    <row r="15" spans="1:78" x14ac:dyDescent="0.35">
      <c r="A15" s="20" t="s">
        <v>117</v>
      </c>
      <c r="B15" s="3">
        <v>67.761975629999995</v>
      </c>
      <c r="C15" s="6">
        <v>15</v>
      </c>
      <c r="D15" s="3">
        <v>57.945514780000003</v>
      </c>
      <c r="E15" s="3">
        <v>9.8164608499999915</v>
      </c>
      <c r="F15" s="4">
        <v>0.16940846737266635</v>
      </c>
      <c r="G15" s="3">
        <v>1.7538582104196554</v>
      </c>
      <c r="H15" s="19">
        <v>0.24010752736575838</v>
      </c>
      <c r="I15" s="6">
        <v>9</v>
      </c>
      <c r="J15" s="3">
        <v>133.49626900000001</v>
      </c>
      <c r="K15" s="6">
        <v>14</v>
      </c>
      <c r="L15" s="3">
        <v>128.94646681999998</v>
      </c>
      <c r="M15" s="3">
        <v>4.5498021800000288</v>
      </c>
      <c r="N15" s="4">
        <v>3.5284426880429542E-2</v>
      </c>
      <c r="O15" s="3">
        <v>1.7323781891927466</v>
      </c>
      <c r="P15" s="19">
        <v>5.7998017377279457E-2</v>
      </c>
      <c r="Q15" s="6">
        <v>22</v>
      </c>
      <c r="S15" s="20" t="s">
        <v>90</v>
      </c>
      <c r="T15" s="3"/>
      <c r="U15" s="6">
        <v>205</v>
      </c>
      <c r="V15" s="3"/>
      <c r="W15" s="3"/>
      <c r="X15" s="23">
        <v>-1</v>
      </c>
      <c r="Y15" s="19"/>
      <c r="Z15" s="3"/>
      <c r="AA15" s="6">
        <v>205</v>
      </c>
      <c r="AB15" s="3"/>
      <c r="AC15" s="3"/>
      <c r="AD15" s="23">
        <v>-1</v>
      </c>
      <c r="AE15" s="19"/>
      <c r="AG15" s="20" t="s">
        <v>117</v>
      </c>
      <c r="AH15" s="6">
        <v>14</v>
      </c>
      <c r="AI15" s="3">
        <v>970.47778976000018</v>
      </c>
      <c r="AJ15" s="6">
        <v>14</v>
      </c>
      <c r="AK15" s="4">
        <v>0.24344731483466231</v>
      </c>
      <c r="AL15" s="3">
        <v>1.8223953150704992</v>
      </c>
      <c r="AM15" s="3">
        <v>780.47358998000004</v>
      </c>
      <c r="AN15" s="3"/>
      <c r="AO15" s="20" t="s">
        <v>411</v>
      </c>
      <c r="AP15" s="3">
        <v>88.750608010000008</v>
      </c>
      <c r="AQ15" s="3">
        <v>96.980840400000005</v>
      </c>
      <c r="AR15" s="4">
        <v>9.2734377538829404E-2</v>
      </c>
      <c r="AS15" s="3">
        <v>2.5101193052233661</v>
      </c>
      <c r="AT15" s="3">
        <v>177.51031464000002</v>
      </c>
      <c r="AU15" s="3">
        <v>202.11138613999998</v>
      </c>
      <c r="AV15" s="4">
        <v>0.13858953238797533</v>
      </c>
      <c r="AW15" s="3">
        <v>2.6227950770403115</v>
      </c>
      <c r="AX15" s="3">
        <v>1677.2040960300003</v>
      </c>
      <c r="AY15" s="3">
        <v>1239.1612048700001</v>
      </c>
      <c r="AZ15" s="4">
        <v>-0.26117447017739981</v>
      </c>
      <c r="BA15" s="3">
        <v>2.3269379250097706</v>
      </c>
      <c r="BB15" s="3"/>
      <c r="BC15" s="50" t="s">
        <v>402</v>
      </c>
      <c r="BD15" s="51">
        <f>SUM(BD5:BD14)</f>
        <v>2579.3792215999997</v>
      </c>
      <c r="BE15" s="52">
        <f>AO30</f>
        <v>0.70305669451804498</v>
      </c>
      <c r="BF15" s="52">
        <f>SUM(BF5:BF14)</f>
        <v>66.761120577278248</v>
      </c>
      <c r="BG15" s="52">
        <f>SUM(BG5:BG14)</f>
        <v>0.44046735695524331</v>
      </c>
      <c r="BH15" s="54">
        <f>SUM(BH5:BH14)</f>
        <v>5268.8956649500005</v>
      </c>
      <c r="BI15" s="52">
        <f>AO34</f>
        <v>2.1367002824289827</v>
      </c>
      <c r="BJ15" s="52">
        <f>SUM(BJ5:BJ14)</f>
        <v>68.374344837244792</v>
      </c>
      <c r="BK15" s="56">
        <f>SUM(BK5:BK14)</f>
        <v>1.4050831199585745</v>
      </c>
      <c r="BL15" s="55">
        <f>SUM(BL5:BL14)</f>
        <v>34259.190468889996</v>
      </c>
      <c r="BM15" s="53"/>
      <c r="BN15" s="52">
        <f>AO38</f>
        <v>6.091412993330847</v>
      </c>
      <c r="BO15" s="56">
        <f>SUM(BO5:BO14)</f>
        <v>64.333041793829139</v>
      </c>
      <c r="BQ15" s="73" t="s">
        <v>425</v>
      </c>
      <c r="BR15" s="61">
        <f>AQ23</f>
        <v>309.97241836000001</v>
      </c>
      <c r="BS15" s="74">
        <f>AR23*100</f>
        <v>-16.895312183262977</v>
      </c>
      <c r="BT15" s="75">
        <f>AS23</f>
        <v>8.0229017216498537</v>
      </c>
      <c r="BU15" s="61">
        <f>AU23</f>
        <v>641.64106970000034</v>
      </c>
      <c r="BV15" s="74">
        <f>AV23*100</f>
        <v>-8.6874073038836759</v>
      </c>
      <c r="BW15" s="75">
        <f>AW23</f>
        <v>8.3265622535007573</v>
      </c>
      <c r="BX15" s="61">
        <f>AY23</f>
        <v>4797.6279805900003</v>
      </c>
      <c r="BY15" s="74">
        <f>AZ23*100</f>
        <v>-3.178022523669366</v>
      </c>
      <c r="BZ15" s="75">
        <f>BA23</f>
        <v>9.0091446167362044</v>
      </c>
    </row>
    <row r="16" spans="1:78" x14ac:dyDescent="0.35">
      <c r="A16" s="20" t="s">
        <v>308</v>
      </c>
      <c r="B16" s="3">
        <v>20.103292100000001</v>
      </c>
      <c r="C16" s="6">
        <v>32</v>
      </c>
      <c r="D16" s="3">
        <v>22.41191233</v>
      </c>
      <c r="E16" s="3">
        <v>-2.3086202299999989</v>
      </c>
      <c r="F16" s="4">
        <v>-0.10300862309325298</v>
      </c>
      <c r="G16" s="3">
        <v>0.52032609111886374</v>
      </c>
      <c r="H16" s="19">
        <v>-5.6468120590718665E-2</v>
      </c>
      <c r="I16" s="6">
        <v>272</v>
      </c>
      <c r="J16" s="3">
        <v>92.883408470000006</v>
      </c>
      <c r="K16" s="6">
        <v>15</v>
      </c>
      <c r="L16" s="3">
        <v>56.170341729999997</v>
      </c>
      <c r="M16" s="3">
        <v>36.713066740000009</v>
      </c>
      <c r="N16" s="4">
        <v>0.65360233905060872</v>
      </c>
      <c r="O16" s="3">
        <v>1.2053459784056497</v>
      </c>
      <c r="P16" s="19">
        <v>0.46799509045022425</v>
      </c>
      <c r="Q16" s="6">
        <v>7</v>
      </c>
      <c r="S16" s="20" t="s">
        <v>91</v>
      </c>
      <c r="T16" s="3"/>
      <c r="U16" s="6">
        <v>205</v>
      </c>
      <c r="V16" s="3"/>
      <c r="W16" s="3"/>
      <c r="X16" s="23">
        <v>-1</v>
      </c>
      <c r="Y16" s="19"/>
      <c r="Z16" s="3"/>
      <c r="AA16" s="6">
        <v>205</v>
      </c>
      <c r="AB16" s="3"/>
      <c r="AC16" s="3"/>
      <c r="AD16" s="23">
        <v>-1</v>
      </c>
      <c r="AE16" s="19"/>
      <c r="AG16" s="20" t="s">
        <v>308</v>
      </c>
      <c r="AH16" s="6">
        <v>15</v>
      </c>
      <c r="AI16" s="3">
        <v>367.36778047999996</v>
      </c>
      <c r="AJ16" s="6">
        <v>23</v>
      </c>
      <c r="AK16" s="4">
        <v>4.7495020176877567E-3</v>
      </c>
      <c r="AL16" s="3">
        <v>0.68985537754569803</v>
      </c>
      <c r="AM16" s="3">
        <v>365.63121429</v>
      </c>
      <c r="AN16" s="3"/>
      <c r="AO16" s="20" t="s">
        <v>368</v>
      </c>
      <c r="AP16" s="3">
        <v>4088.3603099400007</v>
      </c>
      <c r="AQ16" s="3">
        <v>3863.5948577500003</v>
      </c>
      <c r="AR16" s="4">
        <v>-5.4976918654534912E-2</v>
      </c>
      <c r="AS16" s="3">
        <v>100</v>
      </c>
      <c r="AT16" s="3">
        <v>7844.7546756699985</v>
      </c>
      <c r="AU16" s="3">
        <v>7705.9541520900002</v>
      </c>
      <c r="AV16" s="4">
        <v>-1.7693417999479211E-2</v>
      </c>
      <c r="AW16" s="3">
        <v>100</v>
      </c>
      <c r="AX16" s="3">
        <v>48828.322525359967</v>
      </c>
      <c r="AY16" s="3">
        <v>53252.868997990008</v>
      </c>
      <c r="AZ16" s="4">
        <v>9.061434519549727E-2</v>
      </c>
      <c r="BA16" s="3">
        <v>100</v>
      </c>
      <c r="BB16" s="3"/>
      <c r="BC16" s="332" t="s">
        <v>1664</v>
      </c>
      <c r="BD16" s="332"/>
      <c r="BE16" s="332"/>
      <c r="BF16" s="332"/>
      <c r="BG16" s="332"/>
      <c r="BH16" s="332"/>
      <c r="BI16" s="332"/>
      <c r="BJ16" s="332"/>
      <c r="BK16" s="332"/>
      <c r="BL16" s="332"/>
      <c r="BM16" s="332"/>
      <c r="BN16" s="332"/>
      <c r="BO16" s="332"/>
      <c r="BQ16" s="68" t="s">
        <v>410</v>
      </c>
      <c r="BR16" s="65">
        <f>AQ10</f>
        <v>20.103292100000001</v>
      </c>
      <c r="BS16" s="66">
        <f>AR10*100</f>
        <v>-10.300862309325298</v>
      </c>
      <c r="BT16" s="67">
        <f>AS10</f>
        <v>0.52032609111886374</v>
      </c>
      <c r="BU16" s="65">
        <f>AU10</f>
        <v>92.883408470000006</v>
      </c>
      <c r="BV16" s="66">
        <f>AV10*100</f>
        <v>65.360233905060866</v>
      </c>
      <c r="BW16" s="67">
        <f>AW10</f>
        <v>1.2053459784056497</v>
      </c>
      <c r="BX16" s="65">
        <f>AY10</f>
        <v>367.36778047999996</v>
      </c>
      <c r="BY16" s="66">
        <f>AZ10*100</f>
        <v>0.47495020176877567</v>
      </c>
      <c r="BZ16" s="67">
        <f>BA10</f>
        <v>0.68985537754569803</v>
      </c>
    </row>
    <row r="17" spans="1:78" x14ac:dyDescent="0.35">
      <c r="A17" s="20" t="s">
        <v>305</v>
      </c>
      <c r="B17" s="3">
        <v>45.947962539999999</v>
      </c>
      <c r="C17" s="6">
        <v>16</v>
      </c>
      <c r="D17" s="3">
        <v>157.72428546</v>
      </c>
      <c r="E17" s="3">
        <v>-111.77632292000001</v>
      </c>
      <c r="F17" s="4">
        <v>-0.70868175179241666</v>
      </c>
      <c r="G17" s="3">
        <v>1.189254159188891</v>
      </c>
      <c r="H17" s="19">
        <v>-2.7340135028764236</v>
      </c>
      <c r="I17" s="6">
        <v>289</v>
      </c>
      <c r="J17" s="3">
        <v>90.753856859999985</v>
      </c>
      <c r="K17" s="6">
        <v>16</v>
      </c>
      <c r="L17" s="3">
        <v>253.82782886000001</v>
      </c>
      <c r="M17" s="3">
        <v>-163.07397200000003</v>
      </c>
      <c r="N17" s="4">
        <v>-0.64245899566018139</v>
      </c>
      <c r="O17" s="3">
        <v>1.1777108333221245</v>
      </c>
      <c r="P17" s="19">
        <v>-2.0787644578072459</v>
      </c>
      <c r="Q17" s="6">
        <v>289</v>
      </c>
      <c r="S17" s="20" t="s">
        <v>92</v>
      </c>
      <c r="T17" s="3"/>
      <c r="U17" s="6">
        <v>205</v>
      </c>
      <c r="V17" s="3"/>
      <c r="W17" s="3"/>
      <c r="X17" s="23">
        <v>-1</v>
      </c>
      <c r="Y17" s="19"/>
      <c r="Z17" s="3"/>
      <c r="AA17" s="6">
        <v>205</v>
      </c>
      <c r="AB17" s="3"/>
      <c r="AC17" s="3"/>
      <c r="AD17" s="23">
        <v>-1</v>
      </c>
      <c r="AE17" s="19"/>
      <c r="AG17" s="20" t="s">
        <v>305</v>
      </c>
      <c r="AH17" s="6">
        <v>16</v>
      </c>
      <c r="AI17" s="3">
        <v>1435.32395479</v>
      </c>
      <c r="AJ17" s="6">
        <v>9</v>
      </c>
      <c r="AK17" s="4">
        <v>3.7760360674946813E-2</v>
      </c>
      <c r="AL17" s="3">
        <v>2.6952988295225468</v>
      </c>
      <c r="AM17" s="3">
        <v>1383.0976872700001</v>
      </c>
      <c r="AN17" s="3"/>
      <c r="BB17" s="3"/>
      <c r="BC17" s="323" t="s">
        <v>393</v>
      </c>
      <c r="BD17" s="323"/>
      <c r="BE17" s="323"/>
      <c r="BF17" s="323"/>
      <c r="BG17" s="323"/>
      <c r="BH17" s="323"/>
      <c r="BI17" s="323"/>
      <c r="BJ17" s="323"/>
      <c r="BK17" s="323"/>
      <c r="BL17" s="323"/>
      <c r="BM17" s="323"/>
      <c r="BN17" s="323"/>
      <c r="BO17" s="323"/>
      <c r="BQ17" s="68" t="s">
        <v>407</v>
      </c>
      <c r="BR17" s="71">
        <f t="shared" ref="BR17:BR18" si="32">AQ11</f>
        <v>45.947962539999999</v>
      </c>
      <c r="BS17" s="69">
        <f t="shared" ref="BS17:BS18" si="33">AR11*100</f>
        <v>-70.868175179241661</v>
      </c>
      <c r="BT17" s="70">
        <f t="shared" ref="BT17:BT18" si="34">AS11</f>
        <v>1.189254159188891</v>
      </c>
      <c r="BU17" s="71">
        <f t="shared" ref="BU17:BU18" si="35">AU11</f>
        <v>90.753856859999985</v>
      </c>
      <c r="BV17" s="69">
        <f t="shared" ref="BV17:BV18" si="36">AV11*100</f>
        <v>-64.245899566018139</v>
      </c>
      <c r="BW17" s="70">
        <f t="shared" ref="BW17:BW18" si="37">AW11</f>
        <v>1.1777108333221245</v>
      </c>
      <c r="BX17" s="71">
        <f t="shared" ref="BX17:BX18" si="38">AY11</f>
        <v>1435.32395479</v>
      </c>
      <c r="BY17" s="69">
        <f t="shared" ref="BY17:BY18" si="39">AZ11*100</f>
        <v>3.7760360674946813</v>
      </c>
      <c r="BZ17" s="70">
        <f t="shared" ref="BZ17:BZ18" si="40">BA11</f>
        <v>2.6952988295225468</v>
      </c>
    </row>
    <row r="18" spans="1:78" x14ac:dyDescent="0.35">
      <c r="A18" s="20" t="s">
        <v>125</v>
      </c>
      <c r="B18" s="3">
        <v>83.508073700000011</v>
      </c>
      <c r="C18" s="6">
        <v>13</v>
      </c>
      <c r="D18" s="3">
        <v>57.600100379999994</v>
      </c>
      <c r="E18" s="3">
        <v>25.907973320000018</v>
      </c>
      <c r="F18" s="4">
        <v>0.44979041961871014</v>
      </c>
      <c r="G18" s="3">
        <v>2.1614086563059485</v>
      </c>
      <c r="H18" s="19">
        <v>0.63370083250759857</v>
      </c>
      <c r="I18" s="6">
        <v>6</v>
      </c>
      <c r="J18" s="3">
        <v>90.525524210000015</v>
      </c>
      <c r="K18" s="6">
        <v>17</v>
      </c>
      <c r="L18" s="3">
        <v>61.401193259999992</v>
      </c>
      <c r="M18" s="3">
        <v>29.124330950000022</v>
      </c>
      <c r="N18" s="4">
        <v>0.47432841942785431</v>
      </c>
      <c r="O18" s="3">
        <v>1.1747477654723366</v>
      </c>
      <c r="P18" s="19">
        <v>0.37125865822582393</v>
      </c>
      <c r="Q18" s="6">
        <v>9</v>
      </c>
      <c r="S18" s="20" t="s">
        <v>93</v>
      </c>
      <c r="T18" s="3">
        <v>0.62425182999999995</v>
      </c>
      <c r="U18" s="6">
        <v>120</v>
      </c>
      <c r="V18" s="3">
        <v>1.0999642900000002</v>
      </c>
      <c r="W18" s="3">
        <v>-0.47571246000000023</v>
      </c>
      <c r="X18" s="23">
        <v>-0.43247991259788998</v>
      </c>
      <c r="Y18" s="19">
        <v>-3.8302328966300665E-3</v>
      </c>
      <c r="Z18" s="3">
        <v>0.62425182999999995</v>
      </c>
      <c r="AA18" s="6">
        <v>120</v>
      </c>
      <c r="AB18" s="3">
        <v>1.0999642900000002</v>
      </c>
      <c r="AC18" s="3">
        <v>-0.47571246000000023</v>
      </c>
      <c r="AD18" s="23">
        <v>-0.43247991259788998</v>
      </c>
      <c r="AE18" s="19">
        <v>-3.8302328966300665E-3</v>
      </c>
      <c r="AG18" s="20" t="s">
        <v>125</v>
      </c>
      <c r="AH18" s="6">
        <v>17</v>
      </c>
      <c r="AI18" s="3">
        <v>424.38595475999995</v>
      </c>
      <c r="AJ18" s="6">
        <v>19</v>
      </c>
      <c r="AK18" s="4">
        <v>0.82504022323095039</v>
      </c>
      <c r="AL18" s="3">
        <v>0.79692599243060147</v>
      </c>
      <c r="AM18" s="3">
        <v>232.53512408</v>
      </c>
      <c r="AN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Q18" s="68" t="s">
        <v>414</v>
      </c>
      <c r="BR18" s="71">
        <f t="shared" si="32"/>
        <v>243.92116372000001</v>
      </c>
      <c r="BS18" s="69">
        <f t="shared" si="33"/>
        <v>26.479639333501193</v>
      </c>
      <c r="BT18" s="72">
        <f t="shared" si="34"/>
        <v>6.3133214713420998</v>
      </c>
      <c r="BU18" s="71">
        <f t="shared" si="35"/>
        <v>458.00380436999995</v>
      </c>
      <c r="BV18" s="69">
        <f t="shared" si="36"/>
        <v>16.632966981036645</v>
      </c>
      <c r="BW18" s="72">
        <f t="shared" si="37"/>
        <v>5.9435054417729791</v>
      </c>
      <c r="BX18" s="71">
        <f t="shared" si="38"/>
        <v>2994.9362453199992</v>
      </c>
      <c r="BY18" s="69">
        <f t="shared" si="39"/>
        <v>-6.5942757266244207</v>
      </c>
      <c r="BZ18" s="72">
        <f t="shared" si="40"/>
        <v>5.6239904096679583</v>
      </c>
    </row>
    <row r="19" spans="1:78" x14ac:dyDescent="0.35">
      <c r="A19" s="20" t="s">
        <v>281</v>
      </c>
      <c r="B19" s="3">
        <v>32.776814039999998</v>
      </c>
      <c r="C19" s="6">
        <v>21</v>
      </c>
      <c r="D19" s="3">
        <v>24.94350146</v>
      </c>
      <c r="E19" s="3">
        <v>7.8333125799999976</v>
      </c>
      <c r="F19" s="4">
        <v>0.31404222027776196</v>
      </c>
      <c r="G19" s="3">
        <v>0.84835018284209729</v>
      </c>
      <c r="H19" s="19">
        <v>0.1916003479672504</v>
      </c>
      <c r="I19" s="6">
        <v>12</v>
      </c>
      <c r="J19" s="3">
        <v>81.008157189999991</v>
      </c>
      <c r="K19" s="6">
        <v>18</v>
      </c>
      <c r="L19" s="3">
        <v>42.257202809999995</v>
      </c>
      <c r="M19" s="3">
        <v>38.750954379999996</v>
      </c>
      <c r="N19" s="4">
        <v>0.91702601694283792</v>
      </c>
      <c r="O19" s="3">
        <v>1.0512410999490447</v>
      </c>
      <c r="P19" s="19">
        <v>0.49397280070699451</v>
      </c>
      <c r="Q19" s="6">
        <v>5</v>
      </c>
      <c r="S19" s="20" t="s">
        <v>94</v>
      </c>
      <c r="T19" s="3"/>
      <c r="U19" s="6">
        <v>205</v>
      </c>
      <c r="V19" s="3"/>
      <c r="W19" s="3"/>
      <c r="X19" s="23">
        <v>-1</v>
      </c>
      <c r="Y19" s="19"/>
      <c r="Z19" s="3"/>
      <c r="AA19" s="6">
        <v>205</v>
      </c>
      <c r="AB19" s="3"/>
      <c r="AC19" s="3"/>
      <c r="AD19" s="23">
        <v>-1</v>
      </c>
      <c r="AE19" s="19"/>
      <c r="AG19" s="20" t="s">
        <v>281</v>
      </c>
      <c r="AH19" s="6">
        <v>18</v>
      </c>
      <c r="AI19" s="3">
        <v>629.28271541000004</v>
      </c>
      <c r="AJ19" s="6">
        <v>16</v>
      </c>
      <c r="AK19" s="4">
        <v>9.4603005103551352E-2</v>
      </c>
      <c r="AL19" s="3">
        <v>1.1816879113757268</v>
      </c>
      <c r="AM19" s="3">
        <v>574.89584120999996</v>
      </c>
      <c r="AN19" s="3"/>
      <c r="AO19" s="1" t="s">
        <v>51</v>
      </c>
      <c r="AP19" t="s">
        <v>370</v>
      </c>
      <c r="AQ19" t="s">
        <v>369</v>
      </c>
      <c r="AR19" t="s">
        <v>375</v>
      </c>
      <c r="AS19" t="s">
        <v>399</v>
      </c>
      <c r="AT19" t="s">
        <v>374</v>
      </c>
      <c r="AU19" t="s">
        <v>371</v>
      </c>
      <c r="AV19" t="s">
        <v>376</v>
      </c>
      <c r="AW19" t="s">
        <v>418</v>
      </c>
      <c r="AX19" t="s">
        <v>395</v>
      </c>
      <c r="AY19" t="s">
        <v>394</v>
      </c>
      <c r="AZ19" t="s">
        <v>397</v>
      </c>
      <c r="BA19" t="s">
        <v>398</v>
      </c>
      <c r="BB19" s="3"/>
      <c r="BQ19" s="73" t="s">
        <v>426</v>
      </c>
      <c r="BR19" s="61">
        <f>AQ24</f>
        <v>37.183486499999994</v>
      </c>
      <c r="BS19" s="74">
        <f>AR24*100</f>
        <v>96.357898398058509</v>
      </c>
      <c r="BT19" s="75">
        <f>AS24</f>
        <v>0.96240646002034835</v>
      </c>
      <c r="BU19" s="61">
        <f>AU24</f>
        <v>78.674246290000042</v>
      </c>
      <c r="BV19" s="74">
        <f>AV24*100</f>
        <v>126.5418723019732</v>
      </c>
      <c r="BW19" s="75">
        <f>AW24</f>
        <v>1.0209539887888135</v>
      </c>
      <c r="BX19" s="61">
        <f>AY24</f>
        <v>387.19847956000007</v>
      </c>
      <c r="BY19" s="74">
        <f>AZ24*100</f>
        <v>46.195524313867196</v>
      </c>
      <c r="BZ19" s="75">
        <f>BA24</f>
        <v>0.72709412064656009</v>
      </c>
    </row>
    <row r="20" spans="1:78" x14ac:dyDescent="0.35">
      <c r="A20" s="20" t="s">
        <v>310</v>
      </c>
      <c r="B20" s="3">
        <v>36.79400322</v>
      </c>
      <c r="C20" s="6">
        <v>17</v>
      </c>
      <c r="D20" s="3">
        <v>41.274502320000003</v>
      </c>
      <c r="E20" s="3">
        <v>-4.480499100000003</v>
      </c>
      <c r="F20" s="4">
        <v>-0.10855367958801354</v>
      </c>
      <c r="G20" s="3">
        <v>0.95232560800713251</v>
      </c>
      <c r="H20" s="19">
        <v>-0.10959159076822554</v>
      </c>
      <c r="I20" s="6">
        <v>279</v>
      </c>
      <c r="J20" s="3">
        <v>75.351139979999999</v>
      </c>
      <c r="K20" s="6">
        <v>19</v>
      </c>
      <c r="L20" s="3">
        <v>79.094507010000001</v>
      </c>
      <c r="M20" s="3">
        <v>-3.7433670300000017</v>
      </c>
      <c r="N20" s="4">
        <v>-4.7327774980969628E-2</v>
      </c>
      <c r="O20" s="3">
        <v>0.97783011023447819</v>
      </c>
      <c r="P20" s="19">
        <v>-4.7718089153378038E-2</v>
      </c>
      <c r="Q20" s="6">
        <v>268</v>
      </c>
      <c r="S20" s="20" t="s">
        <v>95</v>
      </c>
      <c r="T20" s="3"/>
      <c r="U20" s="6">
        <v>205</v>
      </c>
      <c r="V20" s="3"/>
      <c r="W20" s="3"/>
      <c r="X20" s="23">
        <v>-1</v>
      </c>
      <c r="Y20" s="19"/>
      <c r="Z20" s="3"/>
      <c r="AA20" s="6">
        <v>205</v>
      </c>
      <c r="AB20" s="3"/>
      <c r="AC20" s="3"/>
      <c r="AD20" s="23">
        <v>-1</v>
      </c>
      <c r="AE20" s="19"/>
      <c r="AG20" s="20" t="s">
        <v>310</v>
      </c>
      <c r="AH20" s="6">
        <v>19</v>
      </c>
      <c r="AI20" s="3">
        <v>438.61686930000008</v>
      </c>
      <c r="AJ20" s="6">
        <v>18</v>
      </c>
      <c r="AK20" s="4">
        <v>0.16503269999787751</v>
      </c>
      <c r="AL20" s="3">
        <v>0.82364927477720562</v>
      </c>
      <c r="AM20" s="3">
        <v>376.48459936000006</v>
      </c>
      <c r="AN20" s="3"/>
      <c r="AO20" s="20" t="s">
        <v>429</v>
      </c>
      <c r="AP20" s="3">
        <v>3076.1083699799992</v>
      </c>
      <c r="AQ20" s="3">
        <v>2863.92907238</v>
      </c>
      <c r="AR20" s="4">
        <v>-6.8976535310223408E-2</v>
      </c>
      <c r="AS20" s="3">
        <v>74.126019363423495</v>
      </c>
      <c r="AT20" s="3">
        <v>5978.0274380299998</v>
      </c>
      <c r="AU20" s="3">
        <v>5650.0476852399997</v>
      </c>
      <c r="AV20" s="4">
        <v>-5.486421000738706E-2</v>
      </c>
      <c r="AW20" s="3">
        <v>73.320546342825054</v>
      </c>
      <c r="AX20" s="3">
        <v>35550.157767009994</v>
      </c>
      <c r="AY20" s="3">
        <v>40109.210853159995</v>
      </c>
      <c r="AZ20" s="4">
        <v>0.12824283695249128</v>
      </c>
      <c r="BA20" s="3">
        <v>75.318403698914111</v>
      </c>
      <c r="BB20" s="3"/>
      <c r="BQ20" s="77" t="s">
        <v>406</v>
      </c>
      <c r="BR20" s="78">
        <f>AQ13</f>
        <v>33.413329650000001</v>
      </c>
      <c r="BS20" s="69">
        <f>AR13*100</f>
        <v>105.09701580255104</v>
      </c>
      <c r="BT20" s="72">
        <f>AS13</f>
        <v>0.86482488149543091</v>
      </c>
      <c r="BU20" s="78">
        <f>AU13</f>
        <v>71.874963610000009</v>
      </c>
      <c r="BV20" s="69">
        <f>AV13*100</f>
        <v>137.53021801064534</v>
      </c>
      <c r="BW20" s="72">
        <f>AW13</f>
        <v>0.93271984482941883</v>
      </c>
      <c r="BX20" s="78">
        <f>AY13</f>
        <v>353.60798941000002</v>
      </c>
      <c r="BY20" s="69">
        <f>AZ13*100</f>
        <v>55.281996968490631</v>
      </c>
      <c r="BZ20" s="72">
        <f>BA13</f>
        <v>0.66401678644458895</v>
      </c>
    </row>
    <row r="21" spans="1:78" x14ac:dyDescent="0.35">
      <c r="A21" s="20" t="s">
        <v>312</v>
      </c>
      <c r="B21" s="3">
        <v>33.413329650000001</v>
      </c>
      <c r="C21" s="6">
        <v>20</v>
      </c>
      <c r="D21" s="3">
        <v>16.291475290000001</v>
      </c>
      <c r="E21" s="3">
        <v>17.12185436</v>
      </c>
      <c r="F21" s="4">
        <v>1.0509701580255104</v>
      </c>
      <c r="G21" s="3">
        <v>0.86482488149543091</v>
      </c>
      <c r="H21" s="19">
        <v>0.41879514186584194</v>
      </c>
      <c r="I21" s="6">
        <v>8</v>
      </c>
      <c r="J21" s="3">
        <v>71.874963610000009</v>
      </c>
      <c r="K21" s="6">
        <v>20</v>
      </c>
      <c r="L21" s="3">
        <v>30.25929257</v>
      </c>
      <c r="M21" s="3">
        <v>41.615671040000009</v>
      </c>
      <c r="N21" s="4">
        <v>1.3753021801064533</v>
      </c>
      <c r="O21" s="3">
        <v>0.93271984482941883</v>
      </c>
      <c r="P21" s="19">
        <v>0.53049040741921905</v>
      </c>
      <c r="Q21" s="6">
        <v>4</v>
      </c>
      <c r="S21" s="20" t="s">
        <v>96</v>
      </c>
      <c r="T21" s="3">
        <v>12.373672719999998</v>
      </c>
      <c r="U21" s="6">
        <v>51</v>
      </c>
      <c r="V21" s="3">
        <v>60.850133700000001</v>
      </c>
      <c r="W21" s="3">
        <v>-48.476460979999999</v>
      </c>
      <c r="X21" s="23">
        <v>-0.79665331910355364</v>
      </c>
      <c r="Y21" s="19">
        <v>-0.39031169281922889</v>
      </c>
      <c r="Z21" s="3">
        <v>12.373672719999998</v>
      </c>
      <c r="AA21" s="6">
        <v>51</v>
      </c>
      <c r="AB21" s="3">
        <v>60.850133700000001</v>
      </c>
      <c r="AC21" s="3">
        <v>-48.476460979999999</v>
      </c>
      <c r="AD21" s="23">
        <v>-0.79665331910355364</v>
      </c>
      <c r="AE21" s="19">
        <v>-0.39031169281922889</v>
      </c>
      <c r="AG21" s="20" t="s">
        <v>312</v>
      </c>
      <c r="AH21" s="6">
        <v>20</v>
      </c>
      <c r="AI21" s="3">
        <v>353.60798941000002</v>
      </c>
      <c r="AJ21" s="6">
        <v>24</v>
      </c>
      <c r="AK21" s="4">
        <v>0.55281996968490632</v>
      </c>
      <c r="AL21" s="3">
        <v>0.66401678644458895</v>
      </c>
      <c r="AM21" s="3">
        <v>227.71988788999997</v>
      </c>
      <c r="AN21" s="3"/>
      <c r="AO21" s="20" t="s">
        <v>404</v>
      </c>
      <c r="AP21" s="3">
        <v>111.64878992000001</v>
      </c>
      <c r="AQ21" s="3">
        <v>184.46556143999993</v>
      </c>
      <c r="AR21" s="4">
        <v>0.65219490128084234</v>
      </c>
      <c r="AS21" s="3">
        <v>4.774454057209951</v>
      </c>
      <c r="AT21" s="3">
        <v>222.15288585000002</v>
      </c>
      <c r="AU21" s="3">
        <v>367.33921461000006</v>
      </c>
      <c r="AV21" s="4">
        <v>0.65354239358399058</v>
      </c>
      <c r="AW21" s="3">
        <v>4.7669530256726311</v>
      </c>
      <c r="AX21" s="3">
        <v>1584.6794823600001</v>
      </c>
      <c r="AY21" s="3">
        <v>1869.0698060400005</v>
      </c>
      <c r="AZ21" s="4">
        <v>0.17946236248131964</v>
      </c>
      <c r="BA21" s="3">
        <v>3.5098011453815707</v>
      </c>
      <c r="BB21" s="3"/>
      <c r="BQ21" s="64" t="s">
        <v>416</v>
      </c>
      <c r="BR21" s="65">
        <f t="shared" ref="BR21:BR22" si="41">AQ14</f>
        <v>3.7701568499999989</v>
      </c>
      <c r="BS21" s="66">
        <f t="shared" ref="BS21:BS22" si="42">AR14*100</f>
        <v>42.532930116762287</v>
      </c>
      <c r="BT21" s="70">
        <f t="shared" ref="BT21:BT22" si="43">AS14</f>
        <v>9.7581578524917695E-2</v>
      </c>
      <c r="BU21" s="65">
        <f t="shared" ref="BU21:BU22" si="44">AU14</f>
        <v>6.7992826799999984</v>
      </c>
      <c r="BV21" s="66">
        <f t="shared" ref="BV21:BV22" si="45">AV14*100</f>
        <v>52.141434123543284</v>
      </c>
      <c r="BW21" s="70">
        <f t="shared" ref="BW21:BW22" si="46">AW14</f>
        <v>8.8234143959394107E-2</v>
      </c>
      <c r="BX21" s="65">
        <f t="shared" ref="BX21:BX22" si="47">AY14</f>
        <v>33.590490150000001</v>
      </c>
      <c r="BY21" s="66">
        <f t="shared" ref="BY21:BY22" si="48">AZ14*100</f>
        <v>-9.5324115963787861</v>
      </c>
      <c r="BZ21" s="70">
        <f t="shared" ref="BZ21:BZ22" si="49">BA14</f>
        <v>6.3077334201971064E-2</v>
      </c>
    </row>
    <row r="22" spans="1:78" x14ac:dyDescent="0.35">
      <c r="A22" s="20" t="s">
        <v>102</v>
      </c>
      <c r="B22" s="3">
        <v>31.96078121</v>
      </c>
      <c r="C22" s="6">
        <v>22</v>
      </c>
      <c r="D22" s="3">
        <v>30.8047456</v>
      </c>
      <c r="E22" s="3">
        <v>1.15603561</v>
      </c>
      <c r="F22" s="4">
        <v>3.7527841489461977E-2</v>
      </c>
      <c r="G22" s="3">
        <v>0.8272291062270607</v>
      </c>
      <c r="H22" s="19">
        <v>2.827626535727145E-2</v>
      </c>
      <c r="I22" s="6">
        <v>37</v>
      </c>
      <c r="J22" s="3">
        <v>65.627948840000002</v>
      </c>
      <c r="K22" s="6">
        <v>21</v>
      </c>
      <c r="L22" s="3">
        <v>55.971811110000004</v>
      </c>
      <c r="M22" s="3">
        <v>9.6561377299999975</v>
      </c>
      <c r="N22" s="4">
        <v>0.17251787173766875</v>
      </c>
      <c r="O22" s="3">
        <v>0.8516524695673211</v>
      </c>
      <c r="P22" s="19">
        <v>0.12309037221964234</v>
      </c>
      <c r="Q22" s="6">
        <v>15</v>
      </c>
      <c r="S22" s="20" t="s">
        <v>97</v>
      </c>
      <c r="T22" s="3">
        <v>45.496582480000001</v>
      </c>
      <c r="U22" s="6">
        <v>30</v>
      </c>
      <c r="V22" s="3">
        <v>79.454017949999994</v>
      </c>
      <c r="W22" s="3">
        <v>-33.957435469999993</v>
      </c>
      <c r="X22" s="23">
        <v>-0.42738474838829721</v>
      </c>
      <c r="Y22" s="19">
        <v>-0.27341072046417825</v>
      </c>
      <c r="Z22" s="3">
        <v>45.496582480000001</v>
      </c>
      <c r="AA22" s="6">
        <v>30</v>
      </c>
      <c r="AB22" s="3">
        <v>79.454017949999994</v>
      </c>
      <c r="AC22" s="3">
        <v>-33.957435469999993</v>
      </c>
      <c r="AD22" s="23">
        <v>-0.42738474838829721</v>
      </c>
      <c r="AE22" s="19">
        <v>-0.27341072046417825</v>
      </c>
      <c r="AG22" s="20" t="s">
        <v>102</v>
      </c>
      <c r="AH22" s="6">
        <v>21</v>
      </c>
      <c r="AI22" s="3">
        <v>379.21877126000004</v>
      </c>
      <c r="AJ22" s="6">
        <v>21</v>
      </c>
      <c r="AK22" s="4">
        <v>3.4954987077786326E-2</v>
      </c>
      <c r="AL22" s="3">
        <v>0.71210956028362227</v>
      </c>
      <c r="AM22" s="3">
        <v>366.41088356</v>
      </c>
      <c r="AN22" s="3"/>
      <c r="AO22" s="20" t="s">
        <v>427</v>
      </c>
      <c r="AP22" s="3">
        <v>419.92566116</v>
      </c>
      <c r="AQ22" s="3">
        <v>371.06347866999982</v>
      </c>
      <c r="AR22" s="4">
        <v>-0.11635912498184464</v>
      </c>
      <c r="AS22" s="3">
        <v>9.6040990924729623</v>
      </c>
      <c r="AT22" s="3">
        <v>729.64940093000007</v>
      </c>
      <c r="AU22" s="3">
        <v>766.14055010999971</v>
      </c>
      <c r="AV22" s="4">
        <v>5.0011894936785595E-2</v>
      </c>
      <c r="AW22" s="3">
        <v>9.942189312172431</v>
      </c>
      <c r="AX22" s="3">
        <v>4796.3291846699985</v>
      </c>
      <c r="AY22" s="3">
        <v>4850.6006737700018</v>
      </c>
      <c r="AZ22" s="4">
        <v>1.1315213574886629E-2</v>
      </c>
      <c r="BA22" s="3">
        <v>9.1086184933117575</v>
      </c>
      <c r="BB22" s="3"/>
      <c r="BQ22" s="79" t="s">
        <v>411</v>
      </c>
      <c r="BR22" s="80">
        <f t="shared" si="41"/>
        <v>96.980840400000005</v>
      </c>
      <c r="BS22" s="81">
        <f t="shared" si="42"/>
        <v>9.2734377538829413</v>
      </c>
      <c r="BT22" s="82">
        <f t="shared" si="43"/>
        <v>2.5101193052233661</v>
      </c>
      <c r="BU22" s="81">
        <f t="shared" si="44"/>
        <v>202.11138613999998</v>
      </c>
      <c r="BV22" s="81">
        <f t="shared" si="45"/>
        <v>13.858953238797532</v>
      </c>
      <c r="BW22" s="82">
        <f t="shared" si="46"/>
        <v>2.6227950770403115</v>
      </c>
      <c r="BX22" s="80">
        <f t="shared" si="47"/>
        <v>1239.1612048700001</v>
      </c>
      <c r="BY22" s="81">
        <f t="shared" si="48"/>
        <v>-26.11744701773998</v>
      </c>
      <c r="BZ22" s="83">
        <f t="shared" si="49"/>
        <v>2.3269379250097706</v>
      </c>
    </row>
    <row r="23" spans="1:78" x14ac:dyDescent="0.35">
      <c r="A23" s="20" t="s">
        <v>208</v>
      </c>
      <c r="B23" s="3">
        <v>26.4914901</v>
      </c>
      <c r="C23" s="6">
        <v>24</v>
      </c>
      <c r="D23" s="3">
        <v>27.309921190000001</v>
      </c>
      <c r="E23" s="3">
        <v>-0.81843109000000069</v>
      </c>
      <c r="F23" s="4">
        <v>-2.9968269930404801E-2</v>
      </c>
      <c r="G23" s="3">
        <v>0.68566946264721862</v>
      </c>
      <c r="H23" s="19">
        <v>-2.0018565585086891E-2</v>
      </c>
      <c r="I23" s="6">
        <v>257</v>
      </c>
      <c r="J23" s="3">
        <v>57.751150559999985</v>
      </c>
      <c r="K23" s="6">
        <v>22</v>
      </c>
      <c r="L23" s="3">
        <v>46.097005250000002</v>
      </c>
      <c r="M23" s="3">
        <v>11.654145309999983</v>
      </c>
      <c r="N23" s="4">
        <v>0.25281784026523035</v>
      </c>
      <c r="O23" s="3">
        <v>0.74943542902259264</v>
      </c>
      <c r="P23" s="19">
        <v>0.14855971654721803</v>
      </c>
      <c r="Q23" s="6">
        <v>13</v>
      </c>
      <c r="S23" s="20" t="s">
        <v>98</v>
      </c>
      <c r="T23" s="3">
        <v>6.9817620200000015</v>
      </c>
      <c r="U23" s="6">
        <v>68</v>
      </c>
      <c r="V23" s="3">
        <v>20.810979809999999</v>
      </c>
      <c r="W23" s="3">
        <v>-13.829217789999998</v>
      </c>
      <c r="X23" s="23">
        <v>-0.66451545848671878</v>
      </c>
      <c r="Y23" s="19">
        <v>-0.11134693615954419</v>
      </c>
      <c r="Z23" s="3">
        <v>6.9817620200000015</v>
      </c>
      <c r="AA23" s="6">
        <v>68</v>
      </c>
      <c r="AB23" s="3">
        <v>20.810979809999999</v>
      </c>
      <c r="AC23" s="3">
        <v>-13.829217789999998</v>
      </c>
      <c r="AD23" s="23">
        <v>-0.66451545848671878</v>
      </c>
      <c r="AE23" s="19">
        <v>-0.11134693615954419</v>
      </c>
      <c r="AG23" s="20" t="s">
        <v>208</v>
      </c>
      <c r="AH23" s="6">
        <v>22</v>
      </c>
      <c r="AI23" s="3">
        <v>326.81600236000003</v>
      </c>
      <c r="AJ23" s="6">
        <v>26</v>
      </c>
      <c r="AK23" s="4">
        <v>-3.0041965212287525E-2</v>
      </c>
      <c r="AL23" s="3">
        <v>0.61370590638475364</v>
      </c>
      <c r="AM23" s="3">
        <v>336.93829076999998</v>
      </c>
      <c r="AN23" s="3"/>
      <c r="AO23" s="20" t="s">
        <v>428</v>
      </c>
      <c r="AP23" s="3">
        <v>372.99029272999991</v>
      </c>
      <c r="AQ23" s="3">
        <v>309.97241836000001</v>
      </c>
      <c r="AR23" s="4">
        <v>-0.16895312183262978</v>
      </c>
      <c r="AS23" s="3">
        <v>8.0229017216498537</v>
      </c>
      <c r="AT23" s="3">
        <v>702.6862897599998</v>
      </c>
      <c r="AU23" s="3">
        <v>641.64106970000034</v>
      </c>
      <c r="AV23" s="4">
        <v>-8.6874073038836763E-2</v>
      </c>
      <c r="AW23" s="3">
        <v>8.3265622535007573</v>
      </c>
      <c r="AX23" s="3">
        <v>4955.1022460399981</v>
      </c>
      <c r="AY23" s="3">
        <v>4797.6279805900003</v>
      </c>
      <c r="AZ23" s="4">
        <v>-3.178022523669366E-2</v>
      </c>
      <c r="BA23" s="3">
        <v>9.0091446167362044</v>
      </c>
      <c r="BB23" s="3"/>
      <c r="BQ23" s="84" t="s">
        <v>419</v>
      </c>
      <c r="BR23" s="85">
        <f t="shared" ref="BR23" si="50">AQ16</f>
        <v>3863.5948577500003</v>
      </c>
      <c r="BS23" s="86">
        <f t="shared" ref="BS23" si="51">AR16*100</f>
        <v>-5.4976918654534916</v>
      </c>
      <c r="BT23" s="89">
        <f t="shared" ref="BT23" si="52">AS16</f>
        <v>100</v>
      </c>
      <c r="BU23" s="87">
        <f t="shared" ref="BU23" si="53">AU16</f>
        <v>7705.9541520900002</v>
      </c>
      <c r="BV23" s="86">
        <f t="shared" ref="BV23" si="54">AV16*100</f>
        <v>-1.7693417999479211</v>
      </c>
      <c r="BW23" s="86">
        <f t="shared" ref="BW23" si="55">AW16</f>
        <v>100</v>
      </c>
      <c r="BX23" s="88">
        <f t="shared" ref="BX23" si="56">AY16</f>
        <v>53252.868997990008</v>
      </c>
      <c r="BY23" s="86">
        <f t="shared" ref="BY23" si="57">AZ16*100</f>
        <v>9.0614345195497279</v>
      </c>
      <c r="BZ23" s="89">
        <f t="shared" ref="BZ23" si="58">BA16</f>
        <v>100</v>
      </c>
    </row>
    <row r="24" spans="1:78" x14ac:dyDescent="0.35">
      <c r="A24" s="20" t="s">
        <v>201</v>
      </c>
      <c r="B24" s="3">
        <v>18.700061309999999</v>
      </c>
      <c r="C24" s="6">
        <v>34</v>
      </c>
      <c r="D24" s="3">
        <v>12.943481540000001</v>
      </c>
      <c r="E24" s="3">
        <v>5.7565797699999983</v>
      </c>
      <c r="F24" s="4">
        <v>0.44474740062865648</v>
      </c>
      <c r="G24" s="3">
        <v>0.48400678638676287</v>
      </c>
      <c r="H24" s="19">
        <v>0.1408041203218823</v>
      </c>
      <c r="I24" s="6">
        <v>16</v>
      </c>
      <c r="J24" s="3">
        <v>55.850257019999987</v>
      </c>
      <c r="K24" s="6">
        <v>23</v>
      </c>
      <c r="L24" s="3">
        <v>26.306160380000001</v>
      </c>
      <c r="M24" s="3">
        <v>29.544096639999985</v>
      </c>
      <c r="N24" s="4">
        <v>1.1230866159571398</v>
      </c>
      <c r="O24" s="3">
        <v>0.72476757475714204</v>
      </c>
      <c r="P24" s="19">
        <v>0.37660956730271117</v>
      </c>
      <c r="Q24" s="6">
        <v>8</v>
      </c>
      <c r="S24" s="20" t="s">
        <v>99</v>
      </c>
      <c r="T24" s="3"/>
      <c r="U24" s="6">
        <v>205</v>
      </c>
      <c r="V24" s="3"/>
      <c r="W24" s="3"/>
      <c r="X24" s="23">
        <v>-1</v>
      </c>
      <c r="Y24" s="19"/>
      <c r="Z24" s="3"/>
      <c r="AA24" s="6">
        <v>205</v>
      </c>
      <c r="AB24" s="3"/>
      <c r="AC24" s="3"/>
      <c r="AD24" s="23">
        <v>-1</v>
      </c>
      <c r="AE24" s="19"/>
      <c r="AG24" s="20" t="s">
        <v>201</v>
      </c>
      <c r="AH24" s="6">
        <v>23</v>
      </c>
      <c r="AI24" s="3">
        <v>162.02646014000001</v>
      </c>
      <c r="AJ24" s="6">
        <v>41</v>
      </c>
      <c r="AK24" s="4">
        <v>-6.981394981327671E-2</v>
      </c>
      <c r="AL24" s="3">
        <v>0.30425864970038624</v>
      </c>
      <c r="AM24" s="3">
        <v>174.18715332000002</v>
      </c>
      <c r="AN24" s="3"/>
      <c r="AO24" s="20" t="s">
        <v>430</v>
      </c>
      <c r="AP24" s="3">
        <v>18.936588139999998</v>
      </c>
      <c r="AQ24" s="3">
        <v>37.183486499999994</v>
      </c>
      <c r="AR24" s="4">
        <v>0.96357898398058506</v>
      </c>
      <c r="AS24" s="3">
        <v>0.96240646002034835</v>
      </c>
      <c r="AT24" s="3">
        <v>34.728346460000004</v>
      </c>
      <c r="AU24" s="3">
        <v>78.674246290000042</v>
      </c>
      <c r="AV24" s="4">
        <v>1.265418723019732</v>
      </c>
      <c r="AW24" s="3">
        <v>1.0209539887888135</v>
      </c>
      <c r="AX24" s="3">
        <v>264.84974925</v>
      </c>
      <c r="AY24" s="3">
        <v>387.19847956000007</v>
      </c>
      <c r="AZ24" s="4">
        <v>0.46195524313867198</v>
      </c>
      <c r="BA24" s="3">
        <v>0.72709412064656009</v>
      </c>
      <c r="BB24" s="3"/>
      <c r="BQ24" s="322" t="s">
        <v>420</v>
      </c>
      <c r="BR24" s="322"/>
      <c r="BS24" s="322"/>
      <c r="BT24" s="322"/>
      <c r="BU24" s="322"/>
      <c r="BV24" s="322"/>
      <c r="BW24" s="322"/>
      <c r="BX24" s="322"/>
      <c r="BY24" s="322"/>
      <c r="BZ24" s="322"/>
    </row>
    <row r="25" spans="1:78" x14ac:dyDescent="0.35">
      <c r="A25" s="20" t="s">
        <v>118</v>
      </c>
      <c r="B25" s="3">
        <v>25.286049219999999</v>
      </c>
      <c r="C25" s="6">
        <v>26</v>
      </c>
      <c r="D25" s="3">
        <v>25.354922330000001</v>
      </c>
      <c r="E25" s="3">
        <v>-6.8873110000001958E-2</v>
      </c>
      <c r="F25" s="4">
        <v>-2.7163605198077256E-3</v>
      </c>
      <c r="G25" s="3">
        <v>0.65446948116929526</v>
      </c>
      <c r="H25" s="19">
        <v>-1.6846144854833676E-3</v>
      </c>
      <c r="I25" s="6">
        <v>220</v>
      </c>
      <c r="J25" s="3">
        <v>55.128985270000008</v>
      </c>
      <c r="K25" s="6">
        <v>24</v>
      </c>
      <c r="L25" s="3">
        <v>51.231599250000002</v>
      </c>
      <c r="M25" s="3">
        <v>3.8973860200000061</v>
      </c>
      <c r="N25" s="4">
        <v>7.607386997586274E-2</v>
      </c>
      <c r="O25" s="3">
        <v>0.71540764689143632</v>
      </c>
      <c r="P25" s="19">
        <v>4.968142639421852E-2</v>
      </c>
      <c r="Q25" s="6">
        <v>25</v>
      </c>
      <c r="S25" s="20" t="s">
        <v>100</v>
      </c>
      <c r="T25" s="3">
        <v>5.7208160000000001E-2</v>
      </c>
      <c r="U25" s="6">
        <v>172</v>
      </c>
      <c r="V25" s="3">
        <v>7.8116999999999998E-4</v>
      </c>
      <c r="W25" s="3">
        <v>5.6426990000000003E-2</v>
      </c>
      <c r="X25" s="23">
        <v>72.233943955861079</v>
      </c>
      <c r="Y25" s="19">
        <v>4.5432594587876832E-4</v>
      </c>
      <c r="Z25" s="3">
        <v>5.7208160000000001E-2</v>
      </c>
      <c r="AA25" s="6">
        <v>172</v>
      </c>
      <c r="AB25" s="3">
        <v>7.8116999999999998E-4</v>
      </c>
      <c r="AC25" s="3">
        <v>5.6426990000000003E-2</v>
      </c>
      <c r="AD25" s="23">
        <v>72.233943955861079</v>
      </c>
      <c r="AE25" s="19">
        <v>4.5432594587876832E-4</v>
      </c>
      <c r="AG25" s="20" t="s">
        <v>118</v>
      </c>
      <c r="AH25" s="6">
        <v>24</v>
      </c>
      <c r="AI25" s="3">
        <v>343.39827808000001</v>
      </c>
      <c r="AJ25" s="6">
        <v>25</v>
      </c>
      <c r="AK25" s="4">
        <v>0.24764292680330025</v>
      </c>
      <c r="AL25" s="3">
        <v>0.64484465258193191</v>
      </c>
      <c r="AM25" s="3">
        <v>275.23762664999998</v>
      </c>
      <c r="AN25" s="3"/>
      <c r="AO25" s="20" t="s">
        <v>411</v>
      </c>
      <c r="AP25" s="3">
        <v>88.750608010000008</v>
      </c>
      <c r="AQ25" s="3">
        <v>96.980840400000005</v>
      </c>
      <c r="AR25" s="4">
        <v>9.2734377538829404E-2</v>
      </c>
      <c r="AS25" s="3">
        <v>2.5101193052233661</v>
      </c>
      <c r="AT25" s="3">
        <v>177.51031464000002</v>
      </c>
      <c r="AU25" s="3">
        <v>202.11138613999998</v>
      </c>
      <c r="AV25" s="4">
        <v>0.13858953238797533</v>
      </c>
      <c r="AW25" s="3">
        <v>2.6227950770403115</v>
      </c>
      <c r="AX25" s="3">
        <v>1677.2040960300003</v>
      </c>
      <c r="AY25" s="3">
        <v>1239.1612048700001</v>
      </c>
      <c r="AZ25" s="4">
        <v>-0.26117447017739981</v>
      </c>
      <c r="BA25" s="3">
        <v>2.3269379250097706</v>
      </c>
      <c r="BB25" s="3"/>
    </row>
    <row r="26" spans="1:78" x14ac:dyDescent="0.35">
      <c r="A26" s="20" t="s">
        <v>105</v>
      </c>
      <c r="B26" s="3">
        <v>26.079173539999999</v>
      </c>
      <c r="C26" s="6">
        <v>25</v>
      </c>
      <c r="D26" s="3">
        <v>26.72619611</v>
      </c>
      <c r="E26" s="3">
        <v>-0.64702257000000074</v>
      </c>
      <c r="F26" s="4">
        <v>-2.4209302638391828E-2</v>
      </c>
      <c r="G26" s="3">
        <v>0.67499762527345963</v>
      </c>
      <c r="H26" s="19">
        <v>-1.582596740377553E-2</v>
      </c>
      <c r="I26" s="6">
        <v>254</v>
      </c>
      <c r="J26" s="3">
        <v>53.728898909999998</v>
      </c>
      <c r="K26" s="6">
        <v>25</v>
      </c>
      <c r="L26" s="3">
        <v>56.179170030000002</v>
      </c>
      <c r="M26" s="3">
        <v>-2.4502711200000036</v>
      </c>
      <c r="N26" s="4">
        <v>-4.3615295823906663E-2</v>
      </c>
      <c r="O26" s="3">
        <v>0.69723875654551759</v>
      </c>
      <c r="P26" s="19">
        <v>-3.1234515562345907E-2</v>
      </c>
      <c r="Q26" s="6">
        <v>260</v>
      </c>
      <c r="S26" s="20" t="s">
        <v>101</v>
      </c>
      <c r="T26" s="3">
        <v>20.79829324</v>
      </c>
      <c r="U26" s="6">
        <v>43</v>
      </c>
      <c r="V26" s="3">
        <v>46.095919469999998</v>
      </c>
      <c r="W26" s="3">
        <v>-25.297626229999999</v>
      </c>
      <c r="X26" s="23">
        <v>-0.54880402692616037</v>
      </c>
      <c r="Y26" s="19">
        <v>-0.20368564698262812</v>
      </c>
      <c r="Z26" s="3">
        <v>20.79829324</v>
      </c>
      <c r="AA26" s="6">
        <v>43</v>
      </c>
      <c r="AB26" s="3">
        <v>46.095919469999998</v>
      </c>
      <c r="AC26" s="3">
        <v>-25.297626229999999</v>
      </c>
      <c r="AD26" s="23">
        <v>-0.54880402692616037</v>
      </c>
      <c r="AE26" s="19">
        <v>-0.20368564698262812</v>
      </c>
      <c r="AG26" s="20" t="s">
        <v>105</v>
      </c>
      <c r="AH26" s="6">
        <v>25</v>
      </c>
      <c r="AI26" s="3">
        <v>369.24273551999994</v>
      </c>
      <c r="AJ26" s="6">
        <v>22</v>
      </c>
      <c r="AK26" s="4">
        <v>2.2573225428974553E-3</v>
      </c>
      <c r="AL26" s="3">
        <v>0.69337623017820271</v>
      </c>
      <c r="AM26" s="3">
        <v>368.41111281000002</v>
      </c>
      <c r="AN26" s="3"/>
      <c r="AO26" s="20" t="s">
        <v>368</v>
      </c>
      <c r="AP26" s="3">
        <v>4088.3603099400007</v>
      </c>
      <c r="AQ26" s="3">
        <v>3863.5948577500003</v>
      </c>
      <c r="AR26" s="4">
        <v>-5.4976918654534912E-2</v>
      </c>
      <c r="AS26" s="3">
        <v>100</v>
      </c>
      <c r="AT26" s="3">
        <v>7844.7546756699985</v>
      </c>
      <c r="AU26" s="3">
        <v>7705.9541520900002</v>
      </c>
      <c r="AV26" s="4">
        <v>-1.7693417999479211E-2</v>
      </c>
      <c r="AW26" s="3">
        <v>100</v>
      </c>
      <c r="AX26" s="3">
        <v>48828.322525359967</v>
      </c>
      <c r="AY26" s="3">
        <v>53252.868997990008</v>
      </c>
      <c r="AZ26" s="4">
        <v>9.061434519549727E-2</v>
      </c>
      <c r="BA26" s="3">
        <v>100</v>
      </c>
      <c r="BB26" s="3"/>
    </row>
    <row r="27" spans="1:78" x14ac:dyDescent="0.35">
      <c r="A27" s="20" t="s">
        <v>83</v>
      </c>
      <c r="B27" s="3">
        <v>36.58106432000001</v>
      </c>
      <c r="C27" s="6">
        <v>18</v>
      </c>
      <c r="D27" s="3">
        <v>27.980584830000002</v>
      </c>
      <c r="E27" s="3">
        <v>8.6004794900000086</v>
      </c>
      <c r="F27" s="4">
        <v>0.30737311397361555</v>
      </c>
      <c r="G27" s="3">
        <v>0.94681418903490633</v>
      </c>
      <c r="H27" s="19">
        <v>0.21036500792480853</v>
      </c>
      <c r="I27" s="6">
        <v>10</v>
      </c>
      <c r="J27" s="3">
        <v>49.532275330000012</v>
      </c>
      <c r="K27" s="6">
        <v>26</v>
      </c>
      <c r="L27" s="3">
        <v>56.717560270000007</v>
      </c>
      <c r="M27" s="3">
        <v>-7.1852849399999954</v>
      </c>
      <c r="N27" s="4">
        <v>-0.12668536703262523</v>
      </c>
      <c r="O27" s="3">
        <v>0.64277926331245983</v>
      </c>
      <c r="P27" s="19">
        <v>-9.1593494469428008E-2</v>
      </c>
      <c r="Q27" s="6">
        <v>277</v>
      </c>
      <c r="S27" s="20" t="s">
        <v>102</v>
      </c>
      <c r="T27" s="3">
        <v>65.627948840000002</v>
      </c>
      <c r="U27" s="6">
        <v>21</v>
      </c>
      <c r="V27" s="3">
        <v>81.148296940000009</v>
      </c>
      <c r="W27" s="3">
        <v>-15.520348100000007</v>
      </c>
      <c r="X27" s="23">
        <v>-0.19125907363743633</v>
      </c>
      <c r="Y27" s="19">
        <v>-0.12496319280720532</v>
      </c>
      <c r="Z27" s="3">
        <v>65.627948840000002</v>
      </c>
      <c r="AA27" s="6">
        <v>21</v>
      </c>
      <c r="AB27" s="3">
        <v>81.148296940000009</v>
      </c>
      <c r="AC27" s="3">
        <v>-15.520348100000007</v>
      </c>
      <c r="AD27" s="23">
        <v>-0.19125907363743633</v>
      </c>
      <c r="AE27" s="19">
        <v>-0.12496319280720532</v>
      </c>
      <c r="AG27" s="20" t="s">
        <v>83</v>
      </c>
      <c r="AH27" s="6">
        <v>26</v>
      </c>
      <c r="AI27" s="3">
        <v>300.72161754000007</v>
      </c>
      <c r="AJ27" s="6">
        <v>28</v>
      </c>
      <c r="AK27" s="4">
        <v>-0.78331519638538238</v>
      </c>
      <c r="AL27" s="3">
        <v>0.56470500688207159</v>
      </c>
      <c r="AM27" s="3">
        <v>1387.8297532800002</v>
      </c>
      <c r="AN27" s="3"/>
      <c r="BB27" s="3"/>
    </row>
    <row r="28" spans="1:78" x14ac:dyDescent="0.35">
      <c r="A28" s="20" t="s">
        <v>261</v>
      </c>
      <c r="B28" s="3">
        <v>22.644108240000001</v>
      </c>
      <c r="C28" s="6">
        <v>29</v>
      </c>
      <c r="D28" s="3">
        <v>44.478015029999987</v>
      </c>
      <c r="E28" s="3">
        <v>-21.833906789999986</v>
      </c>
      <c r="F28" s="4">
        <v>-0.49089211322207682</v>
      </c>
      <c r="G28" s="3">
        <v>0.58608909768523199</v>
      </c>
      <c r="H28" s="19">
        <v>-0.53405045384369298</v>
      </c>
      <c r="I28" s="6">
        <v>287</v>
      </c>
      <c r="J28" s="3">
        <v>49.469851009999999</v>
      </c>
      <c r="K28" s="6">
        <v>27</v>
      </c>
      <c r="L28" s="3">
        <v>74.856843979999979</v>
      </c>
      <c r="M28" s="3">
        <v>-25.38699296999998</v>
      </c>
      <c r="N28" s="4">
        <v>-0.33914057312892854</v>
      </c>
      <c r="O28" s="3">
        <v>0.64196918426490823</v>
      </c>
      <c r="P28" s="19">
        <v>-0.32361742361091422</v>
      </c>
      <c r="Q28" s="6">
        <v>285</v>
      </c>
      <c r="S28" s="20" t="s">
        <v>103</v>
      </c>
      <c r="T28" s="3"/>
      <c r="U28" s="6">
        <v>205</v>
      </c>
      <c r="V28" s="3"/>
      <c r="W28" s="3"/>
      <c r="X28" s="23">
        <v>-1</v>
      </c>
      <c r="Y28" s="19"/>
      <c r="Z28" s="3"/>
      <c r="AA28" s="6">
        <v>205</v>
      </c>
      <c r="AB28" s="3"/>
      <c r="AC28" s="3"/>
      <c r="AD28" s="23">
        <v>-1</v>
      </c>
      <c r="AE28" s="19"/>
      <c r="AG28" s="20" t="s">
        <v>261</v>
      </c>
      <c r="AH28" s="6">
        <v>27</v>
      </c>
      <c r="AI28" s="3">
        <v>475.87184642</v>
      </c>
      <c r="AJ28" s="6">
        <v>17</v>
      </c>
      <c r="AK28" s="4">
        <v>-5.8134393364094872E-2</v>
      </c>
      <c r="AL28" s="3">
        <v>0.89360790390084233</v>
      </c>
      <c r="AM28" s="3">
        <v>505.24389368000004</v>
      </c>
      <c r="AN28" s="3"/>
      <c r="AO28" s="3">
        <f>SUM(B2:B11)</f>
        <v>2579.3792215999997</v>
      </c>
      <c r="AP28" s="1" t="s">
        <v>28</v>
      </c>
      <c r="AQ28" t="s" vm="1">
        <v>396</v>
      </c>
      <c r="BB28" s="3"/>
    </row>
    <row r="29" spans="1:78" x14ac:dyDescent="0.35">
      <c r="A29" s="20" t="s">
        <v>277</v>
      </c>
      <c r="B29" s="3">
        <v>22.621720159999999</v>
      </c>
      <c r="C29" s="6">
        <v>30</v>
      </c>
      <c r="D29" s="3">
        <v>16.702178119999999</v>
      </c>
      <c r="E29" s="3">
        <v>5.9195420399999996</v>
      </c>
      <c r="F29" s="4">
        <v>0.35441736984661021</v>
      </c>
      <c r="G29" s="3">
        <v>0.58550963527200584</v>
      </c>
      <c r="H29" s="19">
        <v>0.14479012589981027</v>
      </c>
      <c r="I29" s="6">
        <v>15</v>
      </c>
      <c r="J29" s="3">
        <v>47.396257859999999</v>
      </c>
      <c r="K29" s="6">
        <v>28</v>
      </c>
      <c r="L29" s="3">
        <v>36.553510790000004</v>
      </c>
      <c r="M29" s="3">
        <v>10.842747069999994</v>
      </c>
      <c r="N29" s="4">
        <v>0.29662669428092969</v>
      </c>
      <c r="O29" s="3">
        <v>0.61506021090386631</v>
      </c>
      <c r="P29" s="19">
        <v>0.13821652197267656</v>
      </c>
      <c r="Q29" s="6">
        <v>14</v>
      </c>
      <c r="S29" s="20" t="s">
        <v>104</v>
      </c>
      <c r="T29" s="3">
        <v>0.45943328999999999</v>
      </c>
      <c r="U29" s="6">
        <v>131</v>
      </c>
      <c r="V29" s="3">
        <v>1.9159059999999999E-2</v>
      </c>
      <c r="W29" s="3">
        <v>0.44027422999999999</v>
      </c>
      <c r="X29" s="23">
        <v>22.979949433844876</v>
      </c>
      <c r="Y29" s="19">
        <v>3.544899453094988E-3</v>
      </c>
      <c r="Z29" s="3">
        <v>0.45943328999999999</v>
      </c>
      <c r="AA29" s="6">
        <v>131</v>
      </c>
      <c r="AB29" s="3">
        <v>1.9159059999999999E-2</v>
      </c>
      <c r="AC29" s="3">
        <v>0.44027422999999999</v>
      </c>
      <c r="AD29" s="23">
        <v>22.979949433844876</v>
      </c>
      <c r="AE29" s="19">
        <v>3.544899453094988E-3</v>
      </c>
      <c r="AG29" s="20" t="s">
        <v>277</v>
      </c>
      <c r="AH29" s="6">
        <v>28</v>
      </c>
      <c r="AI29" s="3">
        <v>296.55181459000005</v>
      </c>
      <c r="AJ29" s="6">
        <v>29</v>
      </c>
      <c r="AK29" s="4">
        <v>-0.2106688600127069</v>
      </c>
      <c r="AL29" s="3">
        <v>0.55687481288790885</v>
      </c>
      <c r="AM29" s="3">
        <v>375.70013339999997</v>
      </c>
      <c r="AN29" s="3"/>
      <c r="AO29" s="3">
        <f>SUM(D2:D11)</f>
        <v>2561.3713289999996</v>
      </c>
      <c r="BB29" s="3"/>
    </row>
    <row r="30" spans="1:78" x14ac:dyDescent="0.35">
      <c r="A30" s="20" t="s">
        <v>302</v>
      </c>
      <c r="B30" s="3">
        <v>36.355485899999998</v>
      </c>
      <c r="C30" s="6">
        <v>19</v>
      </c>
      <c r="D30" s="3">
        <v>9.6813150500000003</v>
      </c>
      <c r="E30" s="3">
        <v>26.674170849999996</v>
      </c>
      <c r="F30" s="4">
        <v>2.7552218590386639</v>
      </c>
      <c r="G30" s="3">
        <v>0.94097562603062224</v>
      </c>
      <c r="H30" s="19">
        <v>0.65244178173697853</v>
      </c>
      <c r="I30" s="6">
        <v>5</v>
      </c>
      <c r="J30" s="3">
        <v>45.976066889999998</v>
      </c>
      <c r="K30" s="6">
        <v>29</v>
      </c>
      <c r="L30" s="3">
        <v>19.9327331</v>
      </c>
      <c r="M30" s="3">
        <v>26.043333789999998</v>
      </c>
      <c r="N30" s="4">
        <v>1.3065611052605726</v>
      </c>
      <c r="O30" s="3">
        <v>0.59663042346975836</v>
      </c>
      <c r="P30" s="19">
        <v>0.33198404369191709</v>
      </c>
      <c r="Q30" s="6">
        <v>10</v>
      </c>
      <c r="S30" s="20" t="s">
        <v>105</v>
      </c>
      <c r="T30" s="3">
        <v>53.728898909999998</v>
      </c>
      <c r="U30" s="6">
        <v>25</v>
      </c>
      <c r="V30" s="3">
        <v>84.887859759999998</v>
      </c>
      <c r="W30" s="3">
        <v>-31.15896085</v>
      </c>
      <c r="X30" s="23">
        <v>-0.3670602714934087</v>
      </c>
      <c r="Y30" s="19">
        <v>-0.25087860190266675</v>
      </c>
      <c r="Z30" s="3">
        <v>53.728898909999998</v>
      </c>
      <c r="AA30" s="6">
        <v>25</v>
      </c>
      <c r="AB30" s="3">
        <v>84.887859759999998</v>
      </c>
      <c r="AC30" s="3">
        <v>-31.15896085</v>
      </c>
      <c r="AD30" s="23">
        <v>-0.3670602714934087</v>
      </c>
      <c r="AE30" s="19">
        <v>-0.25087860190266675</v>
      </c>
      <c r="AG30" s="20" t="s">
        <v>302</v>
      </c>
      <c r="AH30" s="6">
        <v>29</v>
      </c>
      <c r="AI30" s="3">
        <v>186.07031284000001</v>
      </c>
      <c r="AJ30" s="6">
        <v>36</v>
      </c>
      <c r="AK30" s="4">
        <v>-0.28258111486418425</v>
      </c>
      <c r="AL30" s="3">
        <v>0.34940899211838355</v>
      </c>
      <c r="AM30" s="3">
        <v>259.36076773999997</v>
      </c>
      <c r="AN30" s="3"/>
      <c r="AO30">
        <f>100*(AO28/AO29-1)</f>
        <v>0.70305669451804498</v>
      </c>
      <c r="AP30" t="s">
        <v>370</v>
      </c>
      <c r="AQ30" t="s">
        <v>369</v>
      </c>
      <c r="AR30" t="s">
        <v>375</v>
      </c>
      <c r="AS30" t="s">
        <v>399</v>
      </c>
      <c r="AT30" t="s">
        <v>374</v>
      </c>
      <c r="AU30" t="s">
        <v>371</v>
      </c>
      <c r="AV30" t="s">
        <v>376</v>
      </c>
      <c r="AW30" t="s">
        <v>418</v>
      </c>
      <c r="AX30" t="s">
        <v>395</v>
      </c>
      <c r="AY30" t="s">
        <v>394</v>
      </c>
      <c r="AZ30" t="s">
        <v>397</v>
      </c>
      <c r="BA30" t="s">
        <v>398</v>
      </c>
      <c r="BB30" s="3"/>
    </row>
    <row r="31" spans="1:78" x14ac:dyDescent="0.35">
      <c r="A31" s="20" t="s">
        <v>97</v>
      </c>
      <c r="B31" s="3">
        <v>20.87615826</v>
      </c>
      <c r="C31" s="6">
        <v>31</v>
      </c>
      <c r="D31" s="3">
        <v>19.6321674</v>
      </c>
      <c r="E31" s="3">
        <v>1.2439908600000003</v>
      </c>
      <c r="F31" s="4">
        <v>6.3364927297838713E-2</v>
      </c>
      <c r="G31" s="3">
        <v>0.5403299007432012</v>
      </c>
      <c r="H31" s="19">
        <v>3.0427622951320957E-2</v>
      </c>
      <c r="I31" s="6">
        <v>34</v>
      </c>
      <c r="J31" s="3">
        <v>45.496582480000001</v>
      </c>
      <c r="K31" s="6">
        <v>30</v>
      </c>
      <c r="L31" s="3">
        <v>51.666165839999998</v>
      </c>
      <c r="M31" s="3">
        <v>-6.1695833599999972</v>
      </c>
      <c r="N31" s="4">
        <v>-0.11941244835364773</v>
      </c>
      <c r="O31" s="3">
        <v>0.59040816467433133</v>
      </c>
      <c r="P31" s="19">
        <v>-7.8645969377915195E-2</v>
      </c>
      <c r="Q31" s="6">
        <v>275</v>
      </c>
      <c r="S31" s="20" t="s">
        <v>106</v>
      </c>
      <c r="T31" s="3">
        <v>13.2134502</v>
      </c>
      <c r="U31" s="6">
        <v>50</v>
      </c>
      <c r="V31" s="3">
        <v>26.676620329999999</v>
      </c>
      <c r="W31" s="3">
        <v>-13.463170129999998</v>
      </c>
      <c r="X31" s="23">
        <v>-0.50468050163234446</v>
      </c>
      <c r="Y31" s="19">
        <v>-0.10839967724379822</v>
      </c>
      <c r="Z31" s="3">
        <v>13.2134502</v>
      </c>
      <c r="AA31" s="6">
        <v>50</v>
      </c>
      <c r="AB31" s="3">
        <v>26.676620329999999</v>
      </c>
      <c r="AC31" s="3">
        <v>-13.463170129999998</v>
      </c>
      <c r="AD31" s="23">
        <v>-0.50468050163234446</v>
      </c>
      <c r="AE31" s="19">
        <v>-0.10839967724379822</v>
      </c>
      <c r="AG31" s="20" t="s">
        <v>97</v>
      </c>
      <c r="AH31" s="6">
        <v>30</v>
      </c>
      <c r="AI31" s="3">
        <v>319.85082005000004</v>
      </c>
      <c r="AJ31" s="6">
        <v>27</v>
      </c>
      <c r="AK31" s="4">
        <v>0.20273828595769583</v>
      </c>
      <c r="AL31" s="3">
        <v>0.60062645650523083</v>
      </c>
      <c r="AM31" s="3">
        <v>265.93551048</v>
      </c>
      <c r="AN31" s="3"/>
      <c r="AP31" s="3">
        <v>2352.7388629499997</v>
      </c>
      <c r="AQ31" s="3">
        <v>1954.5051185099996</v>
      </c>
      <c r="AR31" s="4">
        <v>-0.16926389524618624</v>
      </c>
      <c r="AS31" s="3">
        <v>50.587734751469867</v>
      </c>
      <c r="AT31" s="3">
        <v>4609.7863073199997</v>
      </c>
      <c r="AU31" s="3">
        <v>3943.133130090001</v>
      </c>
      <c r="AV31" s="4">
        <v>-0.14461693726917513</v>
      </c>
      <c r="AW31" s="3">
        <v>51.169953159149649</v>
      </c>
      <c r="AX31" s="3">
        <v>28126.034921440001</v>
      </c>
      <c r="AY31" s="3">
        <v>31025.345265790005</v>
      </c>
      <c r="AZ31" s="4">
        <v>0.10308279686234445</v>
      </c>
      <c r="BA31" s="3">
        <v>58.260420235689146</v>
      </c>
      <c r="BB31" s="3"/>
    </row>
    <row r="32" spans="1:78" x14ac:dyDescent="0.35">
      <c r="A32" s="20" t="s">
        <v>307</v>
      </c>
      <c r="B32" s="3">
        <v>22.917942879999998</v>
      </c>
      <c r="C32" s="6">
        <v>28</v>
      </c>
      <c r="D32" s="3">
        <v>16.487441530000002</v>
      </c>
      <c r="E32" s="3">
        <v>6.4305013499999966</v>
      </c>
      <c r="F32" s="4">
        <v>0.39002420953543759</v>
      </c>
      <c r="G32" s="3">
        <v>0.59317665862477287</v>
      </c>
      <c r="H32" s="19">
        <v>0.15728802900188532</v>
      </c>
      <c r="I32" s="6">
        <v>13</v>
      </c>
      <c r="J32" s="3">
        <v>40.278783590000003</v>
      </c>
      <c r="K32" s="6">
        <v>31</v>
      </c>
      <c r="L32" s="3">
        <v>34.158842079999999</v>
      </c>
      <c r="M32" s="3">
        <v>6.1199415100000039</v>
      </c>
      <c r="N32" s="4">
        <v>0.1791612694501501</v>
      </c>
      <c r="O32" s="3">
        <v>0.52269690157805626</v>
      </c>
      <c r="P32" s="19">
        <v>7.8013166287794936E-2</v>
      </c>
      <c r="Q32" s="6">
        <v>16</v>
      </c>
      <c r="S32" s="20" t="s">
        <v>107</v>
      </c>
      <c r="T32" s="3">
        <v>7.2310000000000004E-5</v>
      </c>
      <c r="U32" s="6">
        <v>203</v>
      </c>
      <c r="V32" s="3">
        <v>7.8709999999999997E-5</v>
      </c>
      <c r="W32" s="3">
        <v>-6.3999999999999929E-6</v>
      </c>
      <c r="X32" s="23">
        <v>-8.1311142167450057E-2</v>
      </c>
      <c r="Y32" s="19">
        <v>-5.1530057754704153E-8</v>
      </c>
      <c r="Z32" s="3">
        <v>7.2310000000000004E-5</v>
      </c>
      <c r="AA32" s="6">
        <v>203</v>
      </c>
      <c r="AB32" s="3">
        <v>7.8709999999999997E-5</v>
      </c>
      <c r="AC32" s="3">
        <v>-6.3999999999999929E-6</v>
      </c>
      <c r="AD32" s="23">
        <v>-8.1311142167450057E-2</v>
      </c>
      <c r="AE32" s="19">
        <v>-5.1530057754704153E-8</v>
      </c>
      <c r="AG32" s="20" t="s">
        <v>307</v>
      </c>
      <c r="AH32" s="6">
        <v>31</v>
      </c>
      <c r="AI32" s="3">
        <v>236.45315964000002</v>
      </c>
      <c r="AJ32" s="6">
        <v>30</v>
      </c>
      <c r="AK32" s="4">
        <v>-5.1349597731247476E-2</v>
      </c>
      <c r="AL32" s="3">
        <v>0.44401956944127235</v>
      </c>
      <c r="AM32" s="3">
        <v>249.25215767</v>
      </c>
      <c r="AN32" s="3"/>
      <c r="AO32" s="3">
        <f>SUM(J2:J11)</f>
        <v>5268.8956649500005</v>
      </c>
      <c r="BB32" s="3"/>
    </row>
    <row r="33" spans="1:54" x14ac:dyDescent="0.35">
      <c r="A33" s="20" t="s">
        <v>151</v>
      </c>
      <c r="B33" s="3">
        <v>28.432743330000001</v>
      </c>
      <c r="C33" s="6">
        <v>23</v>
      </c>
      <c r="D33" s="3">
        <v>10.640421870000001</v>
      </c>
      <c r="E33" s="3">
        <v>17.79232146</v>
      </c>
      <c r="F33" s="4">
        <v>1.6721443639527425</v>
      </c>
      <c r="G33" s="3">
        <v>0.73591420365845672</v>
      </c>
      <c r="H33" s="19">
        <v>0.43519455505772475</v>
      </c>
      <c r="I33" s="6">
        <v>7</v>
      </c>
      <c r="J33" s="3">
        <v>39.99353301</v>
      </c>
      <c r="K33" s="6">
        <v>32</v>
      </c>
      <c r="L33" s="3">
        <v>22.039502650000003</v>
      </c>
      <c r="M33" s="3">
        <v>17.954030359999997</v>
      </c>
      <c r="N33" s="4">
        <v>0.81462956061760283</v>
      </c>
      <c r="O33" s="3">
        <v>0.51899521098439183</v>
      </c>
      <c r="P33" s="19">
        <v>0.22886668993847911</v>
      </c>
      <c r="Q33" s="6">
        <v>12</v>
      </c>
      <c r="S33" s="20" t="s">
        <v>108</v>
      </c>
      <c r="T33" s="3">
        <v>3.7182106699999999</v>
      </c>
      <c r="U33" s="6">
        <v>81</v>
      </c>
      <c r="V33" s="3">
        <v>5.4980936000000007</v>
      </c>
      <c r="W33" s="3">
        <v>-1.7798829300000008</v>
      </c>
      <c r="X33" s="23">
        <v>-0.32372728794577099</v>
      </c>
      <c r="Y33" s="19">
        <v>-1.433085471554878E-2</v>
      </c>
      <c r="Z33" s="3">
        <v>3.7182106699999999</v>
      </c>
      <c r="AA33" s="6">
        <v>81</v>
      </c>
      <c r="AB33" s="3">
        <v>5.4980936000000007</v>
      </c>
      <c r="AC33" s="3">
        <v>-1.7798829300000008</v>
      </c>
      <c r="AD33" s="23">
        <v>-0.32372728794577099</v>
      </c>
      <c r="AE33" s="19">
        <v>-1.433085471554878E-2</v>
      </c>
      <c r="AG33" s="20" t="s">
        <v>151</v>
      </c>
      <c r="AH33" s="6">
        <v>32</v>
      </c>
      <c r="AI33" s="3">
        <v>170.70654017000001</v>
      </c>
      <c r="AJ33" s="6">
        <v>38</v>
      </c>
      <c r="AK33" s="4">
        <v>0.16151698809264126</v>
      </c>
      <c r="AL33" s="3">
        <v>0.32055839127924396</v>
      </c>
      <c r="AM33" s="3">
        <v>146.96861253</v>
      </c>
      <c r="AN33" s="3"/>
      <c r="AO33" s="3">
        <f>SUM(L2:L11)</f>
        <v>5158.6703411999997</v>
      </c>
      <c r="BB33" s="3"/>
    </row>
    <row r="34" spans="1:54" x14ac:dyDescent="0.35">
      <c r="A34" s="20" t="s">
        <v>84</v>
      </c>
      <c r="B34" s="3">
        <v>24.175605990000001</v>
      </c>
      <c r="C34" s="6">
        <v>27</v>
      </c>
      <c r="D34" s="3">
        <v>17.93670642</v>
      </c>
      <c r="E34" s="3">
        <v>6.2388995700000009</v>
      </c>
      <c r="F34" s="4">
        <v>0.34782860486825107</v>
      </c>
      <c r="G34" s="3">
        <v>0.62572828881128817</v>
      </c>
      <c r="H34" s="19">
        <v>0.15260151006826403</v>
      </c>
      <c r="I34" s="6">
        <v>14</v>
      </c>
      <c r="J34" s="3">
        <v>37.526715979999999</v>
      </c>
      <c r="K34" s="6">
        <v>33</v>
      </c>
      <c r="L34" s="3">
        <v>37.227020780000004</v>
      </c>
      <c r="M34" s="3">
        <v>0.29969519999999505</v>
      </c>
      <c r="N34" s="4">
        <v>8.0504749969410039E-3</v>
      </c>
      <c r="O34" s="3">
        <v>0.48698337985597856</v>
      </c>
      <c r="P34" s="19">
        <v>3.8203259679933706E-3</v>
      </c>
      <c r="Q34" s="6">
        <v>62</v>
      </c>
      <c r="S34" s="20" t="s">
        <v>109</v>
      </c>
      <c r="T34" s="3">
        <v>1.62628583</v>
      </c>
      <c r="U34" s="6">
        <v>100</v>
      </c>
      <c r="V34" s="3">
        <v>3.3383090599999998</v>
      </c>
      <c r="W34" s="3">
        <v>-1.7120232299999998</v>
      </c>
      <c r="X34" s="23">
        <v>-0.51284144134935183</v>
      </c>
      <c r="Y34" s="19">
        <v>-1.378447748738988E-2</v>
      </c>
      <c r="Z34" s="3">
        <v>1.62628583</v>
      </c>
      <c r="AA34" s="6">
        <v>100</v>
      </c>
      <c r="AB34" s="3">
        <v>3.3383090599999998</v>
      </c>
      <c r="AC34" s="3">
        <v>-1.7120232299999998</v>
      </c>
      <c r="AD34" s="23">
        <v>-0.51284144134935183</v>
      </c>
      <c r="AE34" s="19">
        <v>-1.378447748738988E-2</v>
      </c>
      <c r="AG34" s="20" t="s">
        <v>84</v>
      </c>
      <c r="AH34" s="6">
        <v>33</v>
      </c>
      <c r="AI34" s="3">
        <v>405.52607390000003</v>
      </c>
      <c r="AJ34" s="6">
        <v>20</v>
      </c>
      <c r="AK34" s="4">
        <v>0.89352001555434857</v>
      </c>
      <c r="AL34" s="3">
        <v>0.76151028391598274</v>
      </c>
      <c r="AM34" s="3">
        <v>214.16519</v>
      </c>
      <c r="AN34" s="3"/>
      <c r="AO34">
        <f>100*(AO32/AO33-1)</f>
        <v>2.1367002824289827</v>
      </c>
      <c r="BB34" s="3"/>
    </row>
    <row r="35" spans="1:54" x14ac:dyDescent="0.35">
      <c r="A35" s="20" t="s">
        <v>288</v>
      </c>
      <c r="B35" s="3">
        <v>19.31932484</v>
      </c>
      <c r="C35" s="6">
        <v>33</v>
      </c>
      <c r="D35" s="3">
        <v>15.61241982</v>
      </c>
      <c r="E35" s="3">
        <v>3.7069050200000007</v>
      </c>
      <c r="F35" s="4">
        <v>0.23743308614154346</v>
      </c>
      <c r="G35" s="3">
        <v>0.50003495581963753</v>
      </c>
      <c r="H35" s="19">
        <v>9.0669724265433002E-2</v>
      </c>
      <c r="I35" s="6">
        <v>23</v>
      </c>
      <c r="J35" s="3">
        <v>31.803638980000002</v>
      </c>
      <c r="K35" s="6">
        <v>34</v>
      </c>
      <c r="L35" s="3">
        <v>35.239522669999999</v>
      </c>
      <c r="M35" s="3">
        <v>-3.4358836899999972</v>
      </c>
      <c r="N35" s="4">
        <v>-9.7500857834405985E-2</v>
      </c>
      <c r="O35" s="3">
        <v>0.4127151336784719</v>
      </c>
      <c r="P35" s="19">
        <v>-4.3798484873671946E-2</v>
      </c>
      <c r="Q35" s="6">
        <v>265</v>
      </c>
      <c r="S35" s="20" t="s">
        <v>110</v>
      </c>
      <c r="T35" s="3"/>
      <c r="U35" s="6">
        <v>205</v>
      </c>
      <c r="V35" s="3"/>
      <c r="W35" s="3"/>
      <c r="X35" s="23">
        <v>-1</v>
      </c>
      <c r="Y35" s="19"/>
      <c r="Z35" s="3"/>
      <c r="AA35" s="6">
        <v>205</v>
      </c>
      <c r="AB35" s="3"/>
      <c r="AC35" s="3"/>
      <c r="AD35" s="23">
        <v>-1</v>
      </c>
      <c r="AE35" s="19"/>
      <c r="AG35" s="20" t="s">
        <v>288</v>
      </c>
      <c r="AH35" s="6">
        <v>34</v>
      </c>
      <c r="AI35" s="3">
        <v>216.59789247999998</v>
      </c>
      <c r="AJ35" s="6">
        <v>33</v>
      </c>
      <c r="AK35" s="4">
        <v>-4.699039338956279E-2</v>
      </c>
      <c r="AL35" s="3">
        <v>0.40673469158661729</v>
      </c>
      <c r="AM35" s="3">
        <v>227.27776402000001</v>
      </c>
      <c r="AN35" s="3"/>
      <c r="BB35" s="3"/>
    </row>
    <row r="36" spans="1:54" x14ac:dyDescent="0.35">
      <c r="A36" s="20" t="s">
        <v>120</v>
      </c>
      <c r="B36" s="3">
        <v>12.721089360000001</v>
      </c>
      <c r="C36" s="6">
        <v>38</v>
      </c>
      <c r="D36" s="3">
        <v>12.5688228</v>
      </c>
      <c r="E36" s="3">
        <v>0.15226656000000105</v>
      </c>
      <c r="F36" s="4">
        <v>1.2114623813457071E-2</v>
      </c>
      <c r="G36" s="3">
        <v>0.3292552617022646</v>
      </c>
      <c r="H36" s="19">
        <v>3.7243918944667494E-3</v>
      </c>
      <c r="I36" s="6">
        <v>62</v>
      </c>
      <c r="J36" s="3">
        <v>28.351154149999999</v>
      </c>
      <c r="K36" s="6">
        <v>35</v>
      </c>
      <c r="L36" s="3">
        <v>27.523723759999999</v>
      </c>
      <c r="M36" s="3">
        <v>0.82743038999999996</v>
      </c>
      <c r="N36" s="4">
        <v>3.0062443483846346E-2</v>
      </c>
      <c r="O36" s="3">
        <v>0.36791231287446258</v>
      </c>
      <c r="P36" s="19">
        <v>1.0547562342086007E-2</v>
      </c>
      <c r="Q36" s="6">
        <v>37</v>
      </c>
      <c r="S36" s="20" t="s">
        <v>111</v>
      </c>
      <c r="T36" s="3">
        <v>172.37773470999997</v>
      </c>
      <c r="U36" s="6">
        <v>11</v>
      </c>
      <c r="V36" s="3">
        <v>290.65886879999999</v>
      </c>
      <c r="W36" s="3">
        <v>-118.28113409000002</v>
      </c>
      <c r="X36" s="23">
        <v>-0.4069414244207642</v>
      </c>
      <c r="Y36" s="19">
        <v>-0.95234901108587722</v>
      </c>
      <c r="Z36" s="3">
        <v>172.37773470999997</v>
      </c>
      <c r="AA36" s="6">
        <v>11</v>
      </c>
      <c r="AB36" s="3">
        <v>290.65886879999999</v>
      </c>
      <c r="AC36" s="3">
        <v>-118.28113409000002</v>
      </c>
      <c r="AD36" s="23">
        <v>-0.4069414244207642</v>
      </c>
      <c r="AE36" s="19">
        <v>-0.95234901108587722</v>
      </c>
      <c r="AG36" s="20" t="s">
        <v>120</v>
      </c>
      <c r="AH36" s="6">
        <v>35</v>
      </c>
      <c r="AI36" s="3">
        <v>184.37154654</v>
      </c>
      <c r="AJ36" s="6">
        <v>37</v>
      </c>
      <c r="AK36" s="4">
        <v>0.44146279038657044</v>
      </c>
      <c r="AL36" s="3">
        <v>0.34621899253345201</v>
      </c>
      <c r="AM36" s="3">
        <v>127.90586601999999</v>
      </c>
      <c r="AN36" s="3"/>
      <c r="AO36" s="3">
        <f>SUM(AI2:AI11)</f>
        <v>34259.190468889996</v>
      </c>
      <c r="BB36" s="3"/>
    </row>
    <row r="37" spans="1:54" x14ac:dyDescent="0.35">
      <c r="A37" s="20" t="s">
        <v>85</v>
      </c>
      <c r="B37" s="3">
        <v>18.52590923</v>
      </c>
      <c r="C37" s="6">
        <v>35</v>
      </c>
      <c r="D37" s="3">
        <v>15.944849639999999</v>
      </c>
      <c r="E37" s="3">
        <v>2.5810595900000006</v>
      </c>
      <c r="F37" s="4">
        <v>0.16187418810930865</v>
      </c>
      <c r="G37" s="3">
        <v>0.479499272363892</v>
      </c>
      <c r="H37" s="19">
        <v>6.3131901161565654E-2</v>
      </c>
      <c r="I37" s="6">
        <v>26</v>
      </c>
      <c r="J37" s="3">
        <v>28.299477860000003</v>
      </c>
      <c r="K37" s="6">
        <v>36</v>
      </c>
      <c r="L37" s="3">
        <v>30.610894590000001</v>
      </c>
      <c r="M37" s="3">
        <v>-2.3114167299999977</v>
      </c>
      <c r="N37" s="4">
        <v>-7.5509610580119846E-2</v>
      </c>
      <c r="O37" s="3">
        <v>0.3672417107792505</v>
      </c>
      <c r="P37" s="19">
        <v>-2.946448710714572E-2</v>
      </c>
      <c r="Q37" s="6">
        <v>258</v>
      </c>
      <c r="S37" s="20" t="s">
        <v>112</v>
      </c>
      <c r="T37" s="3">
        <v>7.5371311800000012</v>
      </c>
      <c r="U37" s="6">
        <v>64</v>
      </c>
      <c r="V37" s="3">
        <v>6.1805139499999999</v>
      </c>
      <c r="W37" s="3">
        <v>1.3566172300000012</v>
      </c>
      <c r="X37" s="23">
        <v>0.21949909683481916</v>
      </c>
      <c r="Y37" s="19">
        <v>1.092290065826983E-2</v>
      </c>
      <c r="Z37" s="3">
        <v>7.5371311800000012</v>
      </c>
      <c r="AA37" s="6">
        <v>64</v>
      </c>
      <c r="AB37" s="3">
        <v>6.1805139499999999</v>
      </c>
      <c r="AC37" s="3">
        <v>1.3566172300000012</v>
      </c>
      <c r="AD37" s="23">
        <v>0.21949909683481916</v>
      </c>
      <c r="AE37" s="19">
        <v>1.092290065826983E-2</v>
      </c>
      <c r="AG37" s="20" t="s">
        <v>85</v>
      </c>
      <c r="AH37" s="6">
        <v>36</v>
      </c>
      <c r="AI37" s="3">
        <v>220.83453459</v>
      </c>
      <c r="AJ37" s="6">
        <v>32</v>
      </c>
      <c r="AK37" s="4">
        <v>0.22766339710534167</v>
      </c>
      <c r="AL37" s="3">
        <v>0.41469039836771099</v>
      </c>
      <c r="AM37" s="3">
        <v>179.88198973000002</v>
      </c>
      <c r="AN37" s="3"/>
      <c r="AO37" s="3">
        <f>SUM(AM2:AM11)</f>
        <v>32292.142693060003</v>
      </c>
      <c r="BB37" s="3"/>
    </row>
    <row r="38" spans="1:54" x14ac:dyDescent="0.35">
      <c r="A38" s="20" t="s">
        <v>262</v>
      </c>
      <c r="B38" s="3">
        <v>18.12401788</v>
      </c>
      <c r="C38" s="6">
        <v>36</v>
      </c>
      <c r="D38" s="3">
        <v>15.39307232</v>
      </c>
      <c r="E38" s="3">
        <v>2.7309455600000003</v>
      </c>
      <c r="F38" s="4">
        <v>0.17741393681700046</v>
      </c>
      <c r="G38" s="3">
        <v>0.46909726685356157</v>
      </c>
      <c r="H38" s="19">
        <v>6.6798064577632071E-2</v>
      </c>
      <c r="I38" s="6">
        <v>25</v>
      </c>
      <c r="J38" s="3">
        <v>27.867769859999999</v>
      </c>
      <c r="K38" s="6">
        <v>37</v>
      </c>
      <c r="L38" s="3">
        <v>28.287211169999999</v>
      </c>
      <c r="M38" s="3">
        <v>-0.41944130999999985</v>
      </c>
      <c r="N38" s="4">
        <v>-1.4827948484537723E-2</v>
      </c>
      <c r="O38" s="3">
        <v>0.36163944542080795</v>
      </c>
      <c r="P38" s="19">
        <v>-5.3467740846105749E-3</v>
      </c>
      <c r="Q38" s="6">
        <v>236</v>
      </c>
      <c r="S38" s="20" t="s">
        <v>113</v>
      </c>
      <c r="T38" s="3">
        <v>1.4989885599999999</v>
      </c>
      <c r="U38" s="6">
        <v>101</v>
      </c>
      <c r="V38" s="3">
        <v>3.7478330700000004</v>
      </c>
      <c r="W38" s="3">
        <v>-2.2488445100000005</v>
      </c>
      <c r="X38" s="23">
        <v>-0.60003860043851964</v>
      </c>
      <c r="Y38" s="19">
        <v>-1.8106732419007739E-2</v>
      </c>
      <c r="Z38" s="3">
        <v>1.4989885599999999</v>
      </c>
      <c r="AA38" s="6">
        <v>101</v>
      </c>
      <c r="AB38" s="3">
        <v>3.7478330700000004</v>
      </c>
      <c r="AC38" s="3">
        <v>-2.2488445100000005</v>
      </c>
      <c r="AD38" s="23">
        <v>-0.60003860043851964</v>
      </c>
      <c r="AE38" s="19">
        <v>-1.8106732419007739E-2</v>
      </c>
      <c r="AG38" s="20" t="s">
        <v>262</v>
      </c>
      <c r="AH38" s="6">
        <v>37</v>
      </c>
      <c r="AI38" s="3">
        <v>227.40361164999996</v>
      </c>
      <c r="AJ38" s="6">
        <v>31</v>
      </c>
      <c r="AK38" s="4">
        <v>0.13891079667766326</v>
      </c>
      <c r="AL38" s="3">
        <v>0.42702602869825312</v>
      </c>
      <c r="AM38" s="3">
        <v>199.66762305999998</v>
      </c>
      <c r="AN38" s="3"/>
      <c r="AO38">
        <f>100*(AO36/AO37-1)</f>
        <v>6.091412993330847</v>
      </c>
      <c r="BB38" s="3"/>
    </row>
    <row r="39" spans="1:54" x14ac:dyDescent="0.35">
      <c r="A39" s="20" t="s">
        <v>121</v>
      </c>
      <c r="B39" s="3">
        <v>11.85307968</v>
      </c>
      <c r="C39" s="6">
        <v>40</v>
      </c>
      <c r="D39" s="3">
        <v>22.22502489</v>
      </c>
      <c r="E39" s="3">
        <v>-10.37194521</v>
      </c>
      <c r="F39" s="4">
        <v>-0.46667867691193388</v>
      </c>
      <c r="G39" s="3">
        <v>0.30678888745862837</v>
      </c>
      <c r="H39" s="19">
        <v>-0.2536944991072036</v>
      </c>
      <c r="I39" s="6">
        <v>282</v>
      </c>
      <c r="J39" s="3">
        <v>26.497569730000002</v>
      </c>
      <c r="K39" s="6">
        <v>38</v>
      </c>
      <c r="L39" s="3">
        <v>47.16337729</v>
      </c>
      <c r="M39" s="3">
        <v>-20.665807559999998</v>
      </c>
      <c r="N39" s="4">
        <v>-0.43817488796294801</v>
      </c>
      <c r="O39" s="3">
        <v>0.34385838803379543</v>
      </c>
      <c r="P39" s="19">
        <v>-0.26343472057951883</v>
      </c>
      <c r="Q39" s="6">
        <v>284</v>
      </c>
      <c r="S39" s="20" t="s">
        <v>114</v>
      </c>
      <c r="T39" s="3">
        <v>7.12473694</v>
      </c>
      <c r="U39" s="6">
        <v>66</v>
      </c>
      <c r="V39" s="3">
        <v>13.126410030000001</v>
      </c>
      <c r="W39" s="3">
        <v>-6.0016730900000006</v>
      </c>
      <c r="X39" s="23">
        <v>-0.45722121100006508</v>
      </c>
      <c r="Y39" s="19">
        <v>-4.8322900148836584E-2</v>
      </c>
      <c r="Z39" s="3">
        <v>7.12473694</v>
      </c>
      <c r="AA39" s="6">
        <v>66</v>
      </c>
      <c r="AB39" s="3">
        <v>13.126410030000001</v>
      </c>
      <c r="AC39" s="3">
        <v>-6.0016730900000006</v>
      </c>
      <c r="AD39" s="23">
        <v>-0.45722121100006508</v>
      </c>
      <c r="AE39" s="19">
        <v>-4.8322900148836584E-2</v>
      </c>
      <c r="AG39" s="20" t="s">
        <v>121</v>
      </c>
      <c r="AH39" s="6">
        <v>38</v>
      </c>
      <c r="AI39" s="3">
        <v>207.59145884000003</v>
      </c>
      <c r="AJ39" s="6">
        <v>34</v>
      </c>
      <c r="AK39" s="4">
        <v>2.0258543678311369E-2</v>
      </c>
      <c r="AL39" s="3">
        <v>0.38982211239705306</v>
      </c>
      <c r="AM39" s="3">
        <v>203.46946381999999</v>
      </c>
      <c r="AN39" s="3"/>
      <c r="BB39" s="3"/>
    </row>
    <row r="40" spans="1:54" x14ac:dyDescent="0.35">
      <c r="A40" s="20" t="s">
        <v>254</v>
      </c>
      <c r="B40" s="3">
        <v>18.075168089999998</v>
      </c>
      <c r="C40" s="6">
        <v>37</v>
      </c>
      <c r="D40" s="3">
        <v>13.8201105</v>
      </c>
      <c r="E40" s="3">
        <v>4.2550575899999981</v>
      </c>
      <c r="F40" s="4">
        <v>0.30788882549093932</v>
      </c>
      <c r="G40" s="3">
        <v>0.46783290576502728</v>
      </c>
      <c r="H40" s="19">
        <v>0.10407736274258186</v>
      </c>
      <c r="I40" s="6">
        <v>21</v>
      </c>
      <c r="J40" s="3">
        <v>26.128402469999997</v>
      </c>
      <c r="K40" s="6">
        <v>39</v>
      </c>
      <c r="L40" s="3">
        <v>23.80977566</v>
      </c>
      <c r="M40" s="3">
        <v>2.3186268099999978</v>
      </c>
      <c r="N40" s="4">
        <v>9.7381295947918112E-2</v>
      </c>
      <c r="O40" s="3">
        <v>0.33906771250272078</v>
      </c>
      <c r="P40" s="19">
        <v>2.9556396673449455E-2</v>
      </c>
      <c r="Q40" s="6">
        <v>29</v>
      </c>
      <c r="S40" s="20" t="s">
        <v>115</v>
      </c>
      <c r="T40" s="3"/>
      <c r="U40" s="6">
        <v>205</v>
      </c>
      <c r="V40" s="3"/>
      <c r="W40" s="3"/>
      <c r="X40" s="23">
        <v>-1</v>
      </c>
      <c r="Y40" s="19"/>
      <c r="Z40" s="3"/>
      <c r="AA40" s="6">
        <v>205</v>
      </c>
      <c r="AB40" s="3"/>
      <c r="AC40" s="3"/>
      <c r="AD40" s="23">
        <v>-1</v>
      </c>
      <c r="AE40" s="19"/>
      <c r="AG40" s="20" t="s">
        <v>254</v>
      </c>
      <c r="AH40" s="6">
        <v>39</v>
      </c>
      <c r="AI40" s="3">
        <v>132.37310646000003</v>
      </c>
      <c r="AJ40" s="6">
        <v>46</v>
      </c>
      <c r="AK40" s="4">
        <v>-0.18014925307639595</v>
      </c>
      <c r="AL40" s="3">
        <v>0.24857460067549855</v>
      </c>
      <c r="AM40" s="3">
        <v>161.46000592999999</v>
      </c>
      <c r="AN40" s="3"/>
      <c r="BB40" s="3"/>
    </row>
    <row r="41" spans="1:54" x14ac:dyDescent="0.35">
      <c r="A41" s="20" t="s">
        <v>362</v>
      </c>
      <c r="B41" s="3">
        <v>10.697897490000001</v>
      </c>
      <c r="C41" s="6">
        <v>44</v>
      </c>
      <c r="D41" s="3">
        <v>2.25942942</v>
      </c>
      <c r="E41" s="3">
        <v>8.4384680700000008</v>
      </c>
      <c r="F41" s="4">
        <v>3.734778345056692</v>
      </c>
      <c r="G41" s="3">
        <v>0.27688973310804177</v>
      </c>
      <c r="H41" s="19">
        <v>0.20640225983711893</v>
      </c>
      <c r="I41" s="6">
        <v>11</v>
      </c>
      <c r="J41" s="3">
        <v>23.967606709999998</v>
      </c>
      <c r="K41" s="6">
        <v>40</v>
      </c>
      <c r="L41" s="3">
        <v>4.8061726399999998</v>
      </c>
      <c r="M41" s="3">
        <v>19.161434069999999</v>
      </c>
      <c r="N41" s="4">
        <v>3.9868384898466731</v>
      </c>
      <c r="O41" s="3">
        <v>0.31102711276188338</v>
      </c>
      <c r="P41" s="19">
        <v>0.24425791324524082</v>
      </c>
      <c r="Q41" s="6">
        <v>11</v>
      </c>
      <c r="S41" s="20" t="s">
        <v>116</v>
      </c>
      <c r="T41" s="3"/>
      <c r="U41" s="6">
        <v>205</v>
      </c>
      <c r="V41" s="3"/>
      <c r="W41" s="3"/>
      <c r="X41" s="23">
        <v>-1</v>
      </c>
      <c r="Y41" s="19"/>
      <c r="Z41" s="3"/>
      <c r="AA41" s="6">
        <v>205</v>
      </c>
      <c r="AB41" s="3"/>
      <c r="AC41" s="3"/>
      <c r="AD41" s="23">
        <v>-1</v>
      </c>
      <c r="AE41" s="19"/>
      <c r="AG41" s="20" t="s">
        <v>362</v>
      </c>
      <c r="AH41" s="6">
        <v>40</v>
      </c>
      <c r="AI41" s="3">
        <v>148.54738830999997</v>
      </c>
      <c r="AJ41" s="6">
        <v>43</v>
      </c>
      <c r="AK41" s="4">
        <v>3.9498009818471891</v>
      </c>
      <c r="AL41" s="3">
        <v>0.27894720247956367</v>
      </c>
      <c r="AM41" s="3">
        <v>30.010779999999997</v>
      </c>
      <c r="AN41" s="3"/>
      <c r="BB41" s="3"/>
    </row>
    <row r="42" spans="1:54" x14ac:dyDescent="0.35">
      <c r="A42" s="20" t="s">
        <v>273</v>
      </c>
      <c r="B42" s="3">
        <v>11.8864991</v>
      </c>
      <c r="C42" s="6">
        <v>39</v>
      </c>
      <c r="D42" s="3">
        <v>14.880908140000001</v>
      </c>
      <c r="E42" s="3">
        <v>-2.9944090400000007</v>
      </c>
      <c r="F42" s="4">
        <v>-0.20122488572797548</v>
      </c>
      <c r="G42" s="3">
        <v>0.30765386997440541</v>
      </c>
      <c r="H42" s="19">
        <v>-7.3242297962821806E-2</v>
      </c>
      <c r="I42" s="6">
        <v>273</v>
      </c>
      <c r="J42" s="3">
        <v>21.824662799999999</v>
      </c>
      <c r="K42" s="6">
        <v>41</v>
      </c>
      <c r="L42" s="3">
        <v>25.1514846</v>
      </c>
      <c r="M42" s="3">
        <v>-3.3268218000000012</v>
      </c>
      <c r="N42" s="4">
        <v>-0.13227138886266787</v>
      </c>
      <c r="O42" s="3">
        <v>0.2832181760915452</v>
      </c>
      <c r="P42" s="19">
        <v>-4.2408232475617431E-2</v>
      </c>
      <c r="Q42" s="6">
        <v>264</v>
      </c>
      <c r="S42" s="20" t="s">
        <v>117</v>
      </c>
      <c r="T42" s="3">
        <v>133.49626900000001</v>
      </c>
      <c r="U42" s="6">
        <v>14</v>
      </c>
      <c r="V42" s="3">
        <v>200.60348059</v>
      </c>
      <c r="W42" s="3">
        <v>-67.107211589999991</v>
      </c>
      <c r="X42" s="23">
        <v>-0.33452665623063604</v>
      </c>
      <c r="Y42" s="19">
        <v>-0.5403185139046649</v>
      </c>
      <c r="Z42" s="3">
        <v>133.49626900000001</v>
      </c>
      <c r="AA42" s="6">
        <v>14</v>
      </c>
      <c r="AB42" s="3">
        <v>200.60348059</v>
      </c>
      <c r="AC42" s="3">
        <v>-67.107211589999991</v>
      </c>
      <c r="AD42" s="23">
        <v>-0.33452665623063604</v>
      </c>
      <c r="AE42" s="19">
        <v>-0.5403185139046649</v>
      </c>
      <c r="AG42" s="20" t="s">
        <v>273</v>
      </c>
      <c r="AH42" s="6">
        <v>41</v>
      </c>
      <c r="AI42" s="3">
        <v>156.95011845000002</v>
      </c>
      <c r="AJ42" s="6">
        <v>42</v>
      </c>
      <c r="AK42" s="4">
        <v>-9.5563161916062622E-2</v>
      </c>
      <c r="AL42" s="3">
        <v>0.29472612725508551</v>
      </c>
      <c r="AM42" s="3">
        <v>173.53353140999999</v>
      </c>
      <c r="AN42" s="3"/>
      <c r="BB42" s="3"/>
    </row>
    <row r="43" spans="1:54" x14ac:dyDescent="0.35">
      <c r="A43" s="20" t="s">
        <v>266</v>
      </c>
      <c r="B43" s="3">
        <v>11.04574231</v>
      </c>
      <c r="C43" s="6">
        <v>43</v>
      </c>
      <c r="D43" s="3">
        <v>7.2498756199999992</v>
      </c>
      <c r="E43" s="3">
        <v>3.7958666900000004</v>
      </c>
      <c r="F43" s="4">
        <v>0.52357680172173771</v>
      </c>
      <c r="G43" s="3">
        <v>0.2858928722260643</v>
      </c>
      <c r="H43" s="19">
        <v>9.2845698574343785E-2</v>
      </c>
      <c r="I43" s="6">
        <v>22</v>
      </c>
      <c r="J43" s="3">
        <v>21.564363229999998</v>
      </c>
      <c r="K43" s="6">
        <v>42</v>
      </c>
      <c r="L43" s="3">
        <v>17.37712277</v>
      </c>
      <c r="M43" s="3">
        <v>4.1872404599999982</v>
      </c>
      <c r="N43" s="4">
        <v>0.24096281734447333</v>
      </c>
      <c r="O43" s="3">
        <v>0.27984027421382124</v>
      </c>
      <c r="P43" s="19">
        <v>5.3376308541380584E-2</v>
      </c>
      <c r="Q43" s="6">
        <v>23</v>
      </c>
      <c r="S43" s="20" t="s">
        <v>118</v>
      </c>
      <c r="T43" s="3">
        <v>55.128985270000008</v>
      </c>
      <c r="U43" s="6">
        <v>24</v>
      </c>
      <c r="V43" s="3">
        <v>78.374194219999993</v>
      </c>
      <c r="W43" s="3">
        <v>-23.245208949999984</v>
      </c>
      <c r="X43" s="23">
        <v>-0.2965926371727613</v>
      </c>
      <c r="Y43" s="19">
        <v>-0.18716046245526036</v>
      </c>
      <c r="Z43" s="3">
        <v>55.128985270000008</v>
      </c>
      <c r="AA43" s="6">
        <v>24</v>
      </c>
      <c r="AB43" s="3">
        <v>78.374194219999993</v>
      </c>
      <c r="AC43" s="3">
        <v>-23.245208949999984</v>
      </c>
      <c r="AD43" s="23">
        <v>-0.2965926371727613</v>
      </c>
      <c r="AE43" s="19">
        <v>-0.18716046245526036</v>
      </c>
      <c r="AG43" s="20" t="s">
        <v>266</v>
      </c>
      <c r="AH43" s="6">
        <v>42</v>
      </c>
      <c r="AI43" s="3">
        <v>127.5953028</v>
      </c>
      <c r="AJ43" s="6">
        <v>47</v>
      </c>
      <c r="AK43" s="4">
        <v>0.10923695228924823</v>
      </c>
      <c r="AL43" s="3">
        <v>0.2396026828241235</v>
      </c>
      <c r="AM43" s="3">
        <v>115.02979822</v>
      </c>
      <c r="AN43" s="3"/>
      <c r="BB43" s="3"/>
    </row>
    <row r="44" spans="1:54" x14ac:dyDescent="0.35">
      <c r="A44" s="20" t="s">
        <v>101</v>
      </c>
      <c r="B44" s="3">
        <v>11.215205790000001</v>
      </c>
      <c r="C44" s="6">
        <v>42</v>
      </c>
      <c r="D44" s="3">
        <v>15.377611549999999</v>
      </c>
      <c r="E44" s="3">
        <v>-4.1624057599999986</v>
      </c>
      <c r="F44" s="4">
        <v>-0.27067960108538436</v>
      </c>
      <c r="G44" s="3">
        <v>0.29027903294527307</v>
      </c>
      <c r="H44" s="19">
        <v>-0.10181112828729826</v>
      </c>
      <c r="I44" s="6">
        <v>277</v>
      </c>
      <c r="J44" s="3">
        <v>20.79829324</v>
      </c>
      <c r="K44" s="6">
        <v>43</v>
      </c>
      <c r="L44" s="3">
        <v>34.911686539999998</v>
      </c>
      <c r="M44" s="3">
        <v>-14.113393299999998</v>
      </c>
      <c r="N44" s="4">
        <v>-0.40425985389819552</v>
      </c>
      <c r="O44" s="3">
        <v>0.26989900055866684</v>
      </c>
      <c r="P44" s="19">
        <v>-0.17990866360386998</v>
      </c>
      <c r="Q44" s="6">
        <v>283</v>
      </c>
      <c r="S44" s="20" t="s">
        <v>119</v>
      </c>
      <c r="T44" s="3"/>
      <c r="U44" s="6">
        <v>205</v>
      </c>
      <c r="V44" s="3"/>
      <c r="W44" s="3"/>
      <c r="X44" s="23">
        <v>-1</v>
      </c>
      <c r="Y44" s="19"/>
      <c r="Z44" s="3"/>
      <c r="AA44" s="6">
        <v>205</v>
      </c>
      <c r="AB44" s="3"/>
      <c r="AC44" s="3"/>
      <c r="AD44" s="23">
        <v>-1</v>
      </c>
      <c r="AE44" s="19"/>
      <c r="AG44" s="20" t="s">
        <v>101</v>
      </c>
      <c r="AH44" s="6">
        <v>43</v>
      </c>
      <c r="AI44" s="3">
        <v>196.30078953999998</v>
      </c>
      <c r="AJ44" s="6">
        <v>35</v>
      </c>
      <c r="AK44" s="4">
        <v>0.36185344177341605</v>
      </c>
      <c r="AL44" s="3">
        <v>0.36862011988013116</v>
      </c>
      <c r="AM44" s="3">
        <v>144.14237502999998</v>
      </c>
      <c r="AN44" s="3"/>
      <c r="BB44" s="3"/>
    </row>
    <row r="45" spans="1:54" x14ac:dyDescent="0.35">
      <c r="A45" s="20" t="s">
        <v>171</v>
      </c>
      <c r="B45" s="3">
        <v>11.743883309999999</v>
      </c>
      <c r="C45" s="6">
        <v>41</v>
      </c>
      <c r="D45" s="3">
        <v>7.2618638400000011</v>
      </c>
      <c r="E45" s="3">
        <v>4.4820194699999982</v>
      </c>
      <c r="F45" s="4">
        <v>0.61719960174852262</v>
      </c>
      <c r="G45" s="3">
        <v>0.30396259810841442</v>
      </c>
      <c r="H45" s="19">
        <v>0.10962877853752022</v>
      </c>
      <c r="I45" s="6">
        <v>19</v>
      </c>
      <c r="J45" s="3">
        <v>20.269393739999998</v>
      </c>
      <c r="K45" s="6">
        <v>44</v>
      </c>
      <c r="L45" s="3">
        <v>14.79162895</v>
      </c>
      <c r="M45" s="3">
        <v>5.4777647899999984</v>
      </c>
      <c r="N45" s="4">
        <v>0.37032870473674229</v>
      </c>
      <c r="O45" s="3">
        <v>0.26303548321141457</v>
      </c>
      <c r="P45" s="19">
        <v>6.9827101247524462E-2</v>
      </c>
      <c r="Q45" s="6">
        <v>18</v>
      </c>
      <c r="S45" s="20" t="s">
        <v>120</v>
      </c>
      <c r="T45" s="3">
        <v>28.351154149999999</v>
      </c>
      <c r="U45" s="6">
        <v>35</v>
      </c>
      <c r="V45" s="3">
        <v>42.657192299999998</v>
      </c>
      <c r="W45" s="3">
        <v>-14.306038149999999</v>
      </c>
      <c r="X45" s="23">
        <v>-0.33537224038066848</v>
      </c>
      <c r="Y45" s="19">
        <v>-0.11518608939226589</v>
      </c>
      <c r="Z45" s="3">
        <v>28.351154149999999</v>
      </c>
      <c r="AA45" s="6">
        <v>35</v>
      </c>
      <c r="AB45" s="3">
        <v>42.657192299999998</v>
      </c>
      <c r="AC45" s="3">
        <v>-14.306038149999999</v>
      </c>
      <c r="AD45" s="23">
        <v>-0.33537224038066848</v>
      </c>
      <c r="AE45" s="19">
        <v>-0.11518608939226589</v>
      </c>
      <c r="AG45" s="20" t="s">
        <v>171</v>
      </c>
      <c r="AH45" s="6">
        <v>44</v>
      </c>
      <c r="AI45" s="3">
        <v>68.316297489999997</v>
      </c>
      <c r="AJ45" s="6">
        <v>58</v>
      </c>
      <c r="AK45" s="4">
        <v>-0.2254276283467429</v>
      </c>
      <c r="AL45" s="3">
        <v>0.12828660460073718</v>
      </c>
      <c r="AM45" s="3">
        <v>88.198727439999985</v>
      </c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</row>
    <row r="46" spans="1:54" x14ac:dyDescent="0.35">
      <c r="A46" s="20" t="s">
        <v>122</v>
      </c>
      <c r="B46" s="3">
        <v>8.8062469100000005</v>
      </c>
      <c r="C46" s="6">
        <v>46</v>
      </c>
      <c r="D46" s="3">
        <v>12.46826117</v>
      </c>
      <c r="E46" s="3">
        <v>-3.6620142599999994</v>
      </c>
      <c r="F46" s="4">
        <v>-0.29370689385390858</v>
      </c>
      <c r="G46" s="3">
        <v>0.22792883918290541</v>
      </c>
      <c r="H46" s="19">
        <v>-8.9571710475140148E-2</v>
      </c>
      <c r="I46" s="6">
        <v>275</v>
      </c>
      <c r="J46" s="3">
        <v>17.814607900000002</v>
      </c>
      <c r="K46" s="6">
        <v>45</v>
      </c>
      <c r="L46" s="3">
        <v>26.505220700000002</v>
      </c>
      <c r="M46" s="3">
        <v>-8.6906128000000002</v>
      </c>
      <c r="N46" s="4">
        <v>-0.32788305739329304</v>
      </c>
      <c r="O46" s="3">
        <v>0.23117978057484737</v>
      </c>
      <c r="P46" s="19">
        <v>-0.11078246751237966</v>
      </c>
      <c r="Q46" s="6">
        <v>278</v>
      </c>
      <c r="S46" s="20" t="s">
        <v>121</v>
      </c>
      <c r="T46" s="3">
        <v>26.497569730000002</v>
      </c>
      <c r="U46" s="6">
        <v>38</v>
      </c>
      <c r="V46" s="3">
        <v>65.170845979999996</v>
      </c>
      <c r="W46" s="3">
        <v>-38.673276249999994</v>
      </c>
      <c r="X46" s="23">
        <v>-0.5934137522454177</v>
      </c>
      <c r="Y46" s="19">
        <v>-0.31138064980095786</v>
      </c>
      <c r="Z46" s="3">
        <v>26.497569730000002</v>
      </c>
      <c r="AA46" s="6">
        <v>38</v>
      </c>
      <c r="AB46" s="3">
        <v>65.170845979999996</v>
      </c>
      <c r="AC46" s="3">
        <v>-38.673276249999994</v>
      </c>
      <c r="AD46" s="23">
        <v>-0.5934137522454177</v>
      </c>
      <c r="AE46" s="19">
        <v>-0.31138064980095786</v>
      </c>
      <c r="AG46" s="20" t="s">
        <v>122</v>
      </c>
      <c r="AH46" s="6">
        <v>45</v>
      </c>
      <c r="AI46" s="3">
        <v>167.16204391000002</v>
      </c>
      <c r="AJ46" s="6">
        <v>40</v>
      </c>
      <c r="AK46" s="4">
        <v>0.19345122064934683</v>
      </c>
      <c r="AL46" s="3">
        <v>0.31390241888434112</v>
      </c>
      <c r="AM46" s="3">
        <v>140.06608817999998</v>
      </c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</row>
    <row r="47" spans="1:54" x14ac:dyDescent="0.35">
      <c r="A47" s="20" t="s">
        <v>260</v>
      </c>
      <c r="B47" s="3">
        <v>8.4181976399999989</v>
      </c>
      <c r="C47" s="6">
        <v>47</v>
      </c>
      <c r="D47" s="3">
        <v>10.48662245</v>
      </c>
      <c r="E47" s="3">
        <v>-2.0684248100000016</v>
      </c>
      <c r="F47" s="4">
        <v>-0.19724413841179167</v>
      </c>
      <c r="G47" s="3">
        <v>0.21788510312135606</v>
      </c>
      <c r="H47" s="19">
        <v>-5.0593016593255137E-2</v>
      </c>
      <c r="I47" s="6">
        <v>271</v>
      </c>
      <c r="J47" s="3">
        <v>16.655836440000002</v>
      </c>
      <c r="K47" s="6">
        <v>46</v>
      </c>
      <c r="L47" s="3">
        <v>20.157157550000001</v>
      </c>
      <c r="M47" s="3">
        <v>-3.5013211099999992</v>
      </c>
      <c r="N47" s="4">
        <v>-0.17370113327312853</v>
      </c>
      <c r="O47" s="3">
        <v>0.21614242845556803</v>
      </c>
      <c r="P47" s="19">
        <v>-4.4632639958252882E-2</v>
      </c>
      <c r="Q47" s="6">
        <v>266</v>
      </c>
      <c r="S47" s="20" t="s">
        <v>122</v>
      </c>
      <c r="T47" s="3">
        <v>17.814607900000002</v>
      </c>
      <c r="U47" s="6">
        <v>45</v>
      </c>
      <c r="V47" s="3">
        <v>42.062607570000004</v>
      </c>
      <c r="W47" s="3">
        <v>-24.247999670000002</v>
      </c>
      <c r="X47" s="23">
        <v>-0.5764740008009922</v>
      </c>
      <c r="Y47" s="19">
        <v>-0.195234503661117</v>
      </c>
      <c r="Z47" s="3">
        <v>17.814607900000002</v>
      </c>
      <c r="AA47" s="6">
        <v>45</v>
      </c>
      <c r="AB47" s="3">
        <v>42.062607570000004</v>
      </c>
      <c r="AC47" s="3">
        <v>-24.247999670000002</v>
      </c>
      <c r="AD47" s="23">
        <v>-0.5764740008009922</v>
      </c>
      <c r="AE47" s="19">
        <v>-0.195234503661117</v>
      </c>
      <c r="AG47" s="20" t="s">
        <v>260</v>
      </c>
      <c r="AH47" s="6">
        <v>46</v>
      </c>
      <c r="AI47" s="3">
        <v>133.28932714999999</v>
      </c>
      <c r="AJ47" s="6">
        <v>45</v>
      </c>
      <c r="AK47" s="4">
        <v>7.2430950783787917E-2</v>
      </c>
      <c r="AL47" s="3">
        <v>0.25029511021280543</v>
      </c>
      <c r="AM47" s="3">
        <v>124.28709470999999</v>
      </c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</row>
    <row r="48" spans="1:54" x14ac:dyDescent="0.35">
      <c r="A48" s="20" t="s">
        <v>309</v>
      </c>
      <c r="B48" s="3">
        <v>9.1764390000000002</v>
      </c>
      <c r="C48" s="6">
        <v>45</v>
      </c>
      <c r="D48" s="3">
        <v>3.4872093400000002</v>
      </c>
      <c r="E48" s="3">
        <v>5.6892296600000005</v>
      </c>
      <c r="F48" s="4">
        <v>1.6314563036814991</v>
      </c>
      <c r="G48" s="3">
        <v>0.23751038444398345</v>
      </c>
      <c r="H48" s="19">
        <v>0.13915675793466192</v>
      </c>
      <c r="I48" s="6">
        <v>17</v>
      </c>
      <c r="J48" s="3">
        <v>15.61011635</v>
      </c>
      <c r="K48" s="6">
        <v>47</v>
      </c>
      <c r="L48" s="3">
        <v>12.8983405</v>
      </c>
      <c r="M48" s="3">
        <v>2.7117758500000004</v>
      </c>
      <c r="N48" s="4">
        <v>0.21024222844791551</v>
      </c>
      <c r="O48" s="3">
        <v>0.20257214151431516</v>
      </c>
      <c r="P48" s="19">
        <v>3.4568013432088561E-2</v>
      </c>
      <c r="Q48" s="6">
        <v>27</v>
      </c>
      <c r="S48" s="20" t="s">
        <v>123</v>
      </c>
      <c r="T48" s="3">
        <v>8.1787217600000002</v>
      </c>
      <c r="U48" s="6">
        <v>62</v>
      </c>
      <c r="V48" s="3">
        <v>14.36868114</v>
      </c>
      <c r="W48" s="3">
        <v>-6.1899593799999995</v>
      </c>
      <c r="X48" s="23">
        <v>-0.43079523581104395</v>
      </c>
      <c r="Y48" s="19">
        <v>-4.9838900679792658E-2</v>
      </c>
      <c r="Z48" s="3">
        <v>8.1787217600000002</v>
      </c>
      <c r="AA48" s="6">
        <v>62</v>
      </c>
      <c r="AB48" s="3">
        <v>14.36868114</v>
      </c>
      <c r="AC48" s="3">
        <v>-6.1899593799999995</v>
      </c>
      <c r="AD48" s="23">
        <v>-0.43079523581104395</v>
      </c>
      <c r="AE48" s="19">
        <v>-4.9838900679792658E-2</v>
      </c>
      <c r="AG48" s="20" t="s">
        <v>309</v>
      </c>
      <c r="AH48" s="6">
        <v>47</v>
      </c>
      <c r="AI48" s="3">
        <v>108.15322456999998</v>
      </c>
      <c r="AJ48" s="6">
        <v>51</v>
      </c>
      <c r="AK48" s="4">
        <v>-0.29385454195638994</v>
      </c>
      <c r="AL48" s="3">
        <v>0.20309370481819888</v>
      </c>
      <c r="AM48" s="3">
        <v>153.15998048</v>
      </c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</row>
    <row r="49" spans="1:54" x14ac:dyDescent="0.35">
      <c r="A49" s="20" t="s">
        <v>295</v>
      </c>
      <c r="B49" s="3">
        <v>8.2445488699999991</v>
      </c>
      <c r="C49" s="6">
        <v>48</v>
      </c>
      <c r="D49" s="3">
        <v>4.7020051799999996</v>
      </c>
      <c r="E49" s="3">
        <v>3.5425436899999996</v>
      </c>
      <c r="F49" s="4">
        <v>0.75341126910455669</v>
      </c>
      <c r="G49" s="3">
        <v>0.21339061608548904</v>
      </c>
      <c r="H49" s="19">
        <v>8.6649498122438939E-2</v>
      </c>
      <c r="I49" s="6">
        <v>24</v>
      </c>
      <c r="J49" s="3">
        <v>14.369955129999999</v>
      </c>
      <c r="K49" s="6">
        <v>48</v>
      </c>
      <c r="L49" s="3">
        <v>10.310935019999999</v>
      </c>
      <c r="M49" s="3">
        <v>4.0590201100000005</v>
      </c>
      <c r="N49" s="4">
        <v>0.39366169044095112</v>
      </c>
      <c r="O49" s="3">
        <v>0.1864785962436929</v>
      </c>
      <c r="P49" s="19">
        <v>5.1741836141655138E-2</v>
      </c>
      <c r="Q49" s="6">
        <v>24</v>
      </c>
      <c r="S49" s="20" t="s">
        <v>124</v>
      </c>
      <c r="T49" s="3">
        <v>0.81009810000000004</v>
      </c>
      <c r="U49" s="6">
        <v>117</v>
      </c>
      <c r="V49" s="3">
        <v>1.31294778</v>
      </c>
      <c r="W49" s="3">
        <v>-0.50284967999999997</v>
      </c>
      <c r="X49" s="23">
        <v>-0.38299290166742195</v>
      </c>
      <c r="Y49" s="19">
        <v>-4.0487301644272708E-3</v>
      </c>
      <c r="Z49" s="3">
        <v>0.81009810000000004</v>
      </c>
      <c r="AA49" s="6">
        <v>117</v>
      </c>
      <c r="AB49" s="3">
        <v>1.31294778</v>
      </c>
      <c r="AC49" s="3">
        <v>-0.50284967999999997</v>
      </c>
      <c r="AD49" s="23">
        <v>-0.38299290166742195</v>
      </c>
      <c r="AE49" s="19">
        <v>-4.0487301644272708E-3</v>
      </c>
      <c r="AG49" s="20" t="s">
        <v>295</v>
      </c>
      <c r="AH49" s="6">
        <v>48</v>
      </c>
      <c r="AI49" s="3">
        <v>79.465410140000003</v>
      </c>
      <c r="AJ49" s="6">
        <v>56</v>
      </c>
      <c r="AK49" s="4">
        <v>0.4716665037473986</v>
      </c>
      <c r="AL49" s="3">
        <v>0.14922277735496162</v>
      </c>
      <c r="AM49" s="3">
        <v>53.99688716</v>
      </c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</row>
    <row r="50" spans="1:54" x14ac:dyDescent="0.35">
      <c r="A50" s="20" t="s">
        <v>148</v>
      </c>
      <c r="B50" s="3">
        <v>8.0013794499999999</v>
      </c>
      <c r="C50" s="6">
        <v>49</v>
      </c>
      <c r="D50" s="3">
        <v>8.2461294200000026</v>
      </c>
      <c r="E50" s="3">
        <v>-0.24474997000000265</v>
      </c>
      <c r="F50" s="4">
        <v>-2.9680588010951081E-2</v>
      </c>
      <c r="G50" s="3">
        <v>0.20709675171945116</v>
      </c>
      <c r="H50" s="19">
        <v>-5.9865068498229923E-3</v>
      </c>
      <c r="I50" s="6">
        <v>241</v>
      </c>
      <c r="J50" s="3">
        <v>14.00676472</v>
      </c>
      <c r="K50" s="6">
        <v>49</v>
      </c>
      <c r="L50" s="3">
        <v>16.743930820000003</v>
      </c>
      <c r="M50" s="3">
        <v>-2.7371661000000032</v>
      </c>
      <c r="N50" s="4">
        <v>-0.16347213383911974</v>
      </c>
      <c r="O50" s="3">
        <v>0.18176548216551613</v>
      </c>
      <c r="P50" s="19">
        <v>-3.4891672374270002E-2</v>
      </c>
      <c r="Q50" s="6">
        <v>262</v>
      </c>
      <c r="S50" s="20" t="s">
        <v>125</v>
      </c>
      <c r="T50" s="3">
        <v>90.525524210000015</v>
      </c>
      <c r="U50" s="6">
        <v>17</v>
      </c>
      <c r="V50" s="3">
        <v>73.462144939999988</v>
      </c>
      <c r="W50" s="3">
        <v>17.063379270000027</v>
      </c>
      <c r="X50" s="23">
        <v>0.23227444943156095</v>
      </c>
      <c r="Y50" s="19">
        <v>0.13738701863648811</v>
      </c>
      <c r="Z50" s="3">
        <v>90.525524210000015</v>
      </c>
      <c r="AA50" s="6">
        <v>17</v>
      </c>
      <c r="AB50" s="3">
        <v>73.462144939999988</v>
      </c>
      <c r="AC50" s="3">
        <v>17.063379270000027</v>
      </c>
      <c r="AD50" s="23">
        <v>0.23227444943156095</v>
      </c>
      <c r="AE50" s="19">
        <v>0.13738701863648811</v>
      </c>
      <c r="AG50" s="20" t="s">
        <v>148</v>
      </c>
      <c r="AH50" s="6">
        <v>49</v>
      </c>
      <c r="AI50" s="3">
        <v>88.356259469999998</v>
      </c>
      <c r="AJ50" s="6">
        <v>55</v>
      </c>
      <c r="AK50" s="4">
        <v>0.78853667625135393</v>
      </c>
      <c r="AL50" s="3">
        <v>0.16591830850152869</v>
      </c>
      <c r="AM50" s="3">
        <v>49.40142444</v>
      </c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</row>
    <row r="51" spans="1:54" x14ac:dyDescent="0.35">
      <c r="A51" s="20" t="s">
        <v>106</v>
      </c>
      <c r="B51" s="3">
        <v>5.6650052999999998</v>
      </c>
      <c r="C51" s="6">
        <v>54</v>
      </c>
      <c r="D51" s="3">
        <v>7.0776821200000004</v>
      </c>
      <c r="E51" s="3">
        <v>-1.4126768200000006</v>
      </c>
      <c r="F51" s="4">
        <v>-0.19959596885653863</v>
      </c>
      <c r="G51" s="3">
        <v>0.1466252417392197</v>
      </c>
      <c r="H51" s="19">
        <v>-3.4553628176199877E-2</v>
      </c>
      <c r="I51" s="6">
        <v>268</v>
      </c>
      <c r="J51" s="3">
        <v>13.2134502</v>
      </c>
      <c r="K51" s="6">
        <v>50</v>
      </c>
      <c r="L51" s="3">
        <v>15.936728839999999</v>
      </c>
      <c r="M51" s="3">
        <v>-2.7232786399999984</v>
      </c>
      <c r="N51" s="4">
        <v>-0.17088065357332127</v>
      </c>
      <c r="O51" s="3">
        <v>0.17147065683509502</v>
      </c>
      <c r="P51" s="19">
        <v>-3.471464376631269E-2</v>
      </c>
      <c r="Q51" s="6">
        <v>261</v>
      </c>
      <c r="S51" s="20" t="s">
        <v>126</v>
      </c>
      <c r="T51" s="3">
        <v>0.92888154000000001</v>
      </c>
      <c r="U51" s="6">
        <v>113</v>
      </c>
      <c r="V51" s="3">
        <v>0.97097577999999996</v>
      </c>
      <c r="W51" s="3">
        <v>-4.2094239999999949E-2</v>
      </c>
      <c r="X51" s="23">
        <v>-4.3352512871124294E-2</v>
      </c>
      <c r="Y51" s="19">
        <v>-3.38924784115684E-4</v>
      </c>
      <c r="Z51" s="3">
        <v>0.92888154000000001</v>
      </c>
      <c r="AA51" s="6">
        <v>113</v>
      </c>
      <c r="AB51" s="3">
        <v>0.97097577999999996</v>
      </c>
      <c r="AC51" s="3">
        <v>-4.2094239999999949E-2</v>
      </c>
      <c r="AD51" s="23">
        <v>-4.3352512871124294E-2</v>
      </c>
      <c r="AE51" s="19">
        <v>-3.38924784115684E-4</v>
      </c>
      <c r="AG51" s="20" t="s">
        <v>106</v>
      </c>
      <c r="AH51" s="6">
        <v>50</v>
      </c>
      <c r="AI51" s="3">
        <v>122.12689334</v>
      </c>
      <c r="AJ51" s="6">
        <v>49</v>
      </c>
      <c r="AK51" s="4">
        <v>-4.1454329877026019E-2</v>
      </c>
      <c r="AL51" s="3">
        <v>0.22933392254342128</v>
      </c>
      <c r="AM51" s="3">
        <v>127.40852851000001</v>
      </c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</row>
    <row r="52" spans="1:54" x14ac:dyDescent="0.35">
      <c r="A52" s="20" t="s">
        <v>96</v>
      </c>
      <c r="B52" s="3">
        <v>5.2378488299999999</v>
      </c>
      <c r="C52" s="6">
        <v>57</v>
      </c>
      <c r="D52" s="3">
        <v>19.481788030000001</v>
      </c>
      <c r="E52" s="3">
        <v>-14.2439392</v>
      </c>
      <c r="F52" s="4">
        <v>-0.73114126783772426</v>
      </c>
      <c r="G52" s="3">
        <v>0.1355693084509981</v>
      </c>
      <c r="H52" s="19">
        <v>-0.34840224735987219</v>
      </c>
      <c r="I52" s="6">
        <v>284</v>
      </c>
      <c r="J52" s="3">
        <v>12.373672719999998</v>
      </c>
      <c r="K52" s="6">
        <v>51</v>
      </c>
      <c r="L52" s="3">
        <v>45.980803250000001</v>
      </c>
      <c r="M52" s="3">
        <v>-33.607130530000006</v>
      </c>
      <c r="N52" s="4">
        <v>-0.73089481162989478</v>
      </c>
      <c r="O52" s="3">
        <v>0.16057288267986936</v>
      </c>
      <c r="P52" s="19">
        <v>-0.42840256858803188</v>
      </c>
      <c r="Q52" s="6">
        <v>286</v>
      </c>
      <c r="S52" s="20" t="s">
        <v>127</v>
      </c>
      <c r="T52" s="3">
        <v>0.44737704999999994</v>
      </c>
      <c r="U52" s="6">
        <v>132</v>
      </c>
      <c r="V52" s="3">
        <v>4.8940873600000003</v>
      </c>
      <c r="W52" s="3">
        <v>-4.4467103100000003</v>
      </c>
      <c r="X52" s="23">
        <v>-0.90858825822022105</v>
      </c>
      <c r="Y52" s="19">
        <v>-3.5803006108240415E-2</v>
      </c>
      <c r="Z52" s="3">
        <v>0.44737704999999994</v>
      </c>
      <c r="AA52" s="6">
        <v>132</v>
      </c>
      <c r="AB52" s="3">
        <v>4.8940873600000003</v>
      </c>
      <c r="AC52" s="3">
        <v>-4.4467103100000003</v>
      </c>
      <c r="AD52" s="23">
        <v>-0.90858825822022105</v>
      </c>
      <c r="AE52" s="19">
        <v>-3.5803006108240415E-2</v>
      </c>
      <c r="AG52" s="20" t="s">
        <v>96</v>
      </c>
      <c r="AH52" s="6">
        <v>51</v>
      </c>
      <c r="AI52" s="3">
        <v>167.51874853999999</v>
      </c>
      <c r="AJ52" s="6">
        <v>39</v>
      </c>
      <c r="AK52" s="4">
        <v>-0.25684317472912688</v>
      </c>
      <c r="AL52" s="3">
        <v>0.31457225064498001</v>
      </c>
      <c r="AM52" s="3">
        <v>225.41507100999996</v>
      </c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</row>
    <row r="53" spans="1:54" x14ac:dyDescent="0.35">
      <c r="A53" s="20" t="s">
        <v>223</v>
      </c>
      <c r="B53" s="3">
        <v>6.4601759300000001</v>
      </c>
      <c r="C53" s="6">
        <v>50</v>
      </c>
      <c r="D53" s="3">
        <v>9.8766621899999993</v>
      </c>
      <c r="E53" s="3">
        <v>-3.4164862599999992</v>
      </c>
      <c r="F53" s="4">
        <v>-0.34591506667699434</v>
      </c>
      <c r="G53" s="3">
        <v>0.16720634973000617</v>
      </c>
      <c r="H53" s="19">
        <v>-8.3566173257614326E-2</v>
      </c>
      <c r="I53" s="6">
        <v>274</v>
      </c>
      <c r="J53" s="3">
        <v>11.314168259999999</v>
      </c>
      <c r="K53" s="6">
        <v>52</v>
      </c>
      <c r="L53" s="3">
        <v>17.507567219999999</v>
      </c>
      <c r="M53" s="3">
        <v>-6.1933989599999997</v>
      </c>
      <c r="N53" s="4">
        <v>-0.35375554365571071</v>
      </c>
      <c r="O53" s="3">
        <v>0.14682371626791191</v>
      </c>
      <c r="P53" s="19">
        <v>-7.8949555672001168E-2</v>
      </c>
      <c r="Q53" s="6">
        <v>276</v>
      </c>
      <c r="S53" s="20" t="s">
        <v>128</v>
      </c>
      <c r="T53" s="3">
        <v>3.8356781600000001</v>
      </c>
      <c r="U53" s="6">
        <v>80</v>
      </c>
      <c r="V53" s="3">
        <v>9.7351440700000005</v>
      </c>
      <c r="W53" s="3">
        <v>-5.89946591</v>
      </c>
      <c r="X53" s="23">
        <v>-0.60599677494038362</v>
      </c>
      <c r="Y53" s="19">
        <v>-4.7499971728782599E-2</v>
      </c>
      <c r="Z53" s="3">
        <v>3.8356781600000001</v>
      </c>
      <c r="AA53" s="6">
        <v>80</v>
      </c>
      <c r="AB53" s="3">
        <v>9.7351440700000005</v>
      </c>
      <c r="AC53" s="3">
        <v>-5.89946591</v>
      </c>
      <c r="AD53" s="23">
        <v>-0.60599677494038362</v>
      </c>
      <c r="AE53" s="19">
        <v>-4.7499971728782599E-2</v>
      </c>
      <c r="AG53" s="20" t="s">
        <v>223</v>
      </c>
      <c r="AH53" s="6">
        <v>52</v>
      </c>
      <c r="AI53" s="3">
        <v>113.80748757000001</v>
      </c>
      <c r="AJ53" s="6">
        <v>50</v>
      </c>
      <c r="AK53" s="4">
        <v>-0.25635096518028788</v>
      </c>
      <c r="AL53" s="3">
        <v>0.21371146702780572</v>
      </c>
      <c r="AM53" s="3">
        <v>153.03924599000001</v>
      </c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</row>
    <row r="54" spans="1:54" x14ac:dyDescent="0.35">
      <c r="A54" s="20" t="s">
        <v>220</v>
      </c>
      <c r="B54" s="3">
        <v>5.5726338500000008</v>
      </c>
      <c r="C54" s="6">
        <v>55</v>
      </c>
      <c r="D54" s="3">
        <v>6.0534924999999999</v>
      </c>
      <c r="E54" s="3">
        <v>-0.48085864999999917</v>
      </c>
      <c r="F54" s="4">
        <v>-7.9434912986180994E-2</v>
      </c>
      <c r="G54" s="3">
        <v>0.14423442558481081</v>
      </c>
      <c r="H54" s="19">
        <v>-1.1761650479555118E-2</v>
      </c>
      <c r="I54" s="6">
        <v>248</v>
      </c>
      <c r="J54" s="3">
        <v>11.17419907</v>
      </c>
      <c r="K54" s="6">
        <v>53</v>
      </c>
      <c r="L54" s="3">
        <v>12.661107170000001</v>
      </c>
      <c r="M54" s="3">
        <v>-1.4869081000000008</v>
      </c>
      <c r="N54" s="4">
        <v>-0.11743902646390758</v>
      </c>
      <c r="O54" s="3">
        <v>0.14500733912320704</v>
      </c>
      <c r="P54" s="19">
        <v>-1.8954169524402726E-2</v>
      </c>
      <c r="Q54" s="6">
        <v>250</v>
      </c>
      <c r="S54" s="20" t="s">
        <v>129</v>
      </c>
      <c r="T54" s="3">
        <v>1.1786169000000002</v>
      </c>
      <c r="U54" s="6">
        <v>103</v>
      </c>
      <c r="V54" s="3">
        <v>2.0924956299999997</v>
      </c>
      <c r="W54" s="3">
        <v>-0.91387872999999953</v>
      </c>
      <c r="X54" s="23">
        <v>-0.43674104590603113</v>
      </c>
      <c r="Y54" s="19">
        <v>-7.3581599590149547E-3</v>
      </c>
      <c r="Z54" s="3">
        <v>1.1786169000000002</v>
      </c>
      <c r="AA54" s="6">
        <v>103</v>
      </c>
      <c r="AB54" s="3">
        <v>2.0924956299999997</v>
      </c>
      <c r="AC54" s="3">
        <v>-0.91387872999999953</v>
      </c>
      <c r="AD54" s="23">
        <v>-0.43674104590603113</v>
      </c>
      <c r="AE54" s="19">
        <v>-7.3581599590149547E-3</v>
      </c>
      <c r="AG54" s="20" t="s">
        <v>220</v>
      </c>
      <c r="AH54" s="6">
        <v>53</v>
      </c>
      <c r="AI54" s="3">
        <v>95.211926599999998</v>
      </c>
      <c r="AJ54" s="6">
        <v>53</v>
      </c>
      <c r="AK54" s="4">
        <v>0.13689551985379733</v>
      </c>
      <c r="AL54" s="3">
        <v>0.17879210715124796</v>
      </c>
      <c r="AM54" s="3">
        <v>83.747296860000006</v>
      </c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</row>
    <row r="55" spans="1:54" x14ac:dyDescent="0.35">
      <c r="A55" s="20" t="s">
        <v>231</v>
      </c>
      <c r="B55" s="3">
        <v>6.4417630499999996</v>
      </c>
      <c r="C55" s="6">
        <v>51</v>
      </c>
      <c r="D55" s="3">
        <v>10.423703509999999</v>
      </c>
      <c r="E55" s="3">
        <v>-3.9819404599999997</v>
      </c>
      <c r="F55" s="4">
        <v>-0.38200822348601127</v>
      </c>
      <c r="G55" s="3">
        <v>0.16672977595149349</v>
      </c>
      <c r="H55" s="19">
        <v>-9.7397004131919013E-2</v>
      </c>
      <c r="I55" s="6">
        <v>276</v>
      </c>
      <c r="J55" s="3">
        <v>10.759300059999999</v>
      </c>
      <c r="K55" s="6">
        <v>54</v>
      </c>
      <c r="L55" s="3">
        <v>15.68688332</v>
      </c>
      <c r="M55" s="3">
        <v>-4.9275832600000005</v>
      </c>
      <c r="N55" s="4">
        <v>-0.31412124126132668</v>
      </c>
      <c r="O55" s="3">
        <v>0.13962320366364853</v>
      </c>
      <c r="P55" s="19">
        <v>-6.2813733044866052E-2</v>
      </c>
      <c r="Q55" s="6">
        <v>272</v>
      </c>
      <c r="S55" s="20" t="s">
        <v>130</v>
      </c>
      <c r="T55" s="3">
        <v>0.44408450999999999</v>
      </c>
      <c r="U55" s="6">
        <v>133</v>
      </c>
      <c r="V55" s="3">
        <v>0.51094468999999998</v>
      </c>
      <c r="W55" s="3">
        <v>-6.6860179999999991E-2</v>
      </c>
      <c r="X55" s="23">
        <v>-0.13085600322023117</v>
      </c>
      <c r="Y55" s="19">
        <v>-5.3832952138904982E-4</v>
      </c>
      <c r="Z55" s="3">
        <v>0.44408450999999999</v>
      </c>
      <c r="AA55" s="6">
        <v>133</v>
      </c>
      <c r="AB55" s="3">
        <v>0.51094468999999998</v>
      </c>
      <c r="AC55" s="3">
        <v>-6.6860179999999991E-2</v>
      </c>
      <c r="AD55" s="23">
        <v>-0.13085600322023117</v>
      </c>
      <c r="AE55" s="19">
        <v>-5.3832952138904982E-4</v>
      </c>
      <c r="AG55" s="20" t="s">
        <v>231</v>
      </c>
      <c r="AH55" s="6">
        <v>54</v>
      </c>
      <c r="AI55" s="3">
        <v>96.493845090000008</v>
      </c>
      <c r="AJ55" s="6">
        <v>52</v>
      </c>
      <c r="AK55" s="4">
        <v>-0.1200339019762775</v>
      </c>
      <c r="AL55" s="3">
        <v>0.18119933612148126</v>
      </c>
      <c r="AM55" s="3">
        <v>109.65632120000001</v>
      </c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</row>
    <row r="56" spans="1:54" x14ac:dyDescent="0.35">
      <c r="A56" s="20" t="s">
        <v>300</v>
      </c>
      <c r="B56" s="3">
        <v>3.7526938400000009</v>
      </c>
      <c r="C56" s="6">
        <v>65</v>
      </c>
      <c r="D56" s="3">
        <v>2.56757648</v>
      </c>
      <c r="E56" s="3">
        <v>1.1851173600000009</v>
      </c>
      <c r="F56" s="4">
        <v>0.46157042223723788</v>
      </c>
      <c r="G56" s="3">
        <v>9.7129589881104053E-2</v>
      </c>
      <c r="H56" s="19">
        <v>2.8987595763480867E-2</v>
      </c>
      <c r="I56" s="6">
        <v>36</v>
      </c>
      <c r="J56" s="3">
        <v>10.377858</v>
      </c>
      <c r="K56" s="6">
        <v>55</v>
      </c>
      <c r="L56" s="3">
        <v>9.7255039300000004</v>
      </c>
      <c r="M56" s="3">
        <v>0.65235406999999945</v>
      </c>
      <c r="N56" s="4">
        <v>6.707663424901833E-2</v>
      </c>
      <c r="O56" s="3">
        <v>0.13467323831903841</v>
      </c>
      <c r="P56" s="19">
        <v>8.315799498781442E-3</v>
      </c>
      <c r="Q56" s="6">
        <v>41</v>
      </c>
      <c r="S56" s="20" t="s">
        <v>131</v>
      </c>
      <c r="T56" s="3">
        <v>0.52706703999999993</v>
      </c>
      <c r="U56" s="6">
        <v>127</v>
      </c>
      <c r="V56" s="3">
        <v>1.0423220499999999</v>
      </c>
      <c r="W56" s="3">
        <v>-0.51525500999999996</v>
      </c>
      <c r="X56" s="23">
        <v>-0.49433379059763727</v>
      </c>
      <c r="Y56" s="19">
        <v>-4.1486125662032339E-3</v>
      </c>
      <c r="Z56" s="3">
        <v>0.52706703999999993</v>
      </c>
      <c r="AA56" s="6">
        <v>127</v>
      </c>
      <c r="AB56" s="3">
        <v>1.0423220499999999</v>
      </c>
      <c r="AC56" s="3">
        <v>-0.51525500999999996</v>
      </c>
      <c r="AD56" s="23">
        <v>-0.49433379059763727</v>
      </c>
      <c r="AE56" s="19">
        <v>-4.1486125662032339E-3</v>
      </c>
      <c r="AG56" s="20" t="s">
        <v>300</v>
      </c>
      <c r="AH56" s="6">
        <v>55</v>
      </c>
      <c r="AI56" s="3">
        <v>49.506081950000002</v>
      </c>
      <c r="AJ56" s="6">
        <v>68</v>
      </c>
      <c r="AK56" s="4">
        <v>-0.47298668242553032</v>
      </c>
      <c r="AL56" s="3">
        <v>9.2964159267867011E-2</v>
      </c>
      <c r="AM56" s="3">
        <v>93.937060599999995</v>
      </c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</row>
    <row r="57" spans="1:54" x14ac:dyDescent="0.35">
      <c r="A57" s="20" t="s">
        <v>280</v>
      </c>
      <c r="B57" s="3">
        <v>6.0854701000000002</v>
      </c>
      <c r="C57" s="6">
        <v>52</v>
      </c>
      <c r="D57" s="3">
        <v>1.66405179</v>
      </c>
      <c r="E57" s="3">
        <v>4.42141831</v>
      </c>
      <c r="F57" s="4">
        <v>2.6570196532164423</v>
      </c>
      <c r="G57" s="3">
        <v>0.15750797700212099</v>
      </c>
      <c r="H57" s="19">
        <v>0.10814649333255284</v>
      </c>
      <c r="I57" s="6">
        <v>20</v>
      </c>
      <c r="J57" s="3">
        <v>9.8551406000000004</v>
      </c>
      <c r="K57" s="6">
        <v>56</v>
      </c>
      <c r="L57" s="3">
        <v>4.5010061500000003</v>
      </c>
      <c r="M57" s="3">
        <v>5.3541344500000001</v>
      </c>
      <c r="N57" s="4">
        <v>1.189541687251416</v>
      </c>
      <c r="O57" s="3">
        <v>0.12788994594948505</v>
      </c>
      <c r="P57" s="19">
        <v>6.8251139409183856E-2</v>
      </c>
      <c r="Q57" s="6">
        <v>20</v>
      </c>
      <c r="S57" s="20" t="s">
        <v>132</v>
      </c>
      <c r="T57" s="3">
        <v>6.8507254999999994</v>
      </c>
      <c r="U57" s="6">
        <v>70</v>
      </c>
      <c r="V57" s="3">
        <v>17.579411990000001</v>
      </c>
      <c r="W57" s="3">
        <v>-10.728686490000001</v>
      </c>
      <c r="X57" s="23">
        <v>-0.61029837039503843</v>
      </c>
      <c r="Y57" s="19">
        <v>-8.6382786634658565E-2</v>
      </c>
      <c r="Z57" s="3">
        <v>6.8507254999999994</v>
      </c>
      <c r="AA57" s="6">
        <v>70</v>
      </c>
      <c r="AB57" s="3">
        <v>17.579411990000001</v>
      </c>
      <c r="AC57" s="3">
        <v>-10.728686490000001</v>
      </c>
      <c r="AD57" s="23">
        <v>-0.61029837039503843</v>
      </c>
      <c r="AE57" s="19">
        <v>-8.6382786634658565E-2</v>
      </c>
      <c r="AG57" s="20" t="s">
        <v>280</v>
      </c>
      <c r="AH57" s="6">
        <v>56</v>
      </c>
      <c r="AI57" s="3">
        <v>44.130047130000001</v>
      </c>
      <c r="AJ57" s="6">
        <v>70</v>
      </c>
      <c r="AK57" s="4">
        <v>-0.20155545483356341</v>
      </c>
      <c r="AL57" s="3">
        <v>8.2868863143628305E-2</v>
      </c>
      <c r="AM57" s="3">
        <v>55.270021440000001</v>
      </c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</row>
    <row r="58" spans="1:54" x14ac:dyDescent="0.35">
      <c r="A58" s="20" t="s">
        <v>259</v>
      </c>
      <c r="B58" s="3">
        <v>5.2386836400000014</v>
      </c>
      <c r="C58" s="6">
        <v>56</v>
      </c>
      <c r="D58" s="3">
        <v>5.5870442300000001</v>
      </c>
      <c r="E58" s="3">
        <v>-0.34836058999999864</v>
      </c>
      <c r="F58" s="4">
        <v>-6.2351500303050034E-2</v>
      </c>
      <c r="G58" s="3">
        <v>0.13559091553017535</v>
      </c>
      <c r="H58" s="19">
        <v>-8.5207898421533947E-3</v>
      </c>
      <c r="I58" s="6">
        <v>244</v>
      </c>
      <c r="J58" s="3">
        <v>9.5036667300000008</v>
      </c>
      <c r="K58" s="6">
        <v>57</v>
      </c>
      <c r="L58" s="3">
        <v>9.8961448099999991</v>
      </c>
      <c r="M58" s="3">
        <v>-0.39247807999999829</v>
      </c>
      <c r="N58" s="4">
        <v>-3.9659694510876697E-2</v>
      </c>
      <c r="O58" s="3">
        <v>0.12332887715692453</v>
      </c>
      <c r="P58" s="19">
        <v>-5.0030637824436215E-3</v>
      </c>
      <c r="Q58" s="6">
        <v>234</v>
      </c>
      <c r="S58" s="20" t="s">
        <v>133</v>
      </c>
      <c r="T58" s="3"/>
      <c r="U58" s="6">
        <v>205</v>
      </c>
      <c r="V58" s="3">
        <v>0.14360733000000001</v>
      </c>
      <c r="W58" s="3">
        <v>-0.14360733000000001</v>
      </c>
      <c r="X58" s="23">
        <v>-1</v>
      </c>
      <c r="Y58" s="19">
        <v>-1.1562646888904481E-3</v>
      </c>
      <c r="Z58" s="3"/>
      <c r="AA58" s="6">
        <v>205</v>
      </c>
      <c r="AB58" s="3">
        <v>0.14360733000000001</v>
      </c>
      <c r="AC58" s="3">
        <v>-0.14360733000000001</v>
      </c>
      <c r="AD58" s="23">
        <v>-1</v>
      </c>
      <c r="AE58" s="19">
        <v>-1.1562646888904481E-3</v>
      </c>
      <c r="AG58" s="20" t="s">
        <v>259</v>
      </c>
      <c r="AH58" s="6">
        <v>57</v>
      </c>
      <c r="AI58" s="3">
        <v>60.9388626</v>
      </c>
      <c r="AJ58" s="6">
        <v>61</v>
      </c>
      <c r="AK58" s="4">
        <v>0.21757787423631192</v>
      </c>
      <c r="AL58" s="3">
        <v>0.11443301318150595</v>
      </c>
      <c r="AM58" s="3">
        <v>50.049252610000011</v>
      </c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</row>
    <row r="59" spans="1:54" x14ac:dyDescent="0.35">
      <c r="A59" s="20" t="s">
        <v>138</v>
      </c>
      <c r="B59" s="3">
        <v>5.15545425</v>
      </c>
      <c r="C59" s="6">
        <v>58</v>
      </c>
      <c r="D59" s="3">
        <v>3.2312099999999999</v>
      </c>
      <c r="E59" s="3">
        <v>1.9242442500000001</v>
      </c>
      <c r="F59" s="4">
        <v>0.59551816502177202</v>
      </c>
      <c r="G59" s="3">
        <v>0.13343671994123954</v>
      </c>
      <c r="H59" s="19">
        <v>4.7066405701121763E-2</v>
      </c>
      <c r="I59" s="6">
        <v>29</v>
      </c>
      <c r="J59" s="3">
        <v>9.3935732200000004</v>
      </c>
      <c r="K59" s="6">
        <v>58</v>
      </c>
      <c r="L59" s="3">
        <v>7.7129323400000001</v>
      </c>
      <c r="M59" s="3">
        <v>1.6806408800000003</v>
      </c>
      <c r="N59" s="4">
        <v>0.21789908246491896</v>
      </c>
      <c r="O59" s="3">
        <v>0.12190019606400443</v>
      </c>
      <c r="P59" s="19">
        <v>2.1423753189024505E-2</v>
      </c>
      <c r="Q59" s="6">
        <v>31</v>
      </c>
      <c r="S59" s="20" t="s">
        <v>134</v>
      </c>
      <c r="T59" s="3">
        <v>3.2596781500000001</v>
      </c>
      <c r="U59" s="6">
        <v>84</v>
      </c>
      <c r="V59" s="3">
        <v>2.4059844900000003</v>
      </c>
      <c r="W59" s="3">
        <v>0.8536936599999998</v>
      </c>
      <c r="X59" s="23">
        <v>0.35482093236602696</v>
      </c>
      <c r="Y59" s="19">
        <v>6.8735755632226263E-3</v>
      </c>
      <c r="Z59" s="3">
        <v>3.2596781500000001</v>
      </c>
      <c r="AA59" s="6">
        <v>84</v>
      </c>
      <c r="AB59" s="3">
        <v>2.4059844900000003</v>
      </c>
      <c r="AC59" s="3">
        <v>0.8536936599999998</v>
      </c>
      <c r="AD59" s="23">
        <v>0.35482093236602696</v>
      </c>
      <c r="AE59" s="19">
        <v>6.8735755632226263E-3</v>
      </c>
      <c r="AG59" s="20" t="s">
        <v>138</v>
      </c>
      <c r="AH59" s="6">
        <v>58</v>
      </c>
      <c r="AI59" s="3">
        <v>126.97115514999999</v>
      </c>
      <c r="AJ59" s="6">
        <v>48</v>
      </c>
      <c r="AK59" s="4">
        <v>2.0006450879228628</v>
      </c>
      <c r="AL59" s="3">
        <v>0.23843063770853817</v>
      </c>
      <c r="AM59" s="3">
        <v>42.314619499999999</v>
      </c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</row>
    <row r="60" spans="1:54" x14ac:dyDescent="0.35">
      <c r="A60" s="20" t="s">
        <v>89</v>
      </c>
      <c r="B60" s="3">
        <v>4.3896101899999991</v>
      </c>
      <c r="C60" s="6">
        <v>61</v>
      </c>
      <c r="D60" s="3">
        <v>2.3740061799999999</v>
      </c>
      <c r="E60" s="3">
        <v>2.0156040099999992</v>
      </c>
      <c r="F60" s="4">
        <v>0.8490306499539102</v>
      </c>
      <c r="G60" s="3">
        <v>0.1136146607399806</v>
      </c>
      <c r="H60" s="19">
        <v>4.9301036532897455E-2</v>
      </c>
      <c r="I60" s="6">
        <v>28</v>
      </c>
      <c r="J60" s="3">
        <v>9.0666451199999987</v>
      </c>
      <c r="K60" s="6">
        <v>59</v>
      </c>
      <c r="L60" s="3">
        <v>4.39730679</v>
      </c>
      <c r="M60" s="3">
        <v>4.6693383299999986</v>
      </c>
      <c r="N60" s="4">
        <v>1.061863216052751</v>
      </c>
      <c r="O60" s="3">
        <v>0.117657657196688</v>
      </c>
      <c r="P60" s="19">
        <v>5.9521789055834357E-2</v>
      </c>
      <c r="Q60" s="6">
        <v>21</v>
      </c>
      <c r="S60" s="20" t="s">
        <v>135</v>
      </c>
      <c r="T60" s="3">
        <v>6.8457779999999996E-2</v>
      </c>
      <c r="U60" s="6">
        <v>170</v>
      </c>
      <c r="V60" s="3">
        <v>0.36267769999999999</v>
      </c>
      <c r="W60" s="3">
        <v>-0.29421991999999997</v>
      </c>
      <c r="X60" s="23">
        <v>-0.81124348147128977</v>
      </c>
      <c r="Y60" s="19">
        <v>-2.3689327297163206E-3</v>
      </c>
      <c r="Z60" s="3">
        <v>6.8457779999999996E-2</v>
      </c>
      <c r="AA60" s="6">
        <v>170</v>
      </c>
      <c r="AB60" s="3">
        <v>0.36267769999999999</v>
      </c>
      <c r="AC60" s="3">
        <v>-0.29421991999999997</v>
      </c>
      <c r="AD60" s="23">
        <v>-0.81124348147128977</v>
      </c>
      <c r="AE60" s="19">
        <v>-2.3689327297163206E-3</v>
      </c>
      <c r="AG60" s="20" t="s">
        <v>89</v>
      </c>
      <c r="AH60" s="6">
        <v>59</v>
      </c>
      <c r="AI60" s="3">
        <v>58.468947449999995</v>
      </c>
      <c r="AJ60" s="6">
        <v>62</v>
      </c>
      <c r="AK60" s="4">
        <v>1.1618963990339095</v>
      </c>
      <c r="AL60" s="3">
        <v>0.10979492476209471</v>
      </c>
      <c r="AM60" s="3">
        <v>27.045212470000006</v>
      </c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</row>
    <row r="61" spans="1:54" x14ac:dyDescent="0.35">
      <c r="A61" s="20" t="s">
        <v>145</v>
      </c>
      <c r="B61" s="3">
        <v>5.74902493</v>
      </c>
      <c r="C61" s="6">
        <v>53</v>
      </c>
      <c r="D61" s="3">
        <v>10.056734710000001</v>
      </c>
      <c r="E61" s="3">
        <v>-4.3077097800000006</v>
      </c>
      <c r="F61" s="4">
        <v>-0.42834079889932786</v>
      </c>
      <c r="G61" s="3">
        <v>0.14879989081846945</v>
      </c>
      <c r="H61" s="19">
        <v>-0.10536521865567224</v>
      </c>
      <c r="I61" s="6">
        <v>278</v>
      </c>
      <c r="J61" s="3">
        <v>8.6942627399999992</v>
      </c>
      <c r="K61" s="6">
        <v>60</v>
      </c>
      <c r="L61" s="3">
        <v>13.79443627</v>
      </c>
      <c r="M61" s="3">
        <v>-5.1001735300000011</v>
      </c>
      <c r="N61" s="4">
        <v>-0.36972685437619557</v>
      </c>
      <c r="O61" s="3">
        <v>0.11282525912306332</v>
      </c>
      <c r="P61" s="19">
        <v>-6.5013805285942985E-2</v>
      </c>
      <c r="Q61" s="6">
        <v>273</v>
      </c>
      <c r="S61" s="20" t="s">
        <v>136</v>
      </c>
      <c r="T61" s="3">
        <v>0.11312127</v>
      </c>
      <c r="U61" s="6">
        <v>160</v>
      </c>
      <c r="V61" s="3">
        <v>0.18084117</v>
      </c>
      <c r="W61" s="3">
        <v>-6.77199E-2</v>
      </c>
      <c r="X61" s="23">
        <v>-0.37447169800991664</v>
      </c>
      <c r="Y61" s="19">
        <v>-5.4525161845981143E-4</v>
      </c>
      <c r="Z61" s="3">
        <v>0.11312127</v>
      </c>
      <c r="AA61" s="6">
        <v>160</v>
      </c>
      <c r="AB61" s="3">
        <v>0.18084117</v>
      </c>
      <c r="AC61" s="3">
        <v>-6.77199E-2</v>
      </c>
      <c r="AD61" s="23">
        <v>-0.37447169800991664</v>
      </c>
      <c r="AE61" s="19">
        <v>-5.4525161845981143E-4</v>
      </c>
      <c r="AG61" s="20" t="s">
        <v>145</v>
      </c>
      <c r="AH61" s="6">
        <v>60</v>
      </c>
      <c r="AI61" s="3">
        <v>51.054356689999999</v>
      </c>
      <c r="AJ61" s="6">
        <v>67</v>
      </c>
      <c r="AK61" s="4">
        <v>0.15328412063825159</v>
      </c>
      <c r="AL61" s="3">
        <v>9.5871560820370086E-2</v>
      </c>
      <c r="AM61" s="3">
        <v>44.26867219999999</v>
      </c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</row>
    <row r="62" spans="1:54" x14ac:dyDescent="0.35">
      <c r="A62" s="20" t="s">
        <v>150</v>
      </c>
      <c r="B62" s="3">
        <v>0.87089264</v>
      </c>
      <c r="C62" s="6">
        <v>100</v>
      </c>
      <c r="D62" s="3">
        <v>2.8405088799999998</v>
      </c>
      <c r="E62" s="3">
        <v>-1.9696162399999997</v>
      </c>
      <c r="F62" s="4">
        <v>-0.69340259904415436</v>
      </c>
      <c r="G62" s="3">
        <v>2.2540992833476652E-2</v>
      </c>
      <c r="H62" s="19">
        <v>-4.8176190224997688E-2</v>
      </c>
      <c r="I62" s="6">
        <v>270</v>
      </c>
      <c r="J62" s="3">
        <v>8.1842472900000001</v>
      </c>
      <c r="K62" s="6">
        <v>61</v>
      </c>
      <c r="L62" s="3">
        <v>12.541555180000001</v>
      </c>
      <c r="M62" s="3">
        <v>-4.3573078900000013</v>
      </c>
      <c r="N62" s="4">
        <v>-0.34742963113128056</v>
      </c>
      <c r="O62" s="3">
        <v>0.10620679968333679</v>
      </c>
      <c r="P62" s="19">
        <v>-5.5544221204442648E-2</v>
      </c>
      <c r="Q62" s="6">
        <v>271</v>
      </c>
      <c r="S62" s="20" t="s">
        <v>137</v>
      </c>
      <c r="T62" s="3"/>
      <c r="U62" s="6">
        <v>205</v>
      </c>
      <c r="V62" s="3"/>
      <c r="W62" s="3"/>
      <c r="X62" s="23">
        <v>-1</v>
      </c>
      <c r="Y62" s="19"/>
      <c r="Z62" s="3"/>
      <c r="AA62" s="6">
        <v>205</v>
      </c>
      <c r="AB62" s="3"/>
      <c r="AC62" s="3"/>
      <c r="AD62" s="23">
        <v>-1</v>
      </c>
      <c r="AE62" s="19"/>
      <c r="AG62" s="20" t="s">
        <v>150</v>
      </c>
      <c r="AH62" s="6">
        <v>61</v>
      </c>
      <c r="AI62" s="3">
        <v>76.768151450000005</v>
      </c>
      <c r="AJ62" s="6">
        <v>57</v>
      </c>
      <c r="AK62" s="4">
        <v>-8.6659574608114465E-3</v>
      </c>
      <c r="AL62" s="3">
        <v>0.1441577757113848</v>
      </c>
      <c r="AM62" s="3">
        <v>77.439236579999999</v>
      </c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</row>
    <row r="63" spans="1:54" x14ac:dyDescent="0.35">
      <c r="A63" s="20" t="s">
        <v>123</v>
      </c>
      <c r="B63" s="3">
        <v>3.9613646299999998</v>
      </c>
      <c r="C63" s="6">
        <v>63</v>
      </c>
      <c r="D63" s="3">
        <v>4.1623370399999997</v>
      </c>
      <c r="E63" s="3">
        <v>-0.20097240999999988</v>
      </c>
      <c r="F63" s="4">
        <v>-4.8283550339306425E-2</v>
      </c>
      <c r="G63" s="3">
        <v>0.10253053893717357</v>
      </c>
      <c r="H63" s="19">
        <v>-4.9157215794160096E-3</v>
      </c>
      <c r="I63" s="6">
        <v>236</v>
      </c>
      <c r="J63" s="3">
        <v>8.1787217600000002</v>
      </c>
      <c r="K63" s="6">
        <v>62</v>
      </c>
      <c r="L63" s="3">
        <v>8.1141765299999999</v>
      </c>
      <c r="M63" s="3">
        <v>6.4545230000000231E-2</v>
      </c>
      <c r="N63" s="4">
        <v>7.9546248176092238E-3</v>
      </c>
      <c r="O63" s="3">
        <v>0.10613509500029632</v>
      </c>
      <c r="P63" s="19">
        <v>8.2278200744993475E-4</v>
      </c>
      <c r="Q63" s="6">
        <v>84</v>
      </c>
      <c r="S63" s="20" t="s">
        <v>138</v>
      </c>
      <c r="T63" s="3">
        <v>9.3935732200000004</v>
      </c>
      <c r="U63" s="6">
        <v>58</v>
      </c>
      <c r="V63" s="3">
        <v>13.33854096</v>
      </c>
      <c r="W63" s="3">
        <v>-3.9449677399999992</v>
      </c>
      <c r="X63" s="23">
        <v>-0.29575706607119034</v>
      </c>
      <c r="Y63" s="19">
        <v>-3.1763189919163264E-2</v>
      </c>
      <c r="Z63" s="3">
        <v>9.3935732200000004</v>
      </c>
      <c r="AA63" s="6">
        <v>58</v>
      </c>
      <c r="AB63" s="3">
        <v>13.33854096</v>
      </c>
      <c r="AC63" s="3">
        <v>-3.9449677399999992</v>
      </c>
      <c r="AD63" s="23">
        <v>-0.29575706607119034</v>
      </c>
      <c r="AE63" s="19">
        <v>-3.1763189919163264E-2</v>
      </c>
      <c r="AG63" s="20" t="s">
        <v>123</v>
      </c>
      <c r="AH63" s="6">
        <v>62</v>
      </c>
      <c r="AI63" s="3">
        <v>62.118816259999996</v>
      </c>
      <c r="AJ63" s="6">
        <v>60</v>
      </c>
      <c r="AK63" s="4">
        <v>7.4340650353699633E-2</v>
      </c>
      <c r="AL63" s="3">
        <v>0.1166487692190718</v>
      </c>
      <c r="AM63" s="3">
        <v>57.820409420000011</v>
      </c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</row>
    <row r="64" spans="1:54" x14ac:dyDescent="0.35">
      <c r="A64" s="20" t="s">
        <v>303</v>
      </c>
      <c r="B64" s="3">
        <v>4.7042870300000006</v>
      </c>
      <c r="C64" s="6">
        <v>60</v>
      </c>
      <c r="D64" s="3">
        <v>3.0335988899999999</v>
      </c>
      <c r="E64" s="3">
        <v>1.6706881400000007</v>
      </c>
      <c r="F64" s="4">
        <v>0.55072809576351101</v>
      </c>
      <c r="G64" s="3">
        <v>0.12175932527096242</v>
      </c>
      <c r="H64" s="19">
        <v>4.0864503452351514E-2</v>
      </c>
      <c r="I64" s="6">
        <v>30</v>
      </c>
      <c r="J64" s="3">
        <v>7.9684706100000007</v>
      </c>
      <c r="K64" s="6">
        <v>63</v>
      </c>
      <c r="L64" s="3">
        <v>7.3918335599999985</v>
      </c>
      <c r="M64" s="3">
        <v>0.5766370500000022</v>
      </c>
      <c r="N64" s="4">
        <v>7.801001542031516E-2</v>
      </c>
      <c r="O64" s="3">
        <v>0.10340667038407957</v>
      </c>
      <c r="P64" s="19">
        <v>7.3506065369820283E-3</v>
      </c>
      <c r="Q64" s="6">
        <v>44</v>
      </c>
      <c r="S64" s="20" t="s">
        <v>139</v>
      </c>
      <c r="T64" s="3">
        <v>5.3813009300000001</v>
      </c>
      <c r="U64" s="6">
        <v>76</v>
      </c>
      <c r="V64" s="3">
        <v>13.674784839999999</v>
      </c>
      <c r="W64" s="3">
        <v>-8.2934839099999991</v>
      </c>
      <c r="X64" s="23">
        <v>-0.60648002926823374</v>
      </c>
      <c r="Y64" s="19">
        <v>-6.6775578885939074E-2</v>
      </c>
      <c r="Z64" s="3">
        <v>5.3813009300000001</v>
      </c>
      <c r="AA64" s="6">
        <v>76</v>
      </c>
      <c r="AB64" s="3">
        <v>13.674784839999999</v>
      </c>
      <c r="AC64" s="3">
        <v>-8.2934839099999991</v>
      </c>
      <c r="AD64" s="23">
        <v>-0.60648002926823374</v>
      </c>
      <c r="AE64" s="19">
        <v>-6.6775578885939074E-2</v>
      </c>
      <c r="AG64" s="20" t="s">
        <v>303</v>
      </c>
      <c r="AH64" s="6">
        <v>63</v>
      </c>
      <c r="AI64" s="3">
        <v>33.990866130000001</v>
      </c>
      <c r="AJ64" s="6">
        <v>77</v>
      </c>
      <c r="AK64" s="4">
        <v>-7.5043031070590627E-2</v>
      </c>
      <c r="AL64" s="3">
        <v>6.382917346910072E-2</v>
      </c>
      <c r="AM64" s="3">
        <v>36.748591850000004</v>
      </c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</row>
    <row r="65" spans="1:54" x14ac:dyDescent="0.35">
      <c r="A65" s="20" t="s">
        <v>112</v>
      </c>
      <c r="B65" s="3">
        <v>2.5664836599999998</v>
      </c>
      <c r="C65" s="6">
        <v>78</v>
      </c>
      <c r="D65" s="3">
        <v>3.0500045899999999</v>
      </c>
      <c r="E65" s="3">
        <v>-0.48352093000000007</v>
      </c>
      <c r="F65" s="4">
        <v>-0.15853121388253388</v>
      </c>
      <c r="G65" s="3">
        <v>6.6427349514969966E-2</v>
      </c>
      <c r="H65" s="19">
        <v>-1.1826769006254638E-2</v>
      </c>
      <c r="I65" s="6">
        <v>249</v>
      </c>
      <c r="J65" s="3">
        <v>7.5371311800000012</v>
      </c>
      <c r="K65" s="6">
        <v>64</v>
      </c>
      <c r="L65" s="3">
        <v>5.3056979599999998</v>
      </c>
      <c r="M65" s="3">
        <v>2.2314332200000013</v>
      </c>
      <c r="N65" s="4">
        <v>0.42057298338935256</v>
      </c>
      <c r="O65" s="3">
        <v>9.7809187950538085E-2</v>
      </c>
      <c r="P65" s="19">
        <v>2.8444907613499347E-2</v>
      </c>
      <c r="Q65" s="6">
        <v>30</v>
      </c>
      <c r="S65" s="20" t="s">
        <v>140</v>
      </c>
      <c r="T65" s="3">
        <v>1.11022065</v>
      </c>
      <c r="U65" s="6">
        <v>105</v>
      </c>
      <c r="V65" s="3">
        <v>1.4808059299999998</v>
      </c>
      <c r="W65" s="3">
        <v>-0.37058527999999979</v>
      </c>
      <c r="X65" s="23">
        <v>-0.25025918149855053</v>
      </c>
      <c r="Y65" s="19">
        <v>-2.9837938877255036E-3</v>
      </c>
      <c r="Z65" s="3">
        <v>1.11022065</v>
      </c>
      <c r="AA65" s="6">
        <v>105</v>
      </c>
      <c r="AB65" s="3">
        <v>1.4808059299999998</v>
      </c>
      <c r="AC65" s="3">
        <v>-0.37058527999999979</v>
      </c>
      <c r="AD65" s="23">
        <v>-0.25025918149855053</v>
      </c>
      <c r="AE65" s="19">
        <v>-2.9837938877255036E-3</v>
      </c>
      <c r="AG65" s="20" t="s">
        <v>112</v>
      </c>
      <c r="AH65" s="6">
        <v>64</v>
      </c>
      <c r="AI65" s="3">
        <v>34.652130339999999</v>
      </c>
      <c r="AJ65" s="6">
        <v>76</v>
      </c>
      <c r="AK65" s="4">
        <v>6.3181334132411227E-2</v>
      </c>
      <c r="AL65" s="3">
        <v>6.507091728956034E-2</v>
      </c>
      <c r="AM65" s="3">
        <v>32.592869369999995</v>
      </c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</row>
    <row r="66" spans="1:54" x14ac:dyDescent="0.35">
      <c r="A66" s="20" t="s">
        <v>149</v>
      </c>
      <c r="B66" s="3">
        <v>3.2945865300000001</v>
      </c>
      <c r="C66" s="6">
        <v>68</v>
      </c>
      <c r="D66" s="3">
        <v>3.1658601399999999</v>
      </c>
      <c r="E66" s="3">
        <v>0.12872639000000019</v>
      </c>
      <c r="F66" s="4">
        <v>4.0660794952237067E-2</v>
      </c>
      <c r="G66" s="3">
        <v>8.5272567422315926E-2</v>
      </c>
      <c r="H66" s="19">
        <v>3.148606782211163E-3</v>
      </c>
      <c r="I66" s="6">
        <v>65</v>
      </c>
      <c r="J66" s="3">
        <v>7.4304684199999995</v>
      </c>
      <c r="K66" s="6">
        <v>65</v>
      </c>
      <c r="L66" s="3">
        <v>6.7151563599999999</v>
      </c>
      <c r="M66" s="3">
        <v>0.71531205999999958</v>
      </c>
      <c r="N66" s="4">
        <v>0.10652202594430715</v>
      </c>
      <c r="O66" s="3">
        <v>9.6425027626004189E-2</v>
      </c>
      <c r="P66" s="19">
        <v>9.1183483687322167E-3</v>
      </c>
      <c r="Q66" s="6">
        <v>39</v>
      </c>
      <c r="S66" s="20" t="s">
        <v>141</v>
      </c>
      <c r="T66" s="3"/>
      <c r="U66" s="6">
        <v>205</v>
      </c>
      <c r="V66" s="3"/>
      <c r="W66" s="3"/>
      <c r="X66" s="23">
        <v>-1</v>
      </c>
      <c r="Y66" s="19"/>
      <c r="Z66" s="3"/>
      <c r="AA66" s="6">
        <v>205</v>
      </c>
      <c r="AB66" s="3"/>
      <c r="AC66" s="3"/>
      <c r="AD66" s="23">
        <v>-1</v>
      </c>
      <c r="AE66" s="19"/>
      <c r="AG66" s="20" t="s">
        <v>149</v>
      </c>
      <c r="AH66" s="6">
        <v>65</v>
      </c>
      <c r="AI66" s="3">
        <v>57.977582389999995</v>
      </c>
      <c r="AJ66" s="6">
        <v>63</v>
      </c>
      <c r="AK66" s="4">
        <v>3.6982824930436697E-2</v>
      </c>
      <c r="AL66" s="3">
        <v>0.10887222318892963</v>
      </c>
      <c r="AM66" s="3">
        <v>55.909877190000003</v>
      </c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</row>
    <row r="67" spans="1:54" x14ac:dyDescent="0.35">
      <c r="A67" s="20" t="s">
        <v>114</v>
      </c>
      <c r="B67" s="3">
        <v>3.35161665</v>
      </c>
      <c r="C67" s="6">
        <v>66</v>
      </c>
      <c r="D67" s="3">
        <v>4.2098998600000002</v>
      </c>
      <c r="E67" s="3">
        <v>-0.85828321000000019</v>
      </c>
      <c r="F67" s="4">
        <v>-0.20387259520230017</v>
      </c>
      <c r="G67" s="3">
        <v>8.6748656973620802E-2</v>
      </c>
      <c r="H67" s="19">
        <v>-2.0993335834741923E-2</v>
      </c>
      <c r="I67" s="6">
        <v>260</v>
      </c>
      <c r="J67" s="3">
        <v>7.12473694</v>
      </c>
      <c r="K67" s="6">
        <v>66</v>
      </c>
      <c r="L67" s="3">
        <v>8.6604913900000007</v>
      </c>
      <c r="M67" s="3">
        <v>-1.5357544500000007</v>
      </c>
      <c r="N67" s="4">
        <v>-0.17732878896147719</v>
      </c>
      <c r="O67" s="3">
        <v>9.2457556836976984E-2</v>
      </c>
      <c r="P67" s="19">
        <v>-1.9576832080715593E-2</v>
      </c>
      <c r="Q67" s="6">
        <v>251</v>
      </c>
      <c r="S67" s="20" t="s">
        <v>142</v>
      </c>
      <c r="T67" s="3">
        <v>0.42183943000000002</v>
      </c>
      <c r="U67" s="6">
        <v>136</v>
      </c>
      <c r="V67" s="3">
        <v>0.78621129999999995</v>
      </c>
      <c r="W67" s="3">
        <v>-0.36437186999999993</v>
      </c>
      <c r="X67" s="23">
        <v>-0.46345285294169636</v>
      </c>
      <c r="Y67" s="19">
        <v>-2.9337661727014954E-3</v>
      </c>
      <c r="Z67" s="3">
        <v>0.42183943000000002</v>
      </c>
      <c r="AA67" s="6">
        <v>136</v>
      </c>
      <c r="AB67" s="3">
        <v>0.78621129999999995</v>
      </c>
      <c r="AC67" s="3">
        <v>-0.36437186999999993</v>
      </c>
      <c r="AD67" s="23">
        <v>-0.46345285294169636</v>
      </c>
      <c r="AE67" s="19">
        <v>-2.9337661727014954E-3</v>
      </c>
      <c r="AG67" s="20" t="s">
        <v>114</v>
      </c>
      <c r="AH67" s="6">
        <v>66</v>
      </c>
      <c r="AI67" s="3">
        <v>55.538977320000001</v>
      </c>
      <c r="AJ67" s="6">
        <v>64</v>
      </c>
      <c r="AK67" s="4">
        <v>5.577841552403906E-2</v>
      </c>
      <c r="AL67" s="3">
        <v>0.10429292987406233</v>
      </c>
      <c r="AM67" s="3">
        <v>52.604766779999999</v>
      </c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</row>
    <row r="68" spans="1:54" x14ac:dyDescent="0.35">
      <c r="A68" s="20" t="s">
        <v>297</v>
      </c>
      <c r="B68" s="3">
        <v>4.0290399000000008</v>
      </c>
      <c r="C68" s="6">
        <v>62</v>
      </c>
      <c r="D68" s="3">
        <v>3.8277071299999998</v>
      </c>
      <c r="E68" s="3">
        <v>0.20133277000000094</v>
      </c>
      <c r="F68" s="4">
        <v>5.2598791694912439E-2</v>
      </c>
      <c r="G68" s="3">
        <v>0.10428215297776716</v>
      </c>
      <c r="H68" s="19">
        <v>4.9245358710312799E-3</v>
      </c>
      <c r="I68" s="6">
        <v>53</v>
      </c>
      <c r="J68" s="3">
        <v>7.0256847499999999</v>
      </c>
      <c r="K68" s="6">
        <v>67</v>
      </c>
      <c r="L68" s="3">
        <v>9.4581338299999995</v>
      </c>
      <c r="M68" s="3">
        <v>-2.4324490799999996</v>
      </c>
      <c r="N68" s="4">
        <v>-0.2571806578042467</v>
      </c>
      <c r="O68" s="3">
        <v>9.1172158714368956E-2</v>
      </c>
      <c r="P68" s="19">
        <v>-3.1007331402524083E-2</v>
      </c>
      <c r="Q68" s="6">
        <v>259</v>
      </c>
      <c r="S68" s="20" t="s">
        <v>143</v>
      </c>
      <c r="T68" s="3">
        <v>0.95259869000000008</v>
      </c>
      <c r="U68" s="6">
        <v>111</v>
      </c>
      <c r="V68" s="3">
        <v>3.1713741</v>
      </c>
      <c r="W68" s="3">
        <v>-2.2187754100000001</v>
      </c>
      <c r="X68" s="23">
        <v>-0.69962588456530561</v>
      </c>
      <c r="Y68" s="19">
        <v>-1.7864628909690237E-2</v>
      </c>
      <c r="Z68" s="3">
        <v>0.95259869000000008</v>
      </c>
      <c r="AA68" s="6">
        <v>111</v>
      </c>
      <c r="AB68" s="3">
        <v>3.1713741</v>
      </c>
      <c r="AC68" s="3">
        <v>-2.2187754100000001</v>
      </c>
      <c r="AD68" s="23">
        <v>-0.69962588456530561</v>
      </c>
      <c r="AE68" s="19">
        <v>-1.7864628909690237E-2</v>
      </c>
      <c r="AG68" s="20" t="s">
        <v>297</v>
      </c>
      <c r="AH68" s="6">
        <v>67</v>
      </c>
      <c r="AI68" s="3">
        <v>66.395630990000001</v>
      </c>
      <c r="AJ68" s="6">
        <v>59</v>
      </c>
      <c r="AK68" s="4">
        <v>4.251563697907601E-2</v>
      </c>
      <c r="AL68" s="3">
        <v>0.12467991347565904</v>
      </c>
      <c r="AM68" s="3">
        <v>63.687899379999998</v>
      </c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</row>
    <row r="69" spans="1:54" x14ac:dyDescent="0.35">
      <c r="A69" s="20" t="s">
        <v>98</v>
      </c>
      <c r="B69" s="3">
        <v>3.752887830000001</v>
      </c>
      <c r="C69" s="6">
        <v>64</v>
      </c>
      <c r="D69" s="3">
        <v>5.2493673300000001</v>
      </c>
      <c r="E69" s="3">
        <v>-1.4964794999999991</v>
      </c>
      <c r="F69" s="4">
        <v>-0.28507806863651108</v>
      </c>
      <c r="G69" s="3">
        <v>9.7134610852689901E-2</v>
      </c>
      <c r="H69" s="19">
        <v>-3.6603415221540508E-2</v>
      </c>
      <c r="I69" s="6">
        <v>269</v>
      </c>
      <c r="J69" s="3">
        <v>6.9817620200000015</v>
      </c>
      <c r="K69" s="6">
        <v>68</v>
      </c>
      <c r="L69" s="3">
        <v>16.53173937</v>
      </c>
      <c r="M69" s="3">
        <v>-9.5499773499999989</v>
      </c>
      <c r="N69" s="4">
        <v>-0.57767529092130854</v>
      </c>
      <c r="O69" s="3">
        <v>9.0602174399213309E-2</v>
      </c>
      <c r="P69" s="19">
        <v>-0.1217371064466635</v>
      </c>
      <c r="Q69" s="6">
        <v>281</v>
      </c>
      <c r="S69" s="20" t="s">
        <v>144</v>
      </c>
      <c r="T69" s="3">
        <v>0.31453035000000001</v>
      </c>
      <c r="U69" s="6">
        <v>141</v>
      </c>
      <c r="V69" s="3">
        <v>0.79004487000000001</v>
      </c>
      <c r="W69" s="3">
        <v>-0.47551452</v>
      </c>
      <c r="X69" s="23">
        <v>-0.60188292849746627</v>
      </c>
      <c r="Y69" s="19">
        <v>-3.8286391685625706E-3</v>
      </c>
      <c r="Z69" s="3">
        <v>0.31453035000000001</v>
      </c>
      <c r="AA69" s="6">
        <v>141</v>
      </c>
      <c r="AB69" s="3">
        <v>0.79004487000000001</v>
      </c>
      <c r="AC69" s="3">
        <v>-0.47551452</v>
      </c>
      <c r="AD69" s="23">
        <v>-0.60188292849746627</v>
      </c>
      <c r="AE69" s="19">
        <v>-3.8286391685625706E-3</v>
      </c>
      <c r="AG69" s="20" t="s">
        <v>98</v>
      </c>
      <c r="AH69" s="6">
        <v>68</v>
      </c>
      <c r="AI69" s="3">
        <v>91.939778839999988</v>
      </c>
      <c r="AJ69" s="6">
        <v>54</v>
      </c>
      <c r="AK69" s="4">
        <v>9.7818950298506069E-2</v>
      </c>
      <c r="AL69" s="3">
        <v>0.17264755978399998</v>
      </c>
      <c r="AM69" s="3">
        <v>83.747669699999989</v>
      </c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</row>
    <row r="70" spans="1:54" x14ac:dyDescent="0.35">
      <c r="A70" s="20" t="s">
        <v>299</v>
      </c>
      <c r="B70" s="3">
        <v>2.8510770299999999</v>
      </c>
      <c r="C70" s="6">
        <v>75</v>
      </c>
      <c r="D70" s="3">
        <v>2.1993193899999999</v>
      </c>
      <c r="E70" s="3">
        <v>0.65175764000000003</v>
      </c>
      <c r="F70" s="4">
        <v>0.29634515248828874</v>
      </c>
      <c r="G70" s="3">
        <v>7.3793374693027491E-2</v>
      </c>
      <c r="H70" s="19">
        <v>1.5941785718234923E-2</v>
      </c>
      <c r="I70" s="6">
        <v>41</v>
      </c>
      <c r="J70" s="3">
        <v>6.8519065299999999</v>
      </c>
      <c r="K70" s="6">
        <v>69</v>
      </c>
      <c r="L70" s="3">
        <v>6.5470193999999999</v>
      </c>
      <c r="M70" s="3">
        <v>0.30488713000000001</v>
      </c>
      <c r="N70" s="4">
        <v>4.6568844747886251E-2</v>
      </c>
      <c r="O70" s="3">
        <v>8.8917042520187242E-2</v>
      </c>
      <c r="P70" s="19">
        <v>3.8865094270645302E-3</v>
      </c>
      <c r="Q70" s="6">
        <v>61</v>
      </c>
      <c r="S70" s="20" t="s">
        <v>145</v>
      </c>
      <c r="T70" s="3">
        <v>8.6942627399999992</v>
      </c>
      <c r="U70" s="6">
        <v>60</v>
      </c>
      <c r="V70" s="3">
        <v>16.808598910000001</v>
      </c>
      <c r="W70" s="3">
        <v>-8.1143361700000014</v>
      </c>
      <c r="X70" s="23">
        <v>-0.48274911034806778</v>
      </c>
      <c r="Y70" s="19">
        <v>-6.5333158043935219E-2</v>
      </c>
      <c r="Z70" s="3">
        <v>8.6942627399999992</v>
      </c>
      <c r="AA70" s="6">
        <v>60</v>
      </c>
      <c r="AB70" s="3">
        <v>16.808598910000001</v>
      </c>
      <c r="AC70" s="3">
        <v>-8.1143361700000014</v>
      </c>
      <c r="AD70" s="23">
        <v>-0.48274911034806778</v>
      </c>
      <c r="AE70" s="19">
        <v>-6.5333158043935219E-2</v>
      </c>
      <c r="AG70" s="20" t="s">
        <v>299</v>
      </c>
      <c r="AH70" s="6">
        <v>69</v>
      </c>
      <c r="AI70" s="3">
        <v>38.708919969999997</v>
      </c>
      <c r="AJ70" s="6">
        <v>74</v>
      </c>
      <c r="AK70" s="4">
        <v>-0.20256214356768898</v>
      </c>
      <c r="AL70" s="3">
        <v>7.2688891130844119E-2</v>
      </c>
      <c r="AM70" s="3">
        <v>48.54161319</v>
      </c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</row>
    <row r="71" spans="1:54" x14ac:dyDescent="0.35">
      <c r="A71" s="20" t="s">
        <v>132</v>
      </c>
      <c r="B71" s="3">
        <v>3.25485779</v>
      </c>
      <c r="C71" s="6">
        <v>69</v>
      </c>
      <c r="D71" s="3">
        <v>4.6513147699999999</v>
      </c>
      <c r="E71" s="3">
        <v>-1.39645698</v>
      </c>
      <c r="F71" s="4">
        <v>-0.30022844057057874</v>
      </c>
      <c r="G71" s="3">
        <v>8.4244283105177759E-2</v>
      </c>
      <c r="H71" s="19">
        <v>-3.4156896020265247E-2</v>
      </c>
      <c r="I71" s="6">
        <v>267</v>
      </c>
      <c r="J71" s="3">
        <v>6.8507254999999994</v>
      </c>
      <c r="K71" s="6">
        <v>70</v>
      </c>
      <c r="L71" s="3">
        <v>8.7249873600000001</v>
      </c>
      <c r="M71" s="3">
        <v>-1.8742618600000007</v>
      </c>
      <c r="N71" s="4">
        <v>-0.21481542409936516</v>
      </c>
      <c r="O71" s="3">
        <v>8.890171631947684E-2</v>
      </c>
      <c r="P71" s="19">
        <v>-2.3891911697543622E-2</v>
      </c>
      <c r="Q71" s="6">
        <v>256</v>
      </c>
      <c r="S71" s="20" t="s">
        <v>146</v>
      </c>
      <c r="T71" s="3"/>
      <c r="U71" s="6">
        <v>205</v>
      </c>
      <c r="V71" s="3"/>
      <c r="W71" s="3"/>
      <c r="X71" s="23">
        <v>-1</v>
      </c>
      <c r="Y71" s="19"/>
      <c r="Z71" s="3"/>
      <c r="AA71" s="6">
        <v>205</v>
      </c>
      <c r="AB71" s="3"/>
      <c r="AC71" s="3"/>
      <c r="AD71" s="23">
        <v>-1</v>
      </c>
      <c r="AE71" s="19"/>
      <c r="AG71" s="20" t="s">
        <v>132</v>
      </c>
      <c r="AH71" s="6">
        <v>70</v>
      </c>
      <c r="AI71" s="3">
        <v>41.509133280000015</v>
      </c>
      <c r="AJ71" s="6">
        <v>71</v>
      </c>
      <c r="AK71" s="4">
        <v>0.45080349515191687</v>
      </c>
      <c r="AL71" s="3">
        <v>7.7947224367511073E-2</v>
      </c>
      <c r="AM71" s="3">
        <v>28.611134049999997</v>
      </c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</row>
    <row r="72" spans="1:54" x14ac:dyDescent="0.35">
      <c r="A72" s="20" t="s">
        <v>316</v>
      </c>
      <c r="B72" s="3">
        <v>3.3286863999999992</v>
      </c>
      <c r="C72" s="6">
        <v>67</v>
      </c>
      <c r="D72" s="3">
        <v>2.29272879</v>
      </c>
      <c r="E72" s="3">
        <v>1.0359576099999992</v>
      </c>
      <c r="F72" s="4">
        <v>0.45184481239928909</v>
      </c>
      <c r="G72" s="3">
        <v>8.6155161774350481E-2</v>
      </c>
      <c r="H72" s="19">
        <v>2.53391954589052E-2</v>
      </c>
      <c r="I72" s="6">
        <v>38</v>
      </c>
      <c r="J72" s="3">
        <v>6.1584653299999985</v>
      </c>
      <c r="K72" s="6">
        <v>71</v>
      </c>
      <c r="L72" s="3">
        <v>2.9534518599999999</v>
      </c>
      <c r="M72" s="3">
        <v>3.2050134699999986</v>
      </c>
      <c r="N72" s="4">
        <v>1.0851754563556688</v>
      </c>
      <c r="O72" s="3">
        <v>7.9918271098585583E-2</v>
      </c>
      <c r="P72" s="19">
        <v>4.0855496475117846E-2</v>
      </c>
      <c r="Q72" s="6">
        <v>26</v>
      </c>
      <c r="S72" s="20" t="s">
        <v>147</v>
      </c>
      <c r="T72" s="3">
        <v>180.19245895</v>
      </c>
      <c r="U72" s="6">
        <v>8</v>
      </c>
      <c r="V72" s="3">
        <v>166.37119834000001</v>
      </c>
      <c r="W72" s="3">
        <v>13.821260609999996</v>
      </c>
      <c r="X72" s="23">
        <v>8.3074839563002767E-2</v>
      </c>
      <c r="Y72" s="19">
        <v>0.11128286835564345</v>
      </c>
      <c r="Z72" s="3">
        <v>180.19245895</v>
      </c>
      <c r="AA72" s="6">
        <v>8</v>
      </c>
      <c r="AB72" s="3">
        <v>166.37119834000001</v>
      </c>
      <c r="AC72" s="3">
        <v>13.821260609999996</v>
      </c>
      <c r="AD72" s="23">
        <v>8.3074839563002767E-2</v>
      </c>
      <c r="AE72" s="19">
        <v>0.11128286835564345</v>
      </c>
      <c r="AG72" s="20" t="s">
        <v>316</v>
      </c>
      <c r="AH72" s="6">
        <v>71</v>
      </c>
      <c r="AI72" s="3">
        <v>28.142161260000002</v>
      </c>
      <c r="AJ72" s="6">
        <v>81</v>
      </c>
      <c r="AK72" s="4">
        <v>-7.7099038385734397E-2</v>
      </c>
      <c r="AL72" s="3">
        <v>5.2846281880253636E-2</v>
      </c>
      <c r="AM72" s="3">
        <v>30.493154119999996</v>
      </c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</row>
    <row r="73" spans="1:54" x14ac:dyDescent="0.35">
      <c r="A73" s="20" t="s">
        <v>213</v>
      </c>
      <c r="B73" s="3">
        <v>2.9837543000000002</v>
      </c>
      <c r="C73" s="6">
        <v>73</v>
      </c>
      <c r="D73" s="3">
        <v>4.1786612599999993</v>
      </c>
      <c r="E73" s="3">
        <v>-1.1949069599999991</v>
      </c>
      <c r="F73" s="4">
        <v>-0.28595449251610294</v>
      </c>
      <c r="G73" s="3">
        <v>7.7227411513266606E-2</v>
      </c>
      <c r="H73" s="19">
        <v>-2.922704628295188E-2</v>
      </c>
      <c r="I73" s="6">
        <v>264</v>
      </c>
      <c r="J73" s="3">
        <v>6.1280022900000004</v>
      </c>
      <c r="K73" s="6">
        <v>72</v>
      </c>
      <c r="L73" s="3">
        <v>6.1866092599999991</v>
      </c>
      <c r="M73" s="3">
        <v>-5.8606969999998704E-2</v>
      </c>
      <c r="N73" s="4">
        <v>-9.4731972776956885E-3</v>
      </c>
      <c r="O73" s="3">
        <v>7.9522952888812226E-2</v>
      </c>
      <c r="P73" s="19">
        <v>-7.470848028143499E-4</v>
      </c>
      <c r="Q73" s="6">
        <v>211</v>
      </c>
      <c r="S73" s="20" t="s">
        <v>148</v>
      </c>
      <c r="T73" s="3">
        <v>14.00676472</v>
      </c>
      <c r="U73" s="6">
        <v>49</v>
      </c>
      <c r="V73" s="3">
        <v>25.66144422</v>
      </c>
      <c r="W73" s="3">
        <v>-11.6546795</v>
      </c>
      <c r="X73" s="23">
        <v>-0.45417083310208173</v>
      </c>
      <c r="Y73" s="19">
        <v>-9.383848558555738E-2</v>
      </c>
      <c r="Z73" s="3">
        <v>14.00676472</v>
      </c>
      <c r="AA73" s="6">
        <v>49</v>
      </c>
      <c r="AB73" s="3">
        <v>25.66144422</v>
      </c>
      <c r="AC73" s="3">
        <v>-11.6546795</v>
      </c>
      <c r="AD73" s="23">
        <v>-0.45417083310208173</v>
      </c>
      <c r="AE73" s="19">
        <v>-9.383848558555738E-2</v>
      </c>
      <c r="AG73" s="20" t="s">
        <v>213</v>
      </c>
      <c r="AH73" s="6">
        <v>72</v>
      </c>
      <c r="AI73" s="3">
        <v>37.802977200000001</v>
      </c>
      <c r="AJ73" s="6">
        <v>75</v>
      </c>
      <c r="AK73" s="4">
        <v>4.2352291409073262E-2</v>
      </c>
      <c r="AL73" s="3">
        <v>7.0987681811897962E-2</v>
      </c>
      <c r="AM73" s="3">
        <v>36.266987189999995</v>
      </c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</row>
    <row r="74" spans="1:54" x14ac:dyDescent="0.35">
      <c r="A74" s="20" t="s">
        <v>276</v>
      </c>
      <c r="B74" s="3">
        <v>3.0133439200000001</v>
      </c>
      <c r="C74" s="6">
        <v>72</v>
      </c>
      <c r="D74" s="3">
        <v>3.4630023799999998</v>
      </c>
      <c r="E74" s="3">
        <v>-0.44965845999999976</v>
      </c>
      <c r="F74" s="4">
        <v>-0.12984641956844389</v>
      </c>
      <c r="G74" s="3">
        <v>7.79932687288762E-2</v>
      </c>
      <c r="H74" s="19">
        <v>-1.0998503701025284E-2</v>
      </c>
      <c r="I74" s="6">
        <v>246</v>
      </c>
      <c r="J74" s="3">
        <v>6.0071261099999997</v>
      </c>
      <c r="K74" s="6">
        <v>73</v>
      </c>
      <c r="L74" s="3">
        <v>15.35129938</v>
      </c>
      <c r="M74" s="3">
        <v>-9.3441732700000006</v>
      </c>
      <c r="N74" s="4">
        <v>-0.60868940398451143</v>
      </c>
      <c r="O74" s="3">
        <v>7.795434532102366E-2</v>
      </c>
      <c r="P74" s="19">
        <v>-0.11911364543980392</v>
      </c>
      <c r="Q74" s="6">
        <v>280</v>
      </c>
      <c r="S74" s="20" t="s">
        <v>149</v>
      </c>
      <c r="T74" s="3">
        <v>7.4304684199999995</v>
      </c>
      <c r="U74" s="6">
        <v>65</v>
      </c>
      <c r="V74" s="3">
        <v>9.6106687100000006</v>
      </c>
      <c r="W74" s="3">
        <v>-2.180200290000001</v>
      </c>
      <c r="X74" s="23">
        <v>-0.22685209071159429</v>
      </c>
      <c r="Y74" s="19">
        <v>-1.7554038571956705E-2</v>
      </c>
      <c r="Z74" s="3">
        <v>7.4304684199999995</v>
      </c>
      <c r="AA74" s="6">
        <v>65</v>
      </c>
      <c r="AB74" s="3">
        <v>9.6106687100000006</v>
      </c>
      <c r="AC74" s="3">
        <v>-2.180200290000001</v>
      </c>
      <c r="AD74" s="23">
        <v>-0.22685209071159429</v>
      </c>
      <c r="AE74" s="19">
        <v>-1.7554038571956705E-2</v>
      </c>
      <c r="AG74" s="20" t="s">
        <v>276</v>
      </c>
      <c r="AH74" s="6">
        <v>73</v>
      </c>
      <c r="AI74" s="3">
        <v>133.71426890000001</v>
      </c>
      <c r="AJ74" s="6">
        <v>44</v>
      </c>
      <c r="AK74" s="4">
        <v>0.32628123298241385</v>
      </c>
      <c r="AL74" s="3">
        <v>0.25109307989593382</v>
      </c>
      <c r="AM74" s="3">
        <v>100.81894064000001</v>
      </c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</row>
    <row r="75" spans="1:54" x14ac:dyDescent="0.35">
      <c r="A75" s="20" t="s">
        <v>199</v>
      </c>
      <c r="B75" s="3">
        <v>4.78728876</v>
      </c>
      <c r="C75" s="6">
        <v>59</v>
      </c>
      <c r="D75" s="3">
        <v>1.6265379999999999E-2</v>
      </c>
      <c r="E75" s="3">
        <v>4.7710233799999999</v>
      </c>
      <c r="F75" s="4">
        <v>293.32381905617945</v>
      </c>
      <c r="G75" s="3">
        <v>0.12390762842012688</v>
      </c>
      <c r="H75" s="19">
        <v>0.11669772276186728</v>
      </c>
      <c r="I75" s="6">
        <v>18</v>
      </c>
      <c r="J75" s="3">
        <v>5.8204204500000003</v>
      </c>
      <c r="K75" s="6">
        <v>74</v>
      </c>
      <c r="L75" s="3">
        <v>1.6984329999999999E-2</v>
      </c>
      <c r="M75" s="3">
        <v>5.8034361200000006</v>
      </c>
      <c r="N75" s="4">
        <v>341.69355635459277</v>
      </c>
      <c r="O75" s="3">
        <v>7.55314700181728E-2</v>
      </c>
      <c r="P75" s="19">
        <v>7.3978554587551149E-2</v>
      </c>
      <c r="Q75" s="6">
        <v>17</v>
      </c>
      <c r="S75" s="20" t="s">
        <v>150</v>
      </c>
      <c r="T75" s="3">
        <v>8.1842472900000001</v>
      </c>
      <c r="U75" s="6">
        <v>61</v>
      </c>
      <c r="V75" s="3">
        <v>16.143220410000001</v>
      </c>
      <c r="W75" s="3">
        <v>-7.9589731200000013</v>
      </c>
      <c r="X75" s="23">
        <v>-0.49302263847365757</v>
      </c>
      <c r="Y75" s="19">
        <v>-6.4082241334646628E-2</v>
      </c>
      <c r="Z75" s="3">
        <v>8.1842472900000001</v>
      </c>
      <c r="AA75" s="6">
        <v>61</v>
      </c>
      <c r="AB75" s="3">
        <v>16.143220410000001</v>
      </c>
      <c r="AC75" s="3">
        <v>-7.9589731200000013</v>
      </c>
      <c r="AD75" s="23">
        <v>-0.49302263847365757</v>
      </c>
      <c r="AE75" s="19">
        <v>-6.4082241334646628E-2</v>
      </c>
      <c r="AG75" s="20" t="s">
        <v>199</v>
      </c>
      <c r="AH75" s="6">
        <v>74</v>
      </c>
      <c r="AI75" s="3">
        <v>3.3028144100000003</v>
      </c>
      <c r="AJ75" s="6">
        <v>124</v>
      </c>
      <c r="AK75" s="4">
        <v>5.9358433509191961</v>
      </c>
      <c r="AL75" s="3">
        <v>6.2021342176412364E-3</v>
      </c>
      <c r="AM75" s="3">
        <v>0.47619506999999989</v>
      </c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</row>
    <row r="76" spans="1:54" x14ac:dyDescent="0.35">
      <c r="A76" s="20" t="s">
        <v>268</v>
      </c>
      <c r="B76" s="3">
        <v>1.0427899899999999</v>
      </c>
      <c r="C76" s="6">
        <v>97</v>
      </c>
      <c r="D76" s="3">
        <v>1.2599407600000001</v>
      </c>
      <c r="E76" s="3">
        <v>-0.21715077000000016</v>
      </c>
      <c r="F76" s="4">
        <v>-0.17234998413734959</v>
      </c>
      <c r="G76" s="3">
        <v>2.6990148511774299E-2</v>
      </c>
      <c r="H76" s="19">
        <v>-5.3114391476710866E-3</v>
      </c>
      <c r="I76" s="6">
        <v>238</v>
      </c>
      <c r="J76" s="3">
        <v>5.4270030200000008</v>
      </c>
      <c r="K76" s="6">
        <v>75</v>
      </c>
      <c r="L76" s="3">
        <v>4.1771498099999995</v>
      </c>
      <c r="M76" s="3">
        <v>1.2498532100000013</v>
      </c>
      <c r="N76" s="4">
        <v>0.29921196673575889</v>
      </c>
      <c r="O76" s="3">
        <v>7.0426100556646776E-2</v>
      </c>
      <c r="P76" s="19">
        <v>1.5932342841470114E-2</v>
      </c>
      <c r="Q76" s="6">
        <v>35</v>
      </c>
      <c r="S76" s="20" t="s">
        <v>151</v>
      </c>
      <c r="T76" s="3">
        <v>39.99353301</v>
      </c>
      <c r="U76" s="6">
        <v>32</v>
      </c>
      <c r="V76" s="3">
        <v>34.104590330000001</v>
      </c>
      <c r="W76" s="3">
        <v>5.8889426799999995</v>
      </c>
      <c r="X76" s="23">
        <v>0.17267302210693347</v>
      </c>
      <c r="Y76" s="19">
        <v>4.7415243189772277E-2</v>
      </c>
      <c r="Z76" s="3">
        <v>39.99353301</v>
      </c>
      <c r="AA76" s="6">
        <v>32</v>
      </c>
      <c r="AB76" s="3">
        <v>34.104590330000001</v>
      </c>
      <c r="AC76" s="3">
        <v>5.8889426799999995</v>
      </c>
      <c r="AD76" s="23">
        <v>0.17267302210693347</v>
      </c>
      <c r="AE76" s="19">
        <v>4.7415243189772277E-2</v>
      </c>
      <c r="AG76" s="20" t="s">
        <v>268</v>
      </c>
      <c r="AH76" s="6">
        <v>75</v>
      </c>
      <c r="AI76" s="3">
        <v>31.208851489999997</v>
      </c>
      <c r="AJ76" s="6">
        <v>78</v>
      </c>
      <c r="AK76" s="4">
        <v>0.3716591486277061</v>
      </c>
      <c r="AL76" s="3">
        <v>5.8605014297310361E-2</v>
      </c>
      <c r="AM76" s="3">
        <v>22.752628829999999</v>
      </c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</row>
    <row r="77" spans="1:54" x14ac:dyDescent="0.35">
      <c r="A77" s="20" t="s">
        <v>139</v>
      </c>
      <c r="B77" s="3">
        <v>3.2536607800000001</v>
      </c>
      <c r="C77" s="6">
        <v>70</v>
      </c>
      <c r="D77" s="3">
        <v>4.0928979299999986</v>
      </c>
      <c r="E77" s="3">
        <v>-0.83923714999999843</v>
      </c>
      <c r="F77" s="4">
        <v>-0.2050471730185558</v>
      </c>
      <c r="G77" s="3">
        <v>8.4213301337055804E-2</v>
      </c>
      <c r="H77" s="19">
        <v>-2.0527475231563307E-2</v>
      </c>
      <c r="I77" s="6">
        <v>258</v>
      </c>
      <c r="J77" s="3">
        <v>5.3813009300000001</v>
      </c>
      <c r="K77" s="6">
        <v>76</v>
      </c>
      <c r="L77" s="3">
        <v>9.0762048499999999</v>
      </c>
      <c r="M77" s="3">
        <v>-3.6949039199999998</v>
      </c>
      <c r="N77" s="4">
        <v>-0.40709789841290323</v>
      </c>
      <c r="O77" s="3">
        <v>6.9833025525339903E-2</v>
      </c>
      <c r="P77" s="19">
        <v>-4.7100311899612446E-2</v>
      </c>
      <c r="Q77" s="6">
        <v>267</v>
      </c>
      <c r="S77" s="20" t="s">
        <v>152</v>
      </c>
      <c r="T77" s="3">
        <v>0.35248231000000002</v>
      </c>
      <c r="U77" s="6">
        <v>139</v>
      </c>
      <c r="V77" s="3">
        <v>0.48067200999999998</v>
      </c>
      <c r="W77" s="3">
        <v>-0.12818969999999996</v>
      </c>
      <c r="X77" s="23">
        <v>-0.26668850553623868</v>
      </c>
      <c r="Y77" s="19">
        <v>-1.0321285382122196E-3</v>
      </c>
      <c r="Z77" s="3">
        <v>0.35248231000000002</v>
      </c>
      <c r="AA77" s="6">
        <v>139</v>
      </c>
      <c r="AB77" s="3">
        <v>0.48067200999999998</v>
      </c>
      <c r="AC77" s="3">
        <v>-0.12818969999999996</v>
      </c>
      <c r="AD77" s="23">
        <v>-0.26668850553623868</v>
      </c>
      <c r="AE77" s="19">
        <v>-1.0321285382122196E-3</v>
      </c>
      <c r="AG77" s="20" t="s">
        <v>139</v>
      </c>
      <c r="AH77" s="6">
        <v>76</v>
      </c>
      <c r="AI77" s="3">
        <v>51.128881779999993</v>
      </c>
      <c r="AJ77" s="6">
        <v>66</v>
      </c>
      <c r="AK77" s="4">
        <v>2.5491672531567255E-2</v>
      </c>
      <c r="AL77" s="3">
        <v>9.6011506501048449E-2</v>
      </c>
      <c r="AM77" s="3">
        <v>49.857920010000001</v>
      </c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</row>
    <row r="78" spans="1:54" x14ac:dyDescent="0.35">
      <c r="A78" s="20" t="s">
        <v>265</v>
      </c>
      <c r="B78" s="3">
        <v>2.1427208900000001</v>
      </c>
      <c r="C78" s="6">
        <v>81</v>
      </c>
      <c r="D78" s="3">
        <v>2.6836925100000002</v>
      </c>
      <c r="E78" s="3">
        <v>-0.5409716200000001</v>
      </c>
      <c r="F78" s="4">
        <v>-0.20157734836767871</v>
      </c>
      <c r="G78" s="3">
        <v>5.5459254111540915E-2</v>
      </c>
      <c r="H78" s="19">
        <v>-1.323199471154095E-2</v>
      </c>
      <c r="I78" s="6">
        <v>252</v>
      </c>
      <c r="J78" s="3">
        <v>5.26995316</v>
      </c>
      <c r="K78" s="6">
        <v>77</v>
      </c>
      <c r="L78" s="3">
        <v>6.9204371399999998</v>
      </c>
      <c r="M78" s="3">
        <v>-1.6504839799999997</v>
      </c>
      <c r="N78" s="4">
        <v>-0.23849417986332577</v>
      </c>
      <c r="O78" s="3">
        <v>6.838806792758674E-2</v>
      </c>
      <c r="P78" s="19">
        <v>-2.1039331989805485E-2</v>
      </c>
      <c r="Q78" s="6">
        <v>253</v>
      </c>
      <c r="S78" s="20" t="s">
        <v>153</v>
      </c>
      <c r="T78" s="3">
        <v>1.2356299999999999E-3</v>
      </c>
      <c r="U78" s="6">
        <v>196</v>
      </c>
      <c r="V78" s="3"/>
      <c r="W78" s="3">
        <v>1.2356299999999999E-3</v>
      </c>
      <c r="X78" s="23">
        <v>-1</v>
      </c>
      <c r="Y78" s="19">
        <v>9.9487633224133056E-6</v>
      </c>
      <c r="Z78" s="3">
        <v>1.2356299999999999E-3</v>
      </c>
      <c r="AA78" s="6">
        <v>196</v>
      </c>
      <c r="AB78" s="3"/>
      <c r="AC78" s="3">
        <v>1.2356299999999999E-3</v>
      </c>
      <c r="AD78" s="23">
        <v>-1</v>
      </c>
      <c r="AE78" s="19">
        <v>9.9487633224133056E-6</v>
      </c>
      <c r="AG78" s="20" t="s">
        <v>265</v>
      </c>
      <c r="AH78" s="6">
        <v>77</v>
      </c>
      <c r="AI78" s="3">
        <v>39.497904520000006</v>
      </c>
      <c r="AJ78" s="6">
        <v>73</v>
      </c>
      <c r="AK78" s="4">
        <v>4.4471487506332341E-3</v>
      </c>
      <c r="AL78" s="3">
        <v>7.417047243312061E-2</v>
      </c>
      <c r="AM78" s="3">
        <v>39.323029159999997</v>
      </c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</row>
    <row r="79" spans="1:54" x14ac:dyDescent="0.35">
      <c r="A79" s="20" t="s">
        <v>218</v>
      </c>
      <c r="B79" s="3">
        <v>2.7956952199999998</v>
      </c>
      <c r="C79" s="6">
        <v>76</v>
      </c>
      <c r="D79" s="3">
        <v>2.336627309999999</v>
      </c>
      <c r="E79" s="3">
        <v>0.4590679100000008</v>
      </c>
      <c r="F79" s="4">
        <v>0.19646603805208507</v>
      </c>
      <c r="G79" s="3">
        <v>7.2359947741210587E-2</v>
      </c>
      <c r="H79" s="19">
        <v>1.1228655871740862E-2</v>
      </c>
      <c r="I79" s="6">
        <v>45</v>
      </c>
      <c r="J79" s="3">
        <v>4.6667739499999996</v>
      </c>
      <c r="K79" s="6">
        <v>78</v>
      </c>
      <c r="L79" s="3">
        <v>4.6584619299999996</v>
      </c>
      <c r="M79" s="3">
        <v>8.3120199999999755E-3</v>
      </c>
      <c r="N79" s="4">
        <v>1.7842841961359657E-3</v>
      </c>
      <c r="O79" s="3">
        <v>6.0560624393726545E-2</v>
      </c>
      <c r="P79" s="19">
        <v>1.0595640454862369E-4</v>
      </c>
      <c r="Q79" s="6">
        <v>100</v>
      </c>
      <c r="S79" s="20" t="s">
        <v>154</v>
      </c>
      <c r="T79" s="3">
        <v>2.8658373299999997</v>
      </c>
      <c r="U79" s="6">
        <v>89</v>
      </c>
      <c r="V79" s="3">
        <v>2.7225763000000001</v>
      </c>
      <c r="W79" s="3">
        <v>0.14326102999999968</v>
      </c>
      <c r="X79" s="23">
        <v>5.2619656609807386E-2</v>
      </c>
      <c r="Y79" s="19">
        <v>1.1534764296716245E-3</v>
      </c>
      <c r="Z79" s="3">
        <v>2.8658373299999997</v>
      </c>
      <c r="AA79" s="6">
        <v>89</v>
      </c>
      <c r="AB79" s="3">
        <v>2.7225763000000001</v>
      </c>
      <c r="AC79" s="3">
        <v>0.14326102999999968</v>
      </c>
      <c r="AD79" s="23">
        <v>5.2619656609807386E-2</v>
      </c>
      <c r="AE79" s="19">
        <v>1.1534764296716245E-3</v>
      </c>
      <c r="AG79" s="20" t="s">
        <v>218</v>
      </c>
      <c r="AH79" s="6">
        <v>78</v>
      </c>
      <c r="AI79" s="3">
        <v>28.659339689999999</v>
      </c>
      <c r="AJ79" s="6">
        <v>79</v>
      </c>
      <c r="AK79" s="4">
        <v>-6.2287025478812152E-3</v>
      </c>
      <c r="AL79" s="3">
        <v>5.3817456653991222E-2</v>
      </c>
      <c r="AM79" s="3">
        <v>28.838969050000003</v>
      </c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</row>
    <row r="80" spans="1:54" x14ac:dyDescent="0.35">
      <c r="A80" s="20" t="s">
        <v>167</v>
      </c>
      <c r="B80" s="3">
        <v>2.9337934099999998</v>
      </c>
      <c r="C80" s="6">
        <v>74</v>
      </c>
      <c r="D80" s="3">
        <v>2.1284542900000001</v>
      </c>
      <c r="E80" s="3">
        <v>0.80533911999999974</v>
      </c>
      <c r="F80" s="4">
        <v>0.37836805976227939</v>
      </c>
      <c r="G80" s="3">
        <v>7.593429223343881E-2</v>
      </c>
      <c r="H80" s="19">
        <v>1.9698340139981903E-2</v>
      </c>
      <c r="I80" s="6">
        <v>40</v>
      </c>
      <c r="J80" s="3">
        <v>4.2111589399999998</v>
      </c>
      <c r="K80" s="6">
        <v>79</v>
      </c>
      <c r="L80" s="3">
        <v>3.6113061100000001</v>
      </c>
      <c r="M80" s="3">
        <v>0.59985282999999967</v>
      </c>
      <c r="N80" s="4">
        <v>0.16610412181314627</v>
      </c>
      <c r="O80" s="3">
        <v>5.4648118284714352E-2</v>
      </c>
      <c r="P80" s="19">
        <v>7.6465467028612715E-3</v>
      </c>
      <c r="Q80" s="6">
        <v>42</v>
      </c>
      <c r="S80" s="20" t="s">
        <v>155</v>
      </c>
      <c r="T80" s="3"/>
      <c r="U80" s="6">
        <v>205</v>
      </c>
      <c r="V80" s="3"/>
      <c r="W80" s="3"/>
      <c r="X80" s="23">
        <v>-1</v>
      </c>
      <c r="Y80" s="19"/>
      <c r="Z80" s="3"/>
      <c r="AA80" s="6">
        <v>205</v>
      </c>
      <c r="AB80" s="3"/>
      <c r="AC80" s="3"/>
      <c r="AD80" s="23">
        <v>-1</v>
      </c>
      <c r="AE80" s="19"/>
      <c r="AG80" s="20" t="s">
        <v>167</v>
      </c>
      <c r="AH80" s="6">
        <v>79</v>
      </c>
      <c r="AI80" s="3">
        <v>22.784328909999999</v>
      </c>
      <c r="AJ80" s="6">
        <v>86</v>
      </c>
      <c r="AK80" s="4">
        <v>-0.26907121798276279</v>
      </c>
      <c r="AL80" s="3">
        <v>4.278516695665726E-2</v>
      </c>
      <c r="AM80" s="3">
        <v>31.171749520000002</v>
      </c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</row>
    <row r="81" spans="1:54" x14ac:dyDescent="0.35">
      <c r="A81" s="20" t="s">
        <v>128</v>
      </c>
      <c r="B81" s="3">
        <v>3.05221177</v>
      </c>
      <c r="C81" s="6">
        <v>71</v>
      </c>
      <c r="D81" s="3">
        <v>3.9642474700000001</v>
      </c>
      <c r="E81" s="3">
        <v>-0.91203570000000012</v>
      </c>
      <c r="F81" s="4">
        <v>-0.23006527894687667</v>
      </c>
      <c r="G81" s="3">
        <v>7.8999270947820943E-2</v>
      </c>
      <c r="H81" s="19">
        <v>-2.2308104737798536E-2</v>
      </c>
      <c r="I81" s="6">
        <v>262</v>
      </c>
      <c r="J81" s="3">
        <v>3.8356781600000001</v>
      </c>
      <c r="K81" s="6">
        <v>80</v>
      </c>
      <c r="L81" s="3">
        <v>5.6654749200000003</v>
      </c>
      <c r="M81" s="3">
        <v>-1.8297967600000002</v>
      </c>
      <c r="N81" s="4">
        <v>-0.32297323451923432</v>
      </c>
      <c r="O81" s="3">
        <v>4.9775512341449522E-2</v>
      </c>
      <c r="P81" s="19">
        <v>-2.3325098561399211E-2</v>
      </c>
      <c r="Q81" s="6">
        <v>255</v>
      </c>
      <c r="S81" s="20" t="s">
        <v>156</v>
      </c>
      <c r="T81" s="3">
        <v>0.26411599000000002</v>
      </c>
      <c r="U81" s="6">
        <v>146</v>
      </c>
      <c r="V81" s="3">
        <v>7.9536029999999994E-2</v>
      </c>
      <c r="W81" s="3">
        <v>0.18457996000000004</v>
      </c>
      <c r="X81" s="23">
        <v>2.3207087404287092</v>
      </c>
      <c r="Y81" s="19">
        <v>1.4861587498689055E-3</v>
      </c>
      <c r="Z81" s="3">
        <v>0.26411599000000002</v>
      </c>
      <c r="AA81" s="6">
        <v>146</v>
      </c>
      <c r="AB81" s="3">
        <v>7.9536029999999994E-2</v>
      </c>
      <c r="AC81" s="3">
        <v>0.18457996000000004</v>
      </c>
      <c r="AD81" s="23">
        <v>2.3207087404287092</v>
      </c>
      <c r="AE81" s="19">
        <v>1.4861587498689055E-3</v>
      </c>
      <c r="AG81" s="20" t="s">
        <v>128</v>
      </c>
      <c r="AH81" s="6">
        <v>80</v>
      </c>
      <c r="AI81" s="3">
        <v>46.094806849999991</v>
      </c>
      <c r="AJ81" s="6">
        <v>69</v>
      </c>
      <c r="AK81" s="4">
        <v>-9.9551313320129342E-2</v>
      </c>
      <c r="AL81" s="3">
        <v>8.6558353976646407E-2</v>
      </c>
      <c r="AM81" s="3">
        <v>51.190931289999995</v>
      </c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</row>
    <row r="82" spans="1:54" x14ac:dyDescent="0.35">
      <c r="A82" s="20" t="s">
        <v>108</v>
      </c>
      <c r="B82" s="3">
        <v>1.52506085</v>
      </c>
      <c r="C82" s="6">
        <v>90</v>
      </c>
      <c r="D82" s="3">
        <v>2.45446388</v>
      </c>
      <c r="E82" s="3">
        <v>-0.92940303000000002</v>
      </c>
      <c r="F82" s="4">
        <v>-0.37865826324565832</v>
      </c>
      <c r="G82" s="3">
        <v>3.9472587218633295E-2</v>
      </c>
      <c r="H82" s="19">
        <v>-2.2732904136172863E-2</v>
      </c>
      <c r="I82" s="6">
        <v>263</v>
      </c>
      <c r="J82" s="3">
        <v>3.7182106699999999</v>
      </c>
      <c r="K82" s="6">
        <v>81</v>
      </c>
      <c r="L82" s="3">
        <v>3.9928772700000001</v>
      </c>
      <c r="M82" s="3">
        <v>-0.27466660000000021</v>
      </c>
      <c r="N82" s="4">
        <v>-6.8789141620673955E-2</v>
      </c>
      <c r="O82" s="3">
        <v>4.8251139269905347E-2</v>
      </c>
      <c r="P82" s="19">
        <v>-3.5012771126146365E-3</v>
      </c>
      <c r="Q82" s="6">
        <v>229</v>
      </c>
      <c r="S82" s="20" t="s">
        <v>157</v>
      </c>
      <c r="T82" s="3">
        <v>0.59638497999999995</v>
      </c>
      <c r="U82" s="6">
        <v>121</v>
      </c>
      <c r="V82" s="3">
        <v>0.34897404999999998</v>
      </c>
      <c r="W82" s="3">
        <v>0.24741092999999997</v>
      </c>
      <c r="X82" s="23">
        <v>0.70896655496304084</v>
      </c>
      <c r="Y82" s="19">
        <v>1.9920467987570439E-3</v>
      </c>
      <c r="Z82" s="3">
        <v>0.59638497999999995</v>
      </c>
      <c r="AA82" s="6">
        <v>121</v>
      </c>
      <c r="AB82" s="3">
        <v>0.34897404999999998</v>
      </c>
      <c r="AC82" s="3">
        <v>0.24741092999999997</v>
      </c>
      <c r="AD82" s="23">
        <v>0.70896655496304084</v>
      </c>
      <c r="AE82" s="19">
        <v>1.9920467987570439E-3</v>
      </c>
      <c r="AG82" s="20" t="s">
        <v>108</v>
      </c>
      <c r="AH82" s="6">
        <v>81</v>
      </c>
      <c r="AI82" s="3">
        <v>25.408869759999995</v>
      </c>
      <c r="AJ82" s="6">
        <v>83</v>
      </c>
      <c r="AK82" s="4">
        <v>-5.5101271060232659E-2</v>
      </c>
      <c r="AL82" s="3">
        <v>4.7713616633423141E-2</v>
      </c>
      <c r="AM82" s="3">
        <v>26.890574600000001</v>
      </c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</row>
    <row r="83" spans="1:54" x14ac:dyDescent="0.35">
      <c r="A83" s="20" t="s">
        <v>271</v>
      </c>
      <c r="B83" s="3">
        <v>1.1384672300000001</v>
      </c>
      <c r="C83" s="6">
        <v>94</v>
      </c>
      <c r="D83" s="3">
        <v>2.35378613</v>
      </c>
      <c r="E83" s="3">
        <v>-1.2153189</v>
      </c>
      <c r="F83" s="4">
        <v>-0.51632511743962062</v>
      </c>
      <c r="G83" s="3">
        <v>2.9466527208885377E-2</v>
      </c>
      <c r="H83" s="19">
        <v>-2.9726315878891688E-2</v>
      </c>
      <c r="I83" s="6">
        <v>265</v>
      </c>
      <c r="J83" s="3">
        <v>3.71507261</v>
      </c>
      <c r="K83" s="6">
        <v>82</v>
      </c>
      <c r="L83" s="3">
        <v>3.7885209</v>
      </c>
      <c r="M83" s="3">
        <v>-7.3448289999999972E-2</v>
      </c>
      <c r="N83" s="4">
        <v>-1.9387062111759779E-2</v>
      </c>
      <c r="O83" s="3">
        <v>4.8210416733304888E-2</v>
      </c>
      <c r="P83" s="19">
        <v>-9.3627261828588618E-4</v>
      </c>
      <c r="Q83" s="6">
        <v>215</v>
      </c>
      <c r="S83" s="20" t="s">
        <v>158</v>
      </c>
      <c r="T83" s="3">
        <v>6.3589619999999999E-2</v>
      </c>
      <c r="U83" s="6">
        <v>171</v>
      </c>
      <c r="V83" s="3">
        <v>1.5E-3</v>
      </c>
      <c r="W83" s="3">
        <v>6.2089619999999998E-2</v>
      </c>
      <c r="X83" s="23">
        <v>41.393079999999998</v>
      </c>
      <c r="Y83" s="19">
        <v>4.9991901633869335E-4</v>
      </c>
      <c r="Z83" s="3">
        <v>6.3589619999999999E-2</v>
      </c>
      <c r="AA83" s="6">
        <v>171</v>
      </c>
      <c r="AB83" s="3">
        <v>1.5E-3</v>
      </c>
      <c r="AC83" s="3">
        <v>6.2089619999999998E-2</v>
      </c>
      <c r="AD83" s="23">
        <v>41.393079999999998</v>
      </c>
      <c r="AE83" s="19">
        <v>4.9991901633869335E-4</v>
      </c>
      <c r="AG83" s="20" t="s">
        <v>271</v>
      </c>
      <c r="AH83" s="6">
        <v>82</v>
      </c>
      <c r="AI83" s="3">
        <v>53.099830839999996</v>
      </c>
      <c r="AJ83" s="6">
        <v>65</v>
      </c>
      <c r="AK83" s="4">
        <v>0.7242983032240804</v>
      </c>
      <c r="AL83" s="3">
        <v>9.9712619881577105E-2</v>
      </c>
      <c r="AM83" s="3">
        <v>30.79503746</v>
      </c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</row>
    <row r="84" spans="1:54" x14ac:dyDescent="0.35">
      <c r="A84" s="20" t="s">
        <v>264</v>
      </c>
      <c r="B84" s="3">
        <v>2.31680566</v>
      </c>
      <c r="C84" s="6">
        <v>79</v>
      </c>
      <c r="D84" s="3">
        <v>3.68808354</v>
      </c>
      <c r="E84" s="3">
        <v>-1.3712778800000001</v>
      </c>
      <c r="F84" s="4">
        <v>-0.37181312872321759</v>
      </c>
      <c r="G84" s="3">
        <v>5.9965025974519831E-2</v>
      </c>
      <c r="H84" s="19">
        <v>-3.3541023198616383E-2</v>
      </c>
      <c r="I84" s="6">
        <v>266</v>
      </c>
      <c r="J84" s="3">
        <v>3.5822643799999998</v>
      </c>
      <c r="K84" s="6">
        <v>83</v>
      </c>
      <c r="L84" s="3">
        <v>5.2050553900000001</v>
      </c>
      <c r="M84" s="3">
        <v>-1.6227910100000003</v>
      </c>
      <c r="N84" s="4">
        <v>-0.3117720924003462</v>
      </c>
      <c r="O84" s="3">
        <v>4.6486967211301439E-2</v>
      </c>
      <c r="P84" s="19">
        <v>-2.0686319420962673E-2</v>
      </c>
      <c r="Q84" s="6">
        <v>252</v>
      </c>
      <c r="S84" s="20" t="s">
        <v>159</v>
      </c>
      <c r="T84" s="3">
        <v>0.14956515000000001</v>
      </c>
      <c r="U84" s="6">
        <v>154</v>
      </c>
      <c r="V84" s="3">
        <v>0.14965835</v>
      </c>
      <c r="W84" s="3">
        <v>-9.3199999999987737E-5</v>
      </c>
      <c r="X84" s="23">
        <v>-6.2275175424553186E-4</v>
      </c>
      <c r="Y84" s="19">
        <v>-7.5040646605278127E-7</v>
      </c>
      <c r="Z84" s="3">
        <v>0.14956515000000001</v>
      </c>
      <c r="AA84" s="6">
        <v>154</v>
      </c>
      <c r="AB84" s="3">
        <v>0.14965835</v>
      </c>
      <c r="AC84" s="3">
        <v>-9.3199999999987737E-5</v>
      </c>
      <c r="AD84" s="23">
        <v>-6.2275175424553186E-4</v>
      </c>
      <c r="AE84" s="19">
        <v>-7.5040646605278127E-7</v>
      </c>
      <c r="AG84" s="20" t="s">
        <v>264</v>
      </c>
      <c r="AH84" s="6">
        <v>83</v>
      </c>
      <c r="AI84" s="3">
        <v>28.543258340000005</v>
      </c>
      <c r="AJ84" s="6">
        <v>80</v>
      </c>
      <c r="AK84" s="4">
        <v>4.4941346490043221E-2</v>
      </c>
      <c r="AL84" s="3">
        <v>5.3599475252830694E-2</v>
      </c>
      <c r="AM84" s="3">
        <v>27.315655980000006</v>
      </c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</row>
    <row r="85" spans="1:54" x14ac:dyDescent="0.35">
      <c r="A85" s="20" t="s">
        <v>134</v>
      </c>
      <c r="B85" s="3">
        <v>2.5914962099999999</v>
      </c>
      <c r="C85" s="6">
        <v>77</v>
      </c>
      <c r="D85" s="3">
        <v>0.41269241000000001</v>
      </c>
      <c r="E85" s="3">
        <v>2.1788037999999998</v>
      </c>
      <c r="F85" s="4">
        <v>5.2794859978161455</v>
      </c>
      <c r="G85" s="3">
        <v>6.7074740116751824E-2</v>
      </c>
      <c r="H85" s="19">
        <v>5.3292851774895914E-2</v>
      </c>
      <c r="I85" s="6">
        <v>27</v>
      </c>
      <c r="J85" s="3">
        <v>3.2596781500000001</v>
      </c>
      <c r="K85" s="6">
        <v>84</v>
      </c>
      <c r="L85" s="3">
        <v>0.84367342000000012</v>
      </c>
      <c r="M85" s="3">
        <v>2.41600473</v>
      </c>
      <c r="N85" s="4">
        <v>2.8636729245304418</v>
      </c>
      <c r="O85" s="3">
        <v>4.2300772696862124E-2</v>
      </c>
      <c r="P85" s="19">
        <v>3.0797709168561806E-2</v>
      </c>
      <c r="Q85" s="6">
        <v>28</v>
      </c>
      <c r="S85" s="20" t="s">
        <v>160</v>
      </c>
      <c r="T85" s="3">
        <v>0.49888990999999999</v>
      </c>
      <c r="U85" s="6">
        <v>128</v>
      </c>
      <c r="V85" s="3">
        <v>0.54225630000000002</v>
      </c>
      <c r="W85" s="3">
        <v>-4.3366390000000032E-2</v>
      </c>
      <c r="X85" s="23">
        <v>-7.9973971717802184E-2</v>
      </c>
      <c r="Y85" s="19">
        <v>-3.4916759083016073E-4</v>
      </c>
      <c r="Z85" s="3">
        <v>0.49888990999999999</v>
      </c>
      <c r="AA85" s="6">
        <v>128</v>
      </c>
      <c r="AB85" s="3">
        <v>0.54225630000000002</v>
      </c>
      <c r="AC85" s="3">
        <v>-4.3366390000000032E-2</v>
      </c>
      <c r="AD85" s="23">
        <v>-7.9973971717802184E-2</v>
      </c>
      <c r="AE85" s="19">
        <v>-3.4916759083016073E-4</v>
      </c>
      <c r="AG85" s="20" t="s">
        <v>134</v>
      </c>
      <c r="AH85" s="6">
        <v>84</v>
      </c>
      <c r="AI85" s="3">
        <v>11.821902940000001</v>
      </c>
      <c r="AJ85" s="6">
        <v>97</v>
      </c>
      <c r="AK85" s="4">
        <v>9.3782570183132075E-2</v>
      </c>
      <c r="AL85" s="3">
        <v>2.2199560629205181E-2</v>
      </c>
      <c r="AM85" s="3">
        <v>10.808275120000001</v>
      </c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</row>
    <row r="86" spans="1:54" x14ac:dyDescent="0.35">
      <c r="A86" s="20" t="s">
        <v>269</v>
      </c>
      <c r="B86" s="3">
        <v>1.9916345099999999</v>
      </c>
      <c r="C86" s="6">
        <v>82</v>
      </c>
      <c r="D86" s="3">
        <v>2.5238831199999998</v>
      </c>
      <c r="E86" s="3">
        <v>-0.5322486099999999</v>
      </c>
      <c r="F86" s="4">
        <v>-0.21088480911905305</v>
      </c>
      <c r="G86" s="3">
        <v>5.1548741090307958E-2</v>
      </c>
      <c r="H86" s="19">
        <v>-1.301863264609892E-2</v>
      </c>
      <c r="I86" s="6">
        <v>251</v>
      </c>
      <c r="J86" s="3">
        <v>3.2069942899999999</v>
      </c>
      <c r="K86" s="6">
        <v>85</v>
      </c>
      <c r="L86" s="3">
        <v>3.7090710799999997</v>
      </c>
      <c r="M86" s="3">
        <v>-0.50207678999999983</v>
      </c>
      <c r="N86" s="4">
        <v>-0.13536456411075304</v>
      </c>
      <c r="O86" s="3">
        <v>4.1617095387599758E-2</v>
      </c>
      <c r="P86" s="19">
        <v>-6.4001592243178567E-3</v>
      </c>
      <c r="Q86" s="6">
        <v>240</v>
      </c>
      <c r="S86" s="20" t="s">
        <v>161</v>
      </c>
      <c r="T86" s="3">
        <v>2.70749</v>
      </c>
      <c r="U86" s="6">
        <v>92</v>
      </c>
      <c r="V86" s="3">
        <v>5.4359236199999996</v>
      </c>
      <c r="W86" s="3">
        <v>-2.7284336199999997</v>
      </c>
      <c r="X86" s="23">
        <v>-0.50192640859806636</v>
      </c>
      <c r="Y86" s="19">
        <v>-2.1968178440386978E-2</v>
      </c>
      <c r="Z86" s="3">
        <v>2.70749</v>
      </c>
      <c r="AA86" s="6">
        <v>92</v>
      </c>
      <c r="AB86" s="3">
        <v>5.4359236199999996</v>
      </c>
      <c r="AC86" s="3">
        <v>-2.7284336199999997</v>
      </c>
      <c r="AD86" s="23">
        <v>-0.50192640859806636</v>
      </c>
      <c r="AE86" s="19">
        <v>-2.1968178440386978E-2</v>
      </c>
      <c r="AG86" s="20" t="s">
        <v>269</v>
      </c>
      <c r="AH86" s="6">
        <v>85</v>
      </c>
      <c r="AI86" s="3">
        <v>26.645264079999997</v>
      </c>
      <c r="AJ86" s="6">
        <v>82</v>
      </c>
      <c r="AK86" s="4">
        <v>0.12328296449645659</v>
      </c>
      <c r="AL86" s="3">
        <v>5.0035358810444006E-2</v>
      </c>
      <c r="AM86" s="3">
        <v>23.720883269999998</v>
      </c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</row>
    <row r="87" spans="1:54" x14ac:dyDescent="0.35">
      <c r="A87" s="20" t="s">
        <v>282</v>
      </c>
      <c r="B87" s="3">
        <v>1.78022262</v>
      </c>
      <c r="C87" s="6">
        <v>86</v>
      </c>
      <c r="D87" s="3">
        <v>0.33824391999999998</v>
      </c>
      <c r="E87" s="3">
        <v>1.4419786999999999</v>
      </c>
      <c r="F87" s="4">
        <v>4.2631326529091789</v>
      </c>
      <c r="G87" s="3">
        <v>4.6076845154430321E-2</v>
      </c>
      <c r="H87" s="19">
        <v>3.5270342892580374E-2</v>
      </c>
      <c r="I87" s="6">
        <v>32</v>
      </c>
      <c r="J87" s="3">
        <v>3.1285240299999999</v>
      </c>
      <c r="K87" s="6">
        <v>86</v>
      </c>
      <c r="L87" s="3">
        <v>1.57306451</v>
      </c>
      <c r="M87" s="3">
        <v>1.5554595199999999</v>
      </c>
      <c r="N87" s="4">
        <v>0.98880847550238093</v>
      </c>
      <c r="O87" s="3">
        <v>4.0598788524474745E-2</v>
      </c>
      <c r="P87" s="19">
        <v>1.9828019922970407E-2</v>
      </c>
      <c r="Q87" s="6">
        <v>32</v>
      </c>
      <c r="S87" s="20" t="s">
        <v>162</v>
      </c>
      <c r="T87" s="3">
        <v>0.11867610000000001</v>
      </c>
      <c r="U87" s="6">
        <v>157</v>
      </c>
      <c r="V87" s="3">
        <v>9.8413990000000007E-2</v>
      </c>
      <c r="W87" s="3">
        <v>2.026211E-2</v>
      </c>
      <c r="X87" s="23">
        <v>0.20588648016404987</v>
      </c>
      <c r="Y87" s="19">
        <v>1.631418278956515E-4</v>
      </c>
      <c r="Z87" s="3">
        <v>0.11867610000000001</v>
      </c>
      <c r="AA87" s="6">
        <v>157</v>
      </c>
      <c r="AB87" s="3">
        <v>9.8413990000000007E-2</v>
      </c>
      <c r="AC87" s="3">
        <v>2.026211E-2</v>
      </c>
      <c r="AD87" s="23">
        <v>0.20588648016404987</v>
      </c>
      <c r="AE87" s="19">
        <v>1.631418278956515E-4</v>
      </c>
      <c r="AG87" s="20" t="s">
        <v>282</v>
      </c>
      <c r="AH87" s="6">
        <v>86</v>
      </c>
      <c r="AI87" s="3">
        <v>10.933893429999999</v>
      </c>
      <c r="AJ87" s="6">
        <v>102</v>
      </c>
      <c r="AK87" s="4">
        <v>-0.39197043894952688</v>
      </c>
      <c r="AL87" s="3">
        <v>2.0532026979452868E-2</v>
      </c>
      <c r="AM87" s="3">
        <v>17.982503040000001</v>
      </c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</row>
    <row r="88" spans="1:54" x14ac:dyDescent="0.35">
      <c r="A88" s="20" t="s">
        <v>174</v>
      </c>
      <c r="B88" s="3">
        <v>1.6622112200000001</v>
      </c>
      <c r="C88" s="6">
        <v>88</v>
      </c>
      <c r="D88" s="3">
        <v>2.1168577100000001</v>
      </c>
      <c r="E88" s="3">
        <v>-0.45464649000000001</v>
      </c>
      <c r="F88" s="4">
        <v>-0.21477423251088523</v>
      </c>
      <c r="G88" s="3">
        <v>4.302239963555609E-2</v>
      </c>
      <c r="H88" s="19">
        <v>-1.1120509337071425E-2</v>
      </c>
      <c r="I88" s="6">
        <v>247</v>
      </c>
      <c r="J88" s="3">
        <v>3.0377024400000003</v>
      </c>
      <c r="K88" s="6">
        <v>87</v>
      </c>
      <c r="L88" s="3">
        <v>3.3726006700000002</v>
      </c>
      <c r="M88" s="3">
        <v>-0.33489822999999985</v>
      </c>
      <c r="N88" s="4">
        <v>-9.9299698591354346E-2</v>
      </c>
      <c r="O88" s="3">
        <v>3.9420198719663006E-2</v>
      </c>
      <c r="P88" s="19">
        <v>-4.2690720595593024E-3</v>
      </c>
      <c r="Q88" s="6">
        <v>233</v>
      </c>
      <c r="S88" s="20" t="s">
        <v>163</v>
      </c>
      <c r="T88" s="3">
        <v>0.13083856999999999</v>
      </c>
      <c r="U88" s="6">
        <v>155</v>
      </c>
      <c r="V88" s="3">
        <v>0.18587976</v>
      </c>
      <c r="W88" s="3">
        <v>-5.5041190000000018E-2</v>
      </c>
      <c r="X88" s="23">
        <v>-0.29611179829369272</v>
      </c>
      <c r="Y88" s="19">
        <v>-4.4316807806057008E-4</v>
      </c>
      <c r="Z88" s="3">
        <v>0.13083856999999999</v>
      </c>
      <c r="AA88" s="6">
        <v>155</v>
      </c>
      <c r="AB88" s="3">
        <v>0.18587976</v>
      </c>
      <c r="AC88" s="3">
        <v>-5.5041190000000018E-2</v>
      </c>
      <c r="AD88" s="23">
        <v>-0.29611179829369272</v>
      </c>
      <c r="AE88" s="19">
        <v>-4.4316807806057008E-4</v>
      </c>
      <c r="AG88" s="20" t="s">
        <v>174</v>
      </c>
      <c r="AH88" s="6">
        <v>87</v>
      </c>
      <c r="AI88" s="3">
        <v>18.792014340000001</v>
      </c>
      <c r="AJ88" s="6">
        <v>89</v>
      </c>
      <c r="AK88" s="4">
        <v>-0.23435259734653946</v>
      </c>
      <c r="AL88" s="3">
        <v>3.5288266517075902E-2</v>
      </c>
      <c r="AM88" s="3">
        <v>24.54395362</v>
      </c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</row>
    <row r="89" spans="1:54" x14ac:dyDescent="0.35">
      <c r="A89" s="20" t="s">
        <v>168</v>
      </c>
      <c r="B89" s="3">
        <v>1.4745171699999999</v>
      </c>
      <c r="C89" s="6">
        <v>91</v>
      </c>
      <c r="D89" s="3">
        <v>1.37209125</v>
      </c>
      <c r="E89" s="3">
        <v>0.10242591999999995</v>
      </c>
      <c r="F89" s="4">
        <v>7.4649495797017851E-2</v>
      </c>
      <c r="G89" s="3">
        <v>3.8164383800290552E-2</v>
      </c>
      <c r="H89" s="19">
        <v>2.5053056050606047E-3</v>
      </c>
      <c r="I89" s="6">
        <v>70</v>
      </c>
      <c r="J89" s="3">
        <v>2.8683556699999997</v>
      </c>
      <c r="K89" s="6">
        <v>88</v>
      </c>
      <c r="L89" s="3">
        <v>2.3896400600000001</v>
      </c>
      <c r="M89" s="3">
        <v>0.47871560999999963</v>
      </c>
      <c r="N89" s="4">
        <v>0.20032958854899663</v>
      </c>
      <c r="O89" s="3">
        <v>3.7222589356076655E-2</v>
      </c>
      <c r="P89" s="19">
        <v>6.1023655906628322E-3</v>
      </c>
      <c r="Q89" s="6">
        <v>51</v>
      </c>
      <c r="S89" s="20" t="s">
        <v>164</v>
      </c>
      <c r="T89" s="3">
        <v>2.6145618000000002</v>
      </c>
      <c r="U89" s="6">
        <v>93</v>
      </c>
      <c r="V89" s="3">
        <v>2.9507752900000002</v>
      </c>
      <c r="W89" s="3">
        <v>-0.33621349</v>
      </c>
      <c r="X89" s="23">
        <v>-0.11394072979376213</v>
      </c>
      <c r="Y89" s="19">
        <v>-2.7070469621266664E-3</v>
      </c>
      <c r="Z89" s="3">
        <v>2.6145618000000002</v>
      </c>
      <c r="AA89" s="6">
        <v>93</v>
      </c>
      <c r="AB89" s="3">
        <v>2.9507752900000002</v>
      </c>
      <c r="AC89" s="3">
        <v>-0.33621349</v>
      </c>
      <c r="AD89" s="23">
        <v>-0.11394072979376213</v>
      </c>
      <c r="AE89" s="19">
        <v>-2.7070469621266664E-3</v>
      </c>
      <c r="AG89" s="20" t="s">
        <v>168</v>
      </c>
      <c r="AH89" s="6">
        <v>88</v>
      </c>
      <c r="AI89" s="3">
        <v>15.95396294</v>
      </c>
      <c r="AJ89" s="6">
        <v>91</v>
      </c>
      <c r="AK89" s="4">
        <v>-0.17495521601880359</v>
      </c>
      <c r="AL89" s="3">
        <v>2.9958879662619061E-2</v>
      </c>
      <c r="AM89" s="3">
        <v>19.337087209999993</v>
      </c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</row>
    <row r="90" spans="1:54" x14ac:dyDescent="0.35">
      <c r="A90" s="20" t="s">
        <v>154</v>
      </c>
      <c r="B90" s="3">
        <v>2.2605288899999998</v>
      </c>
      <c r="C90" s="6">
        <v>80</v>
      </c>
      <c r="D90" s="3">
        <v>0.83998318000000005</v>
      </c>
      <c r="E90" s="3">
        <v>1.4205457099999999</v>
      </c>
      <c r="F90" s="4">
        <v>1.6911597086979762</v>
      </c>
      <c r="G90" s="3">
        <v>5.850843510327166E-2</v>
      </c>
      <c r="H90" s="19">
        <v>3.4746098736606883E-2</v>
      </c>
      <c r="I90" s="6">
        <v>33</v>
      </c>
      <c r="J90" s="3">
        <v>2.8658373299999997</v>
      </c>
      <c r="K90" s="6">
        <v>89</v>
      </c>
      <c r="L90" s="3">
        <v>1.3121963400000001</v>
      </c>
      <c r="M90" s="3">
        <v>1.5536409899999997</v>
      </c>
      <c r="N90" s="4">
        <v>1.1840003989037187</v>
      </c>
      <c r="O90" s="3">
        <v>3.7189908912483353E-2</v>
      </c>
      <c r="P90" s="19">
        <v>1.9804838445981202E-2</v>
      </c>
      <c r="Q90" s="6">
        <v>33</v>
      </c>
      <c r="S90" s="20" t="s">
        <v>165</v>
      </c>
      <c r="T90" s="3">
        <v>9.8555609999999988E-2</v>
      </c>
      <c r="U90" s="6">
        <v>163</v>
      </c>
      <c r="V90" s="3">
        <v>1.34257428</v>
      </c>
      <c r="W90" s="3">
        <v>-1.24401867</v>
      </c>
      <c r="X90" s="23">
        <v>-0.92659206163252283</v>
      </c>
      <c r="Y90" s="19">
        <v>-1.0016305298910988E-2</v>
      </c>
      <c r="Z90" s="3">
        <v>9.8555609999999988E-2</v>
      </c>
      <c r="AA90" s="6">
        <v>163</v>
      </c>
      <c r="AB90" s="3">
        <v>1.34257428</v>
      </c>
      <c r="AC90" s="3">
        <v>-1.24401867</v>
      </c>
      <c r="AD90" s="23">
        <v>-0.92659206163252283</v>
      </c>
      <c r="AE90" s="19">
        <v>-1.0016305298910988E-2</v>
      </c>
      <c r="AG90" s="20" t="s">
        <v>154</v>
      </c>
      <c r="AH90" s="6">
        <v>89</v>
      </c>
      <c r="AI90" s="3">
        <v>11.3632583</v>
      </c>
      <c r="AJ90" s="6">
        <v>100</v>
      </c>
      <c r="AK90" s="4">
        <v>0.11262405264450348</v>
      </c>
      <c r="AL90" s="3">
        <v>2.133830254371628E-2</v>
      </c>
      <c r="AM90" s="3">
        <v>10.213025930000001</v>
      </c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</row>
    <row r="91" spans="1:54" x14ac:dyDescent="0.35">
      <c r="A91" s="20" t="s">
        <v>287</v>
      </c>
      <c r="B91" s="3">
        <v>1.8550682999999999</v>
      </c>
      <c r="C91" s="6">
        <v>85</v>
      </c>
      <c r="D91" s="3">
        <v>10.403632249999999</v>
      </c>
      <c r="E91" s="3">
        <v>-8.5485639500000001</v>
      </c>
      <c r="F91" s="4">
        <v>-0.82169032358866778</v>
      </c>
      <c r="G91" s="3">
        <v>4.8014048271104594E-2</v>
      </c>
      <c r="H91" s="19">
        <v>-0.20909517023770968</v>
      </c>
      <c r="I91" s="6">
        <v>280</v>
      </c>
      <c r="J91" s="3">
        <v>2.7897214999999997</v>
      </c>
      <c r="K91" s="6">
        <v>90</v>
      </c>
      <c r="L91" s="3">
        <v>11.67170039</v>
      </c>
      <c r="M91" s="3">
        <v>-8.8819788899999992</v>
      </c>
      <c r="N91" s="4">
        <v>-0.7609841405464659</v>
      </c>
      <c r="O91" s="3">
        <v>3.6202155436434499E-2</v>
      </c>
      <c r="P91" s="19">
        <v>-0.11322188210100292</v>
      </c>
      <c r="Q91" s="6">
        <v>279</v>
      </c>
      <c r="S91" s="20" t="s">
        <v>166</v>
      </c>
      <c r="T91" s="3">
        <v>0.11803889000000001</v>
      </c>
      <c r="U91" s="6">
        <v>158</v>
      </c>
      <c r="V91" s="3">
        <v>0.77782220000000002</v>
      </c>
      <c r="W91" s="3">
        <v>-0.65978331000000001</v>
      </c>
      <c r="X91" s="23">
        <v>-0.84824438027096682</v>
      </c>
      <c r="Y91" s="19">
        <v>-5.3122925109202988E-3</v>
      </c>
      <c r="Z91" s="3">
        <v>0.11803889000000001</v>
      </c>
      <c r="AA91" s="6">
        <v>158</v>
      </c>
      <c r="AB91" s="3">
        <v>0.77782220000000002</v>
      </c>
      <c r="AC91" s="3">
        <v>-0.65978331000000001</v>
      </c>
      <c r="AD91" s="23">
        <v>-0.84824438027096682</v>
      </c>
      <c r="AE91" s="19">
        <v>-5.3122925109202988E-3</v>
      </c>
      <c r="AG91" s="20" t="s">
        <v>287</v>
      </c>
      <c r="AH91" s="6">
        <v>90</v>
      </c>
      <c r="AI91" s="3">
        <v>23.836053899999996</v>
      </c>
      <c r="AJ91" s="6">
        <v>85</v>
      </c>
      <c r="AK91" s="4">
        <v>0.58110931976320224</v>
      </c>
      <c r="AL91" s="3">
        <v>4.4760130953507261E-2</v>
      </c>
      <c r="AM91" s="3">
        <v>15.075525519999999</v>
      </c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</row>
    <row r="92" spans="1:54" x14ac:dyDescent="0.35">
      <c r="A92" s="20" t="s">
        <v>278</v>
      </c>
      <c r="B92" s="3">
        <v>1.59175212</v>
      </c>
      <c r="C92" s="6">
        <v>89</v>
      </c>
      <c r="D92" s="3">
        <v>2.4943046600000001</v>
      </c>
      <c r="E92" s="3">
        <v>-0.90255254000000007</v>
      </c>
      <c r="F92" s="4">
        <v>-0.36184534891579767</v>
      </c>
      <c r="G92" s="3">
        <v>4.1198732750332201E-2</v>
      </c>
      <c r="H92" s="19">
        <v>-2.2076149643798046E-2</v>
      </c>
      <c r="I92" s="6">
        <v>261</v>
      </c>
      <c r="J92" s="3">
        <v>2.7198235500000001</v>
      </c>
      <c r="K92" s="6">
        <v>91</v>
      </c>
      <c r="L92" s="3">
        <v>4.4421714300000001</v>
      </c>
      <c r="M92" s="3">
        <v>-1.7223478800000001</v>
      </c>
      <c r="N92" s="4">
        <v>-0.38772656731980293</v>
      </c>
      <c r="O92" s="3">
        <v>3.5295091254368971E-2</v>
      </c>
      <c r="P92" s="19">
        <v>-2.1955407800600204E-2</v>
      </c>
      <c r="Q92" s="6">
        <v>254</v>
      </c>
      <c r="S92" s="20" t="s">
        <v>167</v>
      </c>
      <c r="T92" s="3">
        <v>4.2111589399999998</v>
      </c>
      <c r="U92" s="6">
        <v>79</v>
      </c>
      <c r="V92" s="3">
        <v>4.8137787799999998</v>
      </c>
      <c r="W92" s="3">
        <v>-0.60261984000000002</v>
      </c>
      <c r="X92" s="23">
        <v>-0.1251864424064788</v>
      </c>
      <c r="Y92" s="19">
        <v>-4.8520367436454079E-3</v>
      </c>
      <c r="Z92" s="3">
        <v>4.2111589399999998</v>
      </c>
      <c r="AA92" s="6">
        <v>79</v>
      </c>
      <c r="AB92" s="3">
        <v>4.8137787799999998</v>
      </c>
      <c r="AC92" s="3">
        <v>-0.60261984000000002</v>
      </c>
      <c r="AD92" s="23">
        <v>-0.1251864424064788</v>
      </c>
      <c r="AE92" s="19">
        <v>-4.8520367436454079E-3</v>
      </c>
      <c r="AG92" s="20" t="s">
        <v>278</v>
      </c>
      <c r="AH92" s="6">
        <v>91</v>
      </c>
      <c r="AI92" s="3">
        <v>39.955852970000002</v>
      </c>
      <c r="AJ92" s="6">
        <v>72</v>
      </c>
      <c r="AK92" s="4">
        <v>-0.54793717532547226</v>
      </c>
      <c r="AL92" s="3">
        <v>7.5030423189984569E-2</v>
      </c>
      <c r="AM92" s="3">
        <v>88.385619849999998</v>
      </c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</row>
    <row r="93" spans="1:54" x14ac:dyDescent="0.35">
      <c r="A93" s="20" t="s">
        <v>161</v>
      </c>
      <c r="B93" s="3">
        <v>1.96840803</v>
      </c>
      <c r="C93" s="6">
        <v>83</v>
      </c>
      <c r="D93" s="3">
        <v>0.76100741000000016</v>
      </c>
      <c r="E93" s="3">
        <v>1.2074006199999998</v>
      </c>
      <c r="F93" s="4">
        <v>1.5865819493137385</v>
      </c>
      <c r="G93" s="3">
        <v>5.0947578679259357E-2</v>
      </c>
      <c r="H93" s="19">
        <v>2.9532637254707117E-2</v>
      </c>
      <c r="I93" s="6">
        <v>35</v>
      </c>
      <c r="J93" s="3">
        <v>2.70749</v>
      </c>
      <c r="K93" s="6">
        <v>92</v>
      </c>
      <c r="L93" s="3">
        <v>4.1736886499999999</v>
      </c>
      <c r="M93" s="3">
        <v>-1.4661986499999999</v>
      </c>
      <c r="N93" s="4">
        <v>-0.35129564587909545</v>
      </c>
      <c r="O93" s="3">
        <v>3.5135039043356853E-2</v>
      </c>
      <c r="P93" s="19">
        <v>-1.8690178477439461E-2</v>
      </c>
      <c r="Q93" s="6">
        <v>249</v>
      </c>
      <c r="S93" s="20" t="s">
        <v>168</v>
      </c>
      <c r="T93" s="3">
        <v>2.8683556699999997</v>
      </c>
      <c r="U93" s="6">
        <v>88</v>
      </c>
      <c r="V93" s="3">
        <v>3.0488638799999999</v>
      </c>
      <c r="W93" s="3">
        <v>-0.18050821000000017</v>
      </c>
      <c r="X93" s="23">
        <v>-5.9205073464939417E-2</v>
      </c>
      <c r="Y93" s="19">
        <v>-1.4533747635153572E-3</v>
      </c>
      <c r="Z93" s="3">
        <v>2.8683556699999997</v>
      </c>
      <c r="AA93" s="6">
        <v>88</v>
      </c>
      <c r="AB93" s="3">
        <v>3.0488638799999999</v>
      </c>
      <c r="AC93" s="3">
        <v>-0.18050821000000017</v>
      </c>
      <c r="AD93" s="23">
        <v>-5.9205073464939417E-2</v>
      </c>
      <c r="AE93" s="19">
        <v>-1.4533747635153572E-3</v>
      </c>
      <c r="AG93" s="20" t="s">
        <v>161</v>
      </c>
      <c r="AH93" s="6">
        <v>92</v>
      </c>
      <c r="AI93" s="3">
        <v>13.181389490000003</v>
      </c>
      <c r="AJ93" s="6">
        <v>95</v>
      </c>
      <c r="AK93" s="4">
        <v>-0.30650142719351614</v>
      </c>
      <c r="AL93" s="3">
        <v>2.4752449469900909E-2</v>
      </c>
      <c r="AM93" s="3">
        <v>19.007089569999998</v>
      </c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</row>
    <row r="94" spans="1:54" x14ac:dyDescent="0.35">
      <c r="A94" s="20" t="s">
        <v>164</v>
      </c>
      <c r="B94" s="3">
        <v>1.9106467</v>
      </c>
      <c r="C94" s="6">
        <v>84</v>
      </c>
      <c r="D94" s="3">
        <v>0.40604472000000003</v>
      </c>
      <c r="E94" s="3">
        <v>1.5046019799999999</v>
      </c>
      <c r="F94" s="4">
        <v>3.70550805339865</v>
      </c>
      <c r="G94" s="3">
        <v>4.9452563489347914E-2</v>
      </c>
      <c r="H94" s="19">
        <v>3.680208851313501E-2</v>
      </c>
      <c r="I94" s="6">
        <v>31</v>
      </c>
      <c r="J94" s="3">
        <v>2.6145618000000002</v>
      </c>
      <c r="K94" s="6">
        <v>93</v>
      </c>
      <c r="L94" s="3">
        <v>1.0749005899999999</v>
      </c>
      <c r="M94" s="3">
        <v>1.5396612100000002</v>
      </c>
      <c r="N94" s="4">
        <v>1.4323754441329317</v>
      </c>
      <c r="O94" s="3">
        <v>3.3929111806237276E-2</v>
      </c>
      <c r="P94" s="19">
        <v>1.9626633000712698E-2</v>
      </c>
      <c r="Q94" s="6">
        <v>34</v>
      </c>
      <c r="S94" s="20" t="s">
        <v>169</v>
      </c>
      <c r="T94" s="3">
        <v>0.27865485000000001</v>
      </c>
      <c r="U94" s="6">
        <v>143</v>
      </c>
      <c r="V94" s="3">
        <v>1.66731739</v>
      </c>
      <c r="W94" s="3">
        <v>-1.3886625399999999</v>
      </c>
      <c r="X94" s="23">
        <v>-0.83287234231989871</v>
      </c>
      <c r="Y94" s="19">
        <v>-1.11809157637491E-2</v>
      </c>
      <c r="Z94" s="3">
        <v>0.27865485000000001</v>
      </c>
      <c r="AA94" s="6">
        <v>143</v>
      </c>
      <c r="AB94" s="3">
        <v>1.66731739</v>
      </c>
      <c r="AC94" s="3">
        <v>-1.3886625399999999</v>
      </c>
      <c r="AD94" s="23">
        <v>-0.83287234231989871</v>
      </c>
      <c r="AE94" s="19">
        <v>-1.11809157637491E-2</v>
      </c>
      <c r="AG94" s="20" t="s">
        <v>164</v>
      </c>
      <c r="AH94" s="6">
        <v>93</v>
      </c>
      <c r="AI94" s="3">
        <v>8.5604980799999968</v>
      </c>
      <c r="AJ94" s="6">
        <v>107</v>
      </c>
      <c r="AK94" s="4">
        <v>1.3603013421014745</v>
      </c>
      <c r="AL94" s="3">
        <v>1.6075186635152196E-2</v>
      </c>
      <c r="AM94" s="3">
        <v>3.6268665899999997</v>
      </c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</row>
    <row r="95" spans="1:54" x14ac:dyDescent="0.35">
      <c r="A95" s="20" t="s">
        <v>182</v>
      </c>
      <c r="B95" s="3">
        <v>1.7746233899999999</v>
      </c>
      <c r="C95" s="6">
        <v>87</v>
      </c>
      <c r="D95" s="3">
        <v>1.3153527899999999</v>
      </c>
      <c r="E95" s="3">
        <v>0.45927059999999997</v>
      </c>
      <c r="F95" s="4">
        <v>0.34916153559076735</v>
      </c>
      <c r="G95" s="3">
        <v>4.5931922350509288E-2</v>
      </c>
      <c r="H95" s="19">
        <v>1.1233613605028369E-2</v>
      </c>
      <c r="I95" s="6">
        <v>44</v>
      </c>
      <c r="J95" s="3">
        <v>2.60847907</v>
      </c>
      <c r="K95" s="6">
        <v>94</v>
      </c>
      <c r="L95" s="3">
        <v>1.6297597399999999</v>
      </c>
      <c r="M95" s="3">
        <v>0.97871933000000011</v>
      </c>
      <c r="N95" s="4">
        <v>0.60052982410769351</v>
      </c>
      <c r="O95" s="3">
        <v>3.3850176350874492E-2</v>
      </c>
      <c r="P95" s="19">
        <v>1.2476098622120525E-2</v>
      </c>
      <c r="Q95" s="6">
        <v>36</v>
      </c>
      <c r="S95" s="20" t="s">
        <v>170</v>
      </c>
      <c r="T95" s="3">
        <v>0.29160308000000001</v>
      </c>
      <c r="U95" s="6">
        <v>142</v>
      </c>
      <c r="V95" s="3">
        <v>0.97873483000000006</v>
      </c>
      <c r="W95" s="3">
        <v>-0.68713175000000004</v>
      </c>
      <c r="X95" s="23">
        <v>-0.70206120078509926</v>
      </c>
      <c r="Y95" s="19">
        <v>-5.5324904316548405E-3</v>
      </c>
      <c r="Z95" s="3">
        <v>0.29160308000000001</v>
      </c>
      <c r="AA95" s="6">
        <v>142</v>
      </c>
      <c r="AB95" s="3">
        <v>0.97873483000000006</v>
      </c>
      <c r="AC95" s="3">
        <v>-0.68713175000000004</v>
      </c>
      <c r="AD95" s="23">
        <v>-0.70206120078509926</v>
      </c>
      <c r="AE95" s="19">
        <v>-5.5324904316548405E-3</v>
      </c>
      <c r="AG95" s="20" t="s">
        <v>182</v>
      </c>
      <c r="AH95" s="6">
        <v>94</v>
      </c>
      <c r="AI95" s="3">
        <v>13.540787849999999</v>
      </c>
      <c r="AJ95" s="6">
        <v>93</v>
      </c>
      <c r="AK95" s="4">
        <v>-0.21624859568052357</v>
      </c>
      <c r="AL95" s="3">
        <v>2.5427339605892569E-2</v>
      </c>
      <c r="AM95" s="3">
        <v>17.276891339999999</v>
      </c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</row>
    <row r="96" spans="1:54" x14ac:dyDescent="0.35">
      <c r="A96" s="20" t="s">
        <v>255</v>
      </c>
      <c r="B96" s="3">
        <v>1.09595775</v>
      </c>
      <c r="C96" s="6">
        <v>95</v>
      </c>
      <c r="D96" s="3">
        <v>1.8943336399999999</v>
      </c>
      <c r="E96" s="3">
        <v>-0.79837588999999998</v>
      </c>
      <c r="F96" s="4">
        <v>-0.42145473909231745</v>
      </c>
      <c r="G96" s="3">
        <v>2.8366270024446638E-2</v>
      </c>
      <c r="H96" s="19">
        <v>-1.9528021736707365E-2</v>
      </c>
      <c r="I96" s="6">
        <v>256</v>
      </c>
      <c r="J96" s="3">
        <v>2.1122081000000001</v>
      </c>
      <c r="K96" s="6">
        <v>95</v>
      </c>
      <c r="L96" s="3">
        <v>4.2217132800000012</v>
      </c>
      <c r="M96" s="3">
        <v>-2.1095051800000011</v>
      </c>
      <c r="N96" s="4">
        <v>-0.49967987878134645</v>
      </c>
      <c r="O96" s="3">
        <v>2.7410078730187217E-2</v>
      </c>
      <c r="P96" s="19">
        <v>-2.6890645625190748E-2</v>
      </c>
      <c r="Q96" s="6">
        <v>257</v>
      </c>
      <c r="S96" s="20" t="s">
        <v>171</v>
      </c>
      <c r="T96" s="3">
        <v>20.269393739999998</v>
      </c>
      <c r="U96" s="6">
        <v>44</v>
      </c>
      <c r="V96" s="3">
        <v>15.85546637</v>
      </c>
      <c r="W96" s="3">
        <v>4.4139273699999979</v>
      </c>
      <c r="X96" s="23">
        <v>0.27838521220363188</v>
      </c>
      <c r="Y96" s="19">
        <v>3.5539051922057745E-2</v>
      </c>
      <c r="Z96" s="3">
        <v>20.269393739999998</v>
      </c>
      <c r="AA96" s="6">
        <v>44</v>
      </c>
      <c r="AB96" s="3">
        <v>15.85546637</v>
      </c>
      <c r="AC96" s="3">
        <v>4.4139273699999979</v>
      </c>
      <c r="AD96" s="23">
        <v>0.27838521220363188</v>
      </c>
      <c r="AE96" s="19">
        <v>3.5539051922057745E-2</v>
      </c>
      <c r="AG96" s="20" t="s">
        <v>255</v>
      </c>
      <c r="AH96" s="6">
        <v>95</v>
      </c>
      <c r="AI96" s="3">
        <v>20.77292705</v>
      </c>
      <c r="AJ96" s="6">
        <v>88</v>
      </c>
      <c r="AK96" s="4">
        <v>-6.7461928272274818E-2</v>
      </c>
      <c r="AL96" s="3">
        <v>3.9008089969357444E-2</v>
      </c>
      <c r="AM96" s="3">
        <v>22.275687909999998</v>
      </c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</row>
    <row r="97" spans="1:54" x14ac:dyDescent="0.35">
      <c r="A97" s="20" t="s">
        <v>272</v>
      </c>
      <c r="B97" s="3">
        <v>0.9485555</v>
      </c>
      <c r="C97" s="6">
        <v>98</v>
      </c>
      <c r="D97" s="3">
        <v>0.94994709999999993</v>
      </c>
      <c r="E97" s="3">
        <v>-1.3915999999999373E-3</v>
      </c>
      <c r="F97" s="4">
        <v>-1.46492367838158E-3</v>
      </c>
      <c r="G97" s="3">
        <v>2.4551111980524787E-2</v>
      </c>
      <c r="H97" s="19">
        <v>-3.4038095825765415E-5</v>
      </c>
      <c r="I97" s="6">
        <v>202</v>
      </c>
      <c r="J97" s="3">
        <v>2.0614993099999999</v>
      </c>
      <c r="K97" s="6">
        <v>96</v>
      </c>
      <c r="L97" s="3">
        <v>1.5934689</v>
      </c>
      <c r="M97" s="3">
        <v>0.4680304099999999</v>
      </c>
      <c r="N97" s="4">
        <v>0.29371794454224998</v>
      </c>
      <c r="O97" s="3">
        <v>2.6752031861503902E-2</v>
      </c>
      <c r="P97" s="19">
        <v>5.9661573796764619E-3</v>
      </c>
      <c r="Q97" s="6">
        <v>52</v>
      </c>
      <c r="S97" s="20" t="s">
        <v>172</v>
      </c>
      <c r="T97" s="3">
        <v>2.0394501299999996</v>
      </c>
      <c r="U97" s="6">
        <v>97</v>
      </c>
      <c r="V97" s="3">
        <v>2.8732596099999999</v>
      </c>
      <c r="W97" s="3">
        <v>-0.83380948000000021</v>
      </c>
      <c r="X97" s="23">
        <v>-0.29019635994535153</v>
      </c>
      <c r="Y97" s="19">
        <v>-6.7134766657531092E-3</v>
      </c>
      <c r="Z97" s="3">
        <v>2.0394501299999996</v>
      </c>
      <c r="AA97" s="6">
        <v>97</v>
      </c>
      <c r="AB97" s="3">
        <v>2.8732596099999999</v>
      </c>
      <c r="AC97" s="3">
        <v>-0.83380948000000021</v>
      </c>
      <c r="AD97" s="23">
        <v>-0.29019635994535153</v>
      </c>
      <c r="AE97" s="19">
        <v>-6.7134766657531092E-3</v>
      </c>
      <c r="AG97" s="20" t="s">
        <v>272</v>
      </c>
      <c r="AH97" s="6">
        <v>96</v>
      </c>
      <c r="AI97" s="3">
        <v>23.905607870000001</v>
      </c>
      <c r="AJ97" s="6">
        <v>84</v>
      </c>
      <c r="AK97" s="4">
        <v>0.62614260244215791</v>
      </c>
      <c r="AL97" s="3">
        <v>4.4890741700512514E-2</v>
      </c>
      <c r="AM97" s="3">
        <v>14.700806580000002</v>
      </c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</row>
    <row r="98" spans="1:54" x14ac:dyDescent="0.35">
      <c r="A98" s="20" t="s">
        <v>172</v>
      </c>
      <c r="B98" s="3">
        <v>1.3363361199999999</v>
      </c>
      <c r="C98" s="6">
        <v>92</v>
      </c>
      <c r="D98" s="3">
        <v>1.06236303</v>
      </c>
      <c r="E98" s="3">
        <v>0.27397308999999992</v>
      </c>
      <c r="F98" s="4">
        <v>0.25789027127572384</v>
      </c>
      <c r="G98" s="3">
        <v>3.4587894673258457E-2</v>
      </c>
      <c r="H98" s="19">
        <v>6.7012951215158593E-3</v>
      </c>
      <c r="I98" s="6">
        <v>51</v>
      </c>
      <c r="J98" s="3">
        <v>2.0394501299999996</v>
      </c>
      <c r="K98" s="6">
        <v>97</v>
      </c>
      <c r="L98" s="3">
        <v>2.25972785</v>
      </c>
      <c r="M98" s="3">
        <v>-0.22027772000000034</v>
      </c>
      <c r="N98" s="4">
        <v>-9.7479756245868465E-2</v>
      </c>
      <c r="O98" s="3">
        <v>2.6465900130574517E-2</v>
      </c>
      <c r="P98" s="19">
        <v>-2.807961868880075E-3</v>
      </c>
      <c r="Q98" s="6">
        <v>228</v>
      </c>
      <c r="S98" s="20" t="s">
        <v>173</v>
      </c>
      <c r="T98" s="3">
        <v>1.5821129999999999E-2</v>
      </c>
      <c r="U98" s="6">
        <v>181</v>
      </c>
      <c r="V98" s="3"/>
      <c r="W98" s="3">
        <v>1.5821129999999999E-2</v>
      </c>
      <c r="X98" s="23">
        <v>-1</v>
      </c>
      <c r="Y98" s="19">
        <v>1.2738495978823177E-4</v>
      </c>
      <c r="Z98" s="3">
        <v>1.5821129999999999E-2</v>
      </c>
      <c r="AA98" s="6">
        <v>181</v>
      </c>
      <c r="AB98" s="3"/>
      <c r="AC98" s="3">
        <v>1.5821129999999999E-2</v>
      </c>
      <c r="AD98" s="23">
        <v>-1</v>
      </c>
      <c r="AE98" s="19">
        <v>1.2738495978823177E-4</v>
      </c>
      <c r="AG98" s="20" t="s">
        <v>172</v>
      </c>
      <c r="AH98" s="6">
        <v>97</v>
      </c>
      <c r="AI98" s="3">
        <v>10.41147864</v>
      </c>
      <c r="AJ98" s="6">
        <v>104</v>
      </c>
      <c r="AK98" s="4">
        <v>-0.24119156338118886</v>
      </c>
      <c r="AL98" s="3">
        <v>1.9551019195591084E-2</v>
      </c>
      <c r="AM98" s="3">
        <v>13.720826149999999</v>
      </c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</row>
    <row r="99" spans="1:54" x14ac:dyDescent="0.35">
      <c r="A99" s="20" t="s">
        <v>216</v>
      </c>
      <c r="B99" s="3">
        <v>1.0670338699999999</v>
      </c>
      <c r="C99" s="6">
        <v>96</v>
      </c>
      <c r="D99" s="3">
        <v>0.91266640999999993</v>
      </c>
      <c r="E99" s="3">
        <v>0.15436746000000001</v>
      </c>
      <c r="F99" s="4">
        <v>0.16913897378999621</v>
      </c>
      <c r="G99" s="3">
        <v>2.7617643911592656E-2</v>
      </c>
      <c r="H99" s="19">
        <v>3.7757792439352157E-3</v>
      </c>
      <c r="I99" s="6">
        <v>61</v>
      </c>
      <c r="J99" s="3">
        <v>1.9088790399999997</v>
      </c>
      <c r="K99" s="6">
        <v>98</v>
      </c>
      <c r="L99" s="3">
        <v>2.0375744</v>
      </c>
      <c r="M99" s="3">
        <v>-0.12869536000000026</v>
      </c>
      <c r="N99" s="4">
        <v>-6.3161060523728718E-2</v>
      </c>
      <c r="O99" s="3">
        <v>2.4771481925859574E-2</v>
      </c>
      <c r="P99" s="19">
        <v>-1.6405275285298676E-3</v>
      </c>
      <c r="Q99" s="6">
        <v>224</v>
      </c>
      <c r="S99" s="20" t="s">
        <v>174</v>
      </c>
      <c r="T99" s="3">
        <v>3.0377024400000003</v>
      </c>
      <c r="U99" s="6">
        <v>87</v>
      </c>
      <c r="V99" s="3">
        <v>4.54517799</v>
      </c>
      <c r="W99" s="3">
        <v>-1.5074755499999997</v>
      </c>
      <c r="X99" s="23">
        <v>-0.33166480021610767</v>
      </c>
      <c r="Y99" s="19">
        <v>-1.2137547211766325E-2</v>
      </c>
      <c r="Z99" s="3">
        <v>3.0377024400000003</v>
      </c>
      <c r="AA99" s="6">
        <v>87</v>
      </c>
      <c r="AB99" s="3">
        <v>4.54517799</v>
      </c>
      <c r="AC99" s="3">
        <v>-1.5074755499999997</v>
      </c>
      <c r="AD99" s="23">
        <v>-0.33166480021610767</v>
      </c>
      <c r="AE99" s="19">
        <v>-1.2137547211766325E-2</v>
      </c>
      <c r="AG99" s="20" t="s">
        <v>216</v>
      </c>
      <c r="AH99" s="6">
        <v>98</v>
      </c>
      <c r="AI99" s="3">
        <v>9.2847486799999999</v>
      </c>
      <c r="AJ99" s="6">
        <v>106</v>
      </c>
      <c r="AK99" s="4">
        <v>-0.22090473380910336</v>
      </c>
      <c r="AL99" s="3">
        <v>1.7435208383515349E-2</v>
      </c>
      <c r="AM99" s="3">
        <v>11.917347060000001</v>
      </c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</row>
    <row r="100" spans="1:54" x14ac:dyDescent="0.35">
      <c r="A100" s="20" t="s">
        <v>187</v>
      </c>
      <c r="B100" s="3">
        <v>1.22416035</v>
      </c>
      <c r="C100" s="6">
        <v>93</v>
      </c>
      <c r="D100" s="3">
        <v>0.35333228999999999</v>
      </c>
      <c r="E100" s="3">
        <v>0.87082806000000001</v>
      </c>
      <c r="F100" s="4">
        <v>2.4646149945706917</v>
      </c>
      <c r="G100" s="3">
        <v>3.1684490612271417E-2</v>
      </c>
      <c r="H100" s="19">
        <v>2.1300178897705326E-2</v>
      </c>
      <c r="I100" s="6">
        <v>39</v>
      </c>
      <c r="J100" s="3">
        <v>1.75051877</v>
      </c>
      <c r="K100" s="6">
        <v>99</v>
      </c>
      <c r="L100" s="3">
        <v>1.0445308099999999</v>
      </c>
      <c r="M100" s="3">
        <v>0.70598796000000008</v>
      </c>
      <c r="N100" s="4">
        <v>0.67589002951478294</v>
      </c>
      <c r="O100" s="3">
        <v>2.271644413463356E-2</v>
      </c>
      <c r="P100" s="19">
        <v>8.9994906047167582E-3</v>
      </c>
      <c r="Q100" s="6">
        <v>40</v>
      </c>
      <c r="S100" s="20" t="s">
        <v>175</v>
      </c>
      <c r="T100" s="3"/>
      <c r="U100" s="6">
        <v>205</v>
      </c>
      <c r="V100" s="3">
        <v>8.9514270000000007E-2</v>
      </c>
      <c r="W100" s="3">
        <v>-8.9514270000000007E-2</v>
      </c>
      <c r="X100" s="23">
        <v>-1</v>
      </c>
      <c r="Y100" s="19">
        <v>-7.2073054733909174E-4</v>
      </c>
      <c r="Z100" s="3"/>
      <c r="AA100" s="6">
        <v>205</v>
      </c>
      <c r="AB100" s="3">
        <v>8.9514270000000007E-2</v>
      </c>
      <c r="AC100" s="3">
        <v>-8.9514270000000007E-2</v>
      </c>
      <c r="AD100" s="23">
        <v>-1</v>
      </c>
      <c r="AE100" s="19">
        <v>-7.2073054733909174E-4</v>
      </c>
      <c r="AG100" s="20" t="s">
        <v>187</v>
      </c>
      <c r="AH100" s="6">
        <v>99</v>
      </c>
      <c r="AI100" s="3">
        <v>22.303154989999999</v>
      </c>
      <c r="AJ100" s="6">
        <v>87</v>
      </c>
      <c r="AK100" s="4">
        <v>1.4618936752787124</v>
      </c>
      <c r="AL100" s="3">
        <v>4.1881602643496663E-2</v>
      </c>
      <c r="AM100" s="3">
        <v>9.0593494000000003</v>
      </c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</row>
    <row r="101" spans="1:54" x14ac:dyDescent="0.35">
      <c r="A101" s="20" t="s">
        <v>109</v>
      </c>
      <c r="B101" s="3">
        <v>0.73032191000000002</v>
      </c>
      <c r="C101" s="6">
        <v>102</v>
      </c>
      <c r="D101" s="3">
        <v>1.00098083</v>
      </c>
      <c r="E101" s="3">
        <v>-0.27065892000000003</v>
      </c>
      <c r="F101" s="4">
        <v>-0.27039370973767796</v>
      </c>
      <c r="G101" s="3">
        <v>1.8902652500819139E-2</v>
      </c>
      <c r="H101" s="19">
        <v>-6.6202315716143946E-3</v>
      </c>
      <c r="I101" s="6">
        <v>242</v>
      </c>
      <c r="J101" s="3">
        <v>1.62628583</v>
      </c>
      <c r="K101" s="6">
        <v>100</v>
      </c>
      <c r="L101" s="3">
        <v>2.4205150299999998</v>
      </c>
      <c r="M101" s="3">
        <v>-0.79422919999999975</v>
      </c>
      <c r="N101" s="4">
        <v>-0.32812405217744089</v>
      </c>
      <c r="O101" s="3">
        <v>2.1104275965085007E-2</v>
      </c>
      <c r="P101" s="19">
        <v>-1.0124334448128129E-2</v>
      </c>
      <c r="Q101" s="6">
        <v>242</v>
      </c>
      <c r="S101" s="20" t="s">
        <v>176</v>
      </c>
      <c r="T101" s="3">
        <v>0.94102171999999995</v>
      </c>
      <c r="U101" s="6">
        <v>112</v>
      </c>
      <c r="V101" s="3">
        <v>1.9544511099999999</v>
      </c>
      <c r="W101" s="3">
        <v>-1.01342939</v>
      </c>
      <c r="X101" s="23">
        <v>-0.51852378645583008</v>
      </c>
      <c r="Y101" s="19">
        <v>-8.15969921828354E-3</v>
      </c>
      <c r="Z101" s="3">
        <v>0.94102171999999995</v>
      </c>
      <c r="AA101" s="6">
        <v>112</v>
      </c>
      <c r="AB101" s="3">
        <v>1.9544511099999999</v>
      </c>
      <c r="AC101" s="3">
        <v>-1.01342939</v>
      </c>
      <c r="AD101" s="23">
        <v>-0.51852378645583008</v>
      </c>
      <c r="AE101" s="19">
        <v>-8.15969921828354E-3</v>
      </c>
      <c r="AG101" s="20" t="s">
        <v>109</v>
      </c>
      <c r="AH101" s="6">
        <v>100</v>
      </c>
      <c r="AI101" s="3">
        <v>10.858959990000001</v>
      </c>
      <c r="AJ101" s="6">
        <v>103</v>
      </c>
      <c r="AK101" s="4">
        <v>-0.19913972539372771</v>
      </c>
      <c r="AL101" s="3">
        <v>2.0391314485628677E-2</v>
      </c>
      <c r="AM101" s="3">
        <v>13.559119279999999</v>
      </c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</row>
    <row r="102" spans="1:54" x14ac:dyDescent="0.35">
      <c r="A102" s="20" t="s">
        <v>113</v>
      </c>
      <c r="B102" s="3">
        <v>0.94177931000000004</v>
      </c>
      <c r="C102" s="6">
        <v>99</v>
      </c>
      <c r="D102" s="3">
        <v>1.1765304700000001</v>
      </c>
      <c r="E102" s="3">
        <v>-0.23475116000000007</v>
      </c>
      <c r="F102" s="4">
        <v>-0.19952833010776172</v>
      </c>
      <c r="G102" s="3">
        <v>2.4375726355233163E-2</v>
      </c>
      <c r="H102" s="19">
        <v>-5.7419391199266681E-3</v>
      </c>
      <c r="I102" s="6">
        <v>240</v>
      </c>
      <c r="J102" s="3">
        <v>1.4989885599999999</v>
      </c>
      <c r="K102" s="6">
        <v>101</v>
      </c>
      <c r="L102" s="3">
        <v>2.5371376300000001</v>
      </c>
      <c r="M102" s="3">
        <v>-1.0381490700000002</v>
      </c>
      <c r="N102" s="4">
        <v>-0.40918121970387555</v>
      </c>
      <c r="O102" s="3">
        <v>1.945234205154784E-2</v>
      </c>
      <c r="P102" s="19">
        <v>-1.3233671579555606E-2</v>
      </c>
      <c r="Q102" s="6">
        <v>246</v>
      </c>
      <c r="S102" s="20" t="s">
        <v>177</v>
      </c>
      <c r="T102" s="3">
        <v>0.55772843000000005</v>
      </c>
      <c r="U102" s="6">
        <v>123</v>
      </c>
      <c r="V102" s="3">
        <v>0.53997538999999994</v>
      </c>
      <c r="W102" s="3">
        <v>1.7753040000000109E-2</v>
      </c>
      <c r="X102" s="23">
        <v>3.2877498361545854E-2</v>
      </c>
      <c r="Y102" s="19">
        <v>1.4293987133149683E-4</v>
      </c>
      <c r="Z102" s="3">
        <v>0.55772843000000005</v>
      </c>
      <c r="AA102" s="6">
        <v>123</v>
      </c>
      <c r="AB102" s="3">
        <v>0.53997538999999994</v>
      </c>
      <c r="AC102" s="3">
        <v>1.7753040000000109E-2</v>
      </c>
      <c r="AD102" s="23">
        <v>3.2877498361545854E-2</v>
      </c>
      <c r="AE102" s="19">
        <v>1.4293987133149683E-4</v>
      </c>
      <c r="AG102" s="20" t="s">
        <v>113</v>
      </c>
      <c r="AH102" s="6">
        <v>101</v>
      </c>
      <c r="AI102" s="3">
        <v>13.337210669999999</v>
      </c>
      <c r="AJ102" s="6">
        <v>94</v>
      </c>
      <c r="AK102" s="4">
        <v>-0.37152222239441179</v>
      </c>
      <c r="AL102" s="3">
        <v>2.5045055639168295E-2</v>
      </c>
      <c r="AM102" s="3">
        <v>21.22145149</v>
      </c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</row>
    <row r="103" spans="1:54" x14ac:dyDescent="0.35">
      <c r="A103" s="20" t="s">
        <v>289</v>
      </c>
      <c r="B103" s="3">
        <v>0.43725866000000002</v>
      </c>
      <c r="C103" s="6">
        <v>114</v>
      </c>
      <c r="D103" s="3">
        <v>0.26002394000000001</v>
      </c>
      <c r="E103" s="3">
        <v>0.17723472000000001</v>
      </c>
      <c r="F103" s="4">
        <v>0.68160923951848429</v>
      </c>
      <c r="G103" s="3">
        <v>1.1317404544187679E-2</v>
      </c>
      <c r="H103" s="19">
        <v>4.3351051904376072E-3</v>
      </c>
      <c r="I103" s="6">
        <v>57</v>
      </c>
      <c r="J103" s="3">
        <v>1.28952135</v>
      </c>
      <c r="K103" s="6">
        <v>102</v>
      </c>
      <c r="L103" s="3">
        <v>0.55939282000000001</v>
      </c>
      <c r="M103" s="3">
        <v>0.73012853</v>
      </c>
      <c r="N103" s="4">
        <v>1.3052161270142868</v>
      </c>
      <c r="O103" s="3">
        <v>1.6734090607718674E-2</v>
      </c>
      <c r="P103" s="19">
        <v>9.3072194120288627E-3</v>
      </c>
      <c r="Q103" s="6">
        <v>38</v>
      </c>
      <c r="S103" s="20" t="s">
        <v>178</v>
      </c>
      <c r="T103" s="3">
        <v>1.0686159100000001</v>
      </c>
      <c r="U103" s="6">
        <v>109</v>
      </c>
      <c r="V103" s="3">
        <v>1.3561984499999999</v>
      </c>
      <c r="W103" s="3">
        <v>-0.28758253999999983</v>
      </c>
      <c r="X103" s="23">
        <v>-0.21205048567928964</v>
      </c>
      <c r="Y103" s="19">
        <v>-2.315491389913207E-3</v>
      </c>
      <c r="Z103" s="3">
        <v>1.0686159100000001</v>
      </c>
      <c r="AA103" s="6">
        <v>109</v>
      </c>
      <c r="AB103" s="3">
        <v>1.3561984499999999</v>
      </c>
      <c r="AC103" s="3">
        <v>-0.28758253999999983</v>
      </c>
      <c r="AD103" s="23">
        <v>-0.21205048567928964</v>
      </c>
      <c r="AE103" s="19">
        <v>-2.315491389913207E-3</v>
      </c>
      <c r="AG103" s="20" t="s">
        <v>289</v>
      </c>
      <c r="AH103" s="6">
        <v>102</v>
      </c>
      <c r="AI103" s="3">
        <v>3.8944167800000002</v>
      </c>
      <c r="AJ103" s="6">
        <v>119</v>
      </c>
      <c r="AK103" s="4">
        <v>-0.22028728229528249</v>
      </c>
      <c r="AL103" s="3">
        <v>7.313064729239269E-3</v>
      </c>
      <c r="AM103" s="3">
        <v>4.9946816199999988</v>
      </c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</row>
    <row r="104" spans="1:54" x14ac:dyDescent="0.35">
      <c r="A104" s="20" t="s">
        <v>129</v>
      </c>
      <c r="B104" s="3">
        <v>0.67445411</v>
      </c>
      <c r="C104" s="6">
        <v>104</v>
      </c>
      <c r="D104" s="3">
        <v>0.82698147999999994</v>
      </c>
      <c r="E104" s="3">
        <v>-0.15252736999999994</v>
      </c>
      <c r="F104" s="4">
        <v>-0.18443867690966909</v>
      </c>
      <c r="G104" s="3">
        <v>1.7456646849167163E-2</v>
      </c>
      <c r="H104" s="19">
        <v>-3.730771224570429E-3</v>
      </c>
      <c r="I104" s="6">
        <v>230</v>
      </c>
      <c r="J104" s="3">
        <v>1.1786169000000002</v>
      </c>
      <c r="K104" s="6">
        <v>103</v>
      </c>
      <c r="L104" s="3">
        <v>1.2946910599999999</v>
      </c>
      <c r="M104" s="3">
        <v>-0.1160741599999997</v>
      </c>
      <c r="N104" s="4">
        <v>-8.9653944161783072E-2</v>
      </c>
      <c r="O104" s="3">
        <v>1.5294885963996257E-2</v>
      </c>
      <c r="P104" s="19">
        <v>-1.4796404068567783E-3</v>
      </c>
      <c r="Q104" s="6">
        <v>222</v>
      </c>
      <c r="S104" s="20" t="s">
        <v>179</v>
      </c>
      <c r="T104" s="3">
        <v>3.3169599999999999E-3</v>
      </c>
      <c r="U104" s="6">
        <v>191</v>
      </c>
      <c r="V104" s="3">
        <v>0.38622109000000004</v>
      </c>
      <c r="W104" s="3">
        <v>-0.38290413000000006</v>
      </c>
      <c r="X104" s="23">
        <v>-0.9914117584826867</v>
      </c>
      <c r="Y104" s="19">
        <v>-3.0829799895960583E-3</v>
      </c>
      <c r="Z104" s="3">
        <v>3.3169599999999999E-3</v>
      </c>
      <c r="AA104" s="6">
        <v>191</v>
      </c>
      <c r="AB104" s="3">
        <v>0.38622109000000004</v>
      </c>
      <c r="AC104" s="3">
        <v>-0.38290413000000006</v>
      </c>
      <c r="AD104" s="23">
        <v>-0.9914117584826867</v>
      </c>
      <c r="AE104" s="19">
        <v>-3.0829799895960583E-3</v>
      </c>
      <c r="AG104" s="20" t="s">
        <v>129</v>
      </c>
      <c r="AH104" s="6">
        <v>103</v>
      </c>
      <c r="AI104" s="3">
        <v>6.3225737799999999</v>
      </c>
      <c r="AJ104" s="6">
        <v>113</v>
      </c>
      <c r="AK104" s="4">
        <v>-0.90307401741887161</v>
      </c>
      <c r="AL104" s="3">
        <v>1.1872738312444051E-2</v>
      </c>
      <c r="AM104" s="3">
        <v>65.230948520000013</v>
      </c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</row>
    <row r="105" spans="1:54" x14ac:dyDescent="0.35">
      <c r="A105" s="20" t="s">
        <v>215</v>
      </c>
      <c r="B105" s="3">
        <v>0.49215273999999998</v>
      </c>
      <c r="C105" s="6">
        <v>111</v>
      </c>
      <c r="D105" s="3">
        <v>1.04392478</v>
      </c>
      <c r="E105" s="3">
        <v>-0.55177204000000002</v>
      </c>
      <c r="F105" s="4">
        <v>-0.52855536200606335</v>
      </c>
      <c r="G105" s="3">
        <v>1.2738207760391564E-2</v>
      </c>
      <c r="H105" s="19">
        <v>-1.3496169568481544E-2</v>
      </c>
      <c r="I105" s="6">
        <v>253</v>
      </c>
      <c r="J105" s="3">
        <v>1.17566389</v>
      </c>
      <c r="K105" s="6">
        <v>104</v>
      </c>
      <c r="L105" s="3">
        <v>2.2391450900000001</v>
      </c>
      <c r="M105" s="3">
        <v>-1.0634812</v>
      </c>
      <c r="N105" s="4">
        <v>-0.47494966036345598</v>
      </c>
      <c r="O105" s="3">
        <v>1.5256564817234707E-2</v>
      </c>
      <c r="P105" s="19">
        <v>-1.3556589644521562E-2</v>
      </c>
      <c r="Q105" s="6">
        <v>247</v>
      </c>
      <c r="S105" s="20" t="s">
        <v>180</v>
      </c>
      <c r="T105" s="3">
        <v>8.0606900000000023E-3</v>
      </c>
      <c r="U105" s="6">
        <v>184</v>
      </c>
      <c r="V105" s="3"/>
      <c r="W105" s="3">
        <v>8.0606900000000023E-3</v>
      </c>
      <c r="X105" s="23">
        <v>-1</v>
      </c>
      <c r="Y105" s="19">
        <v>6.4901222069182319E-5</v>
      </c>
      <c r="Z105" s="3">
        <v>8.0606900000000023E-3</v>
      </c>
      <c r="AA105" s="6">
        <v>184</v>
      </c>
      <c r="AB105" s="3"/>
      <c r="AC105" s="3">
        <v>8.0606900000000023E-3</v>
      </c>
      <c r="AD105" s="23">
        <v>-1</v>
      </c>
      <c r="AE105" s="19">
        <v>6.4901222069182319E-5</v>
      </c>
      <c r="AG105" s="20" t="s">
        <v>215</v>
      </c>
      <c r="AH105" s="6">
        <v>104</v>
      </c>
      <c r="AI105" s="3">
        <v>12.581662999999999</v>
      </c>
      <c r="AJ105" s="6">
        <v>96</v>
      </c>
      <c r="AK105" s="4">
        <v>-0.36796163453497877</v>
      </c>
      <c r="AL105" s="3">
        <v>2.3626263216869847E-2</v>
      </c>
      <c r="AM105" s="3">
        <v>19.906486199999996</v>
      </c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</row>
    <row r="106" spans="1:54" x14ac:dyDescent="0.35">
      <c r="A106" s="20" t="s">
        <v>140</v>
      </c>
      <c r="B106" s="3">
        <v>0.74538453999999998</v>
      </c>
      <c r="C106" s="6">
        <v>101</v>
      </c>
      <c r="D106" s="3">
        <v>0.56146984999999994</v>
      </c>
      <c r="E106" s="3">
        <v>0.18391469000000005</v>
      </c>
      <c r="F106" s="4">
        <v>0.32755933377366575</v>
      </c>
      <c r="G106" s="3">
        <v>1.929251299485582E-2</v>
      </c>
      <c r="H106" s="19">
        <v>4.4984951437095598E-3</v>
      </c>
      <c r="I106" s="6">
        <v>56</v>
      </c>
      <c r="J106" s="3">
        <v>1.11022065</v>
      </c>
      <c r="K106" s="6">
        <v>105</v>
      </c>
      <c r="L106" s="3">
        <v>1.0205239099999999</v>
      </c>
      <c r="M106" s="3">
        <v>8.9696740000000164E-2</v>
      </c>
      <c r="N106" s="4">
        <v>8.7892835357478383E-2</v>
      </c>
      <c r="O106" s="3">
        <v>1.440730931028038E-2</v>
      </c>
      <c r="P106" s="19">
        <v>1.1433976422256878E-3</v>
      </c>
      <c r="Q106" s="6">
        <v>80</v>
      </c>
      <c r="S106" s="20" t="s">
        <v>181</v>
      </c>
      <c r="T106" s="3"/>
      <c r="U106" s="6">
        <v>205</v>
      </c>
      <c r="V106" s="3"/>
      <c r="W106" s="3"/>
      <c r="X106" s="23">
        <v>-1</v>
      </c>
      <c r="Y106" s="19"/>
      <c r="Z106" s="3"/>
      <c r="AA106" s="6">
        <v>205</v>
      </c>
      <c r="AB106" s="3"/>
      <c r="AC106" s="3"/>
      <c r="AD106" s="23">
        <v>-1</v>
      </c>
      <c r="AE106" s="19"/>
      <c r="AG106" s="20" t="s">
        <v>140</v>
      </c>
      <c r="AH106" s="6">
        <v>105</v>
      </c>
      <c r="AI106" s="3">
        <v>11.57038644</v>
      </c>
      <c r="AJ106" s="6">
        <v>98</v>
      </c>
      <c r="AK106" s="4">
        <v>0.60422234856164359</v>
      </c>
      <c r="AL106" s="3">
        <v>2.1727254620660375E-2</v>
      </c>
      <c r="AM106" s="3">
        <v>7.2124580799999984</v>
      </c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</row>
    <row r="107" spans="1:54" x14ac:dyDescent="0.35">
      <c r="A107" s="20" t="s">
        <v>189</v>
      </c>
      <c r="B107" s="3">
        <v>0.59687016999999998</v>
      </c>
      <c r="C107" s="6">
        <v>105</v>
      </c>
      <c r="D107" s="3">
        <v>0.36180359000000001</v>
      </c>
      <c r="E107" s="3">
        <v>0.23506657999999997</v>
      </c>
      <c r="F107" s="4">
        <v>0.64970770466926542</v>
      </c>
      <c r="G107" s="3">
        <v>1.5448570359356798E-2</v>
      </c>
      <c r="H107" s="19">
        <v>5.7496541933567914E-3</v>
      </c>
      <c r="I107" s="6">
        <v>52</v>
      </c>
      <c r="J107" s="3">
        <v>1.10013176</v>
      </c>
      <c r="K107" s="6">
        <v>106</v>
      </c>
      <c r="L107" s="3">
        <v>0.50696666000000001</v>
      </c>
      <c r="M107" s="3">
        <v>0.5931651</v>
      </c>
      <c r="N107" s="4">
        <v>1.1700278278654457</v>
      </c>
      <c r="O107" s="3">
        <v>1.4276386003433767E-2</v>
      </c>
      <c r="P107" s="19">
        <v>7.5612957259156028E-3</v>
      </c>
      <c r="Q107" s="6">
        <v>43</v>
      </c>
      <c r="S107" s="20" t="s">
        <v>182</v>
      </c>
      <c r="T107" s="3">
        <v>2.60847907</v>
      </c>
      <c r="U107" s="6">
        <v>94</v>
      </c>
      <c r="V107" s="3">
        <v>2.81555475</v>
      </c>
      <c r="W107" s="3">
        <v>-0.20707567999999998</v>
      </c>
      <c r="X107" s="23">
        <v>-7.3547026567322149E-2</v>
      </c>
      <c r="Y107" s="19">
        <v>-1.6672846484366635E-3</v>
      </c>
      <c r="Z107" s="3">
        <v>2.60847907</v>
      </c>
      <c r="AA107" s="6">
        <v>94</v>
      </c>
      <c r="AB107" s="3">
        <v>2.81555475</v>
      </c>
      <c r="AC107" s="3">
        <v>-0.20707567999999998</v>
      </c>
      <c r="AD107" s="23">
        <v>-7.3547026567322149E-2</v>
      </c>
      <c r="AE107" s="19">
        <v>-1.6672846484366635E-3</v>
      </c>
      <c r="AG107" s="20" t="s">
        <v>189</v>
      </c>
      <c r="AH107" s="6">
        <v>106</v>
      </c>
      <c r="AI107" s="3">
        <v>14.626321470000001</v>
      </c>
      <c r="AJ107" s="6">
        <v>92</v>
      </c>
      <c r="AK107" s="4">
        <v>2.5580033669317732</v>
      </c>
      <c r="AL107" s="3">
        <v>2.7465790567175005E-2</v>
      </c>
      <c r="AM107" s="3">
        <v>4.11082283</v>
      </c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</row>
    <row r="108" spans="1:54" x14ac:dyDescent="0.35">
      <c r="A108" s="20" t="s">
        <v>311</v>
      </c>
      <c r="B108" s="3">
        <v>0.55678103000000001</v>
      </c>
      <c r="C108" s="6">
        <v>109</v>
      </c>
      <c r="D108" s="3">
        <v>0.55671121999999995</v>
      </c>
      <c r="E108" s="3">
        <v>6.9810000000058992E-5</v>
      </c>
      <c r="F108" s="4">
        <v>1.2539714935155821E-4</v>
      </c>
      <c r="G108" s="3">
        <v>1.4410957942009648E-2</v>
      </c>
      <c r="H108" s="19">
        <v>1.7075305185389469E-6</v>
      </c>
      <c r="I108" s="6">
        <v>108</v>
      </c>
      <c r="J108" s="3">
        <v>1.0891804399999998</v>
      </c>
      <c r="K108" s="6">
        <v>107</v>
      </c>
      <c r="L108" s="3">
        <v>0.82807516000000003</v>
      </c>
      <c r="M108" s="3">
        <v>0.26110527999999977</v>
      </c>
      <c r="N108" s="4">
        <v>0.31531591890765065</v>
      </c>
      <c r="O108" s="3">
        <v>1.4134270961170897E-2</v>
      </c>
      <c r="P108" s="19">
        <v>3.3284059323078767E-3</v>
      </c>
      <c r="Q108" s="6">
        <v>63</v>
      </c>
      <c r="S108" s="20" t="s">
        <v>183</v>
      </c>
      <c r="T108" s="3">
        <v>0.74725803000000002</v>
      </c>
      <c r="U108" s="6">
        <v>118</v>
      </c>
      <c r="V108" s="3">
        <v>0.44822390999999995</v>
      </c>
      <c r="W108" s="3">
        <v>0.29903412000000007</v>
      </c>
      <c r="X108" s="23">
        <v>0.66715343231020441</v>
      </c>
      <c r="Y108" s="19">
        <v>2.4076946053479928E-3</v>
      </c>
      <c r="Z108" s="3">
        <v>0.74725803000000002</v>
      </c>
      <c r="AA108" s="6">
        <v>118</v>
      </c>
      <c r="AB108" s="3">
        <v>0.44822390999999995</v>
      </c>
      <c r="AC108" s="3">
        <v>0.29903412000000007</v>
      </c>
      <c r="AD108" s="23">
        <v>0.66715343231020441</v>
      </c>
      <c r="AE108" s="19">
        <v>2.4076946053479928E-3</v>
      </c>
      <c r="AG108" s="20" t="s">
        <v>311</v>
      </c>
      <c r="AH108" s="6">
        <v>107</v>
      </c>
      <c r="AI108" s="3">
        <v>4.4215559500000001</v>
      </c>
      <c r="AJ108" s="6">
        <v>116</v>
      </c>
      <c r="AK108" s="4">
        <v>-0.51765500048238799</v>
      </c>
      <c r="AL108" s="3">
        <v>8.3029441102354298E-3</v>
      </c>
      <c r="AM108" s="3">
        <v>9.1667913100000007</v>
      </c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</row>
    <row r="109" spans="1:54" x14ac:dyDescent="0.35">
      <c r="A109" s="20" t="s">
        <v>279</v>
      </c>
      <c r="B109" s="3">
        <v>0.43313507000000001</v>
      </c>
      <c r="C109" s="6">
        <v>116</v>
      </c>
      <c r="D109" s="3">
        <v>0.4490780800000001</v>
      </c>
      <c r="E109" s="3">
        <v>-1.5943010000000091E-2</v>
      </c>
      <c r="F109" s="4">
        <v>-3.550164372306952E-2</v>
      </c>
      <c r="G109" s="3">
        <v>1.1210675185861494E-2</v>
      </c>
      <c r="H109" s="19">
        <v>-3.8996098169816315E-4</v>
      </c>
      <c r="I109" s="6">
        <v>207</v>
      </c>
      <c r="J109" s="3">
        <v>1.06966212</v>
      </c>
      <c r="K109" s="6">
        <v>108</v>
      </c>
      <c r="L109" s="3">
        <v>1.68224452</v>
      </c>
      <c r="M109" s="3">
        <v>-0.61258239999999997</v>
      </c>
      <c r="N109" s="4">
        <v>-0.36414587339538484</v>
      </c>
      <c r="O109" s="3">
        <v>1.3880982145603443E-2</v>
      </c>
      <c r="P109" s="19">
        <v>-7.8088152571537369E-3</v>
      </c>
      <c r="Q109" s="6">
        <v>241</v>
      </c>
      <c r="S109" s="20" t="s">
        <v>184</v>
      </c>
      <c r="T109" s="3">
        <v>2.9884000000000001E-2</v>
      </c>
      <c r="U109" s="6">
        <v>177</v>
      </c>
      <c r="V109" s="3"/>
      <c r="W109" s="3">
        <v>2.9884000000000001E-2</v>
      </c>
      <c r="X109" s="23">
        <v>-1</v>
      </c>
      <c r="Y109" s="19">
        <v>2.40613163428372E-4</v>
      </c>
      <c r="Z109" s="3">
        <v>2.9884000000000001E-2</v>
      </c>
      <c r="AA109" s="6">
        <v>177</v>
      </c>
      <c r="AB109" s="3"/>
      <c r="AC109" s="3">
        <v>2.9884000000000001E-2</v>
      </c>
      <c r="AD109" s="23">
        <v>-1</v>
      </c>
      <c r="AE109" s="19">
        <v>2.40613163428372E-4</v>
      </c>
      <c r="AG109" s="20" t="s">
        <v>279</v>
      </c>
      <c r="AH109" s="6">
        <v>108</v>
      </c>
      <c r="AI109" s="3">
        <v>7.5804720500000009</v>
      </c>
      <c r="AJ109" s="6">
        <v>111</v>
      </c>
      <c r="AK109" s="4">
        <v>-0.26618486125974972</v>
      </c>
      <c r="AL109" s="3">
        <v>1.4234861318525619E-2</v>
      </c>
      <c r="AM109" s="3">
        <v>10.33022031</v>
      </c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</row>
    <row r="110" spans="1:54" x14ac:dyDescent="0.35">
      <c r="A110" s="20" t="s">
        <v>178</v>
      </c>
      <c r="B110" s="3">
        <v>0.30560977</v>
      </c>
      <c r="C110" s="6">
        <v>126</v>
      </c>
      <c r="D110" s="3">
        <v>0.36918775999999998</v>
      </c>
      <c r="E110" s="3">
        <v>-6.3577989999999973E-2</v>
      </c>
      <c r="F110" s="4">
        <v>-0.17221044923049444</v>
      </c>
      <c r="G110" s="3">
        <v>7.9099849040065919E-3</v>
      </c>
      <c r="H110" s="19">
        <v>-1.5550975251722131E-3</v>
      </c>
      <c r="I110" s="6">
        <v>219</v>
      </c>
      <c r="J110" s="3">
        <v>1.0686159100000001</v>
      </c>
      <c r="K110" s="6">
        <v>109</v>
      </c>
      <c r="L110" s="3">
        <v>0.81641722999999999</v>
      </c>
      <c r="M110" s="3">
        <v>0.25219868000000012</v>
      </c>
      <c r="N110" s="4">
        <v>0.30890906111817373</v>
      </c>
      <c r="O110" s="3">
        <v>1.3867405501110739E-2</v>
      </c>
      <c r="P110" s="19">
        <v>3.2148701957777988E-3</v>
      </c>
      <c r="Q110" s="6">
        <v>64</v>
      </c>
      <c r="S110" s="20" t="s">
        <v>185</v>
      </c>
      <c r="T110" s="3">
        <v>0.43857009000000002</v>
      </c>
      <c r="U110" s="6">
        <v>134</v>
      </c>
      <c r="V110" s="3">
        <v>0.14418972999999999</v>
      </c>
      <c r="W110" s="3">
        <v>0.29438036000000001</v>
      </c>
      <c r="X110" s="23">
        <v>2.0416180819535485</v>
      </c>
      <c r="Y110" s="19">
        <v>2.3702245238516589E-3</v>
      </c>
      <c r="Z110" s="3">
        <v>0.43857009000000002</v>
      </c>
      <c r="AA110" s="6">
        <v>134</v>
      </c>
      <c r="AB110" s="3">
        <v>0.14418972999999999</v>
      </c>
      <c r="AC110" s="3">
        <v>0.29438036000000001</v>
      </c>
      <c r="AD110" s="23">
        <v>2.0416180819535485</v>
      </c>
      <c r="AE110" s="19">
        <v>2.3702245238516589E-3</v>
      </c>
      <c r="AG110" s="20" t="s">
        <v>178</v>
      </c>
      <c r="AH110" s="6">
        <v>109</v>
      </c>
      <c r="AI110" s="3">
        <v>9.7137469200000002</v>
      </c>
      <c r="AJ110" s="6">
        <v>105</v>
      </c>
      <c r="AK110" s="4">
        <v>0.39406897377420713</v>
      </c>
      <c r="AL110" s="3">
        <v>1.8240795477829821E-2</v>
      </c>
      <c r="AM110" s="3">
        <v>6.9679098399999999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</row>
    <row r="111" spans="1:54" x14ac:dyDescent="0.35">
      <c r="A111" s="20" t="s">
        <v>263</v>
      </c>
      <c r="B111" s="3">
        <v>0.56497737000000003</v>
      </c>
      <c r="C111" s="6">
        <v>107</v>
      </c>
      <c r="D111" s="3">
        <v>0.41310662999999992</v>
      </c>
      <c r="E111" s="3">
        <v>0.15187074000000012</v>
      </c>
      <c r="F111" s="4">
        <v>0.3676308463023219</v>
      </c>
      <c r="G111" s="3">
        <v>1.4623100785702458E-2</v>
      </c>
      <c r="H111" s="19">
        <v>3.7147102624677645E-3</v>
      </c>
      <c r="I111" s="6">
        <v>63</v>
      </c>
      <c r="J111" s="3">
        <v>1.02972541</v>
      </c>
      <c r="K111" s="6">
        <v>110</v>
      </c>
      <c r="L111" s="3">
        <v>0.96972800999999997</v>
      </c>
      <c r="M111" s="3">
        <v>5.9997399999999979E-2</v>
      </c>
      <c r="N111" s="4">
        <v>6.1870338261137858E-2</v>
      </c>
      <c r="O111" s="3">
        <v>1.3362724325588143E-2</v>
      </c>
      <c r="P111" s="19">
        <v>7.6480913018322995E-4</v>
      </c>
      <c r="Q111" s="6">
        <v>86</v>
      </c>
      <c r="S111" s="20" t="s">
        <v>186</v>
      </c>
      <c r="T111" s="3"/>
      <c r="U111" s="6">
        <v>205</v>
      </c>
      <c r="V111" s="3">
        <v>9.6701559999999992E-2</v>
      </c>
      <c r="W111" s="3">
        <v>-9.6701559999999992E-2</v>
      </c>
      <c r="X111" s="23">
        <v>-1</v>
      </c>
      <c r="Y111" s="19">
        <v>-7.7859952683906146E-4</v>
      </c>
      <c r="Z111" s="3"/>
      <c r="AA111" s="6">
        <v>205</v>
      </c>
      <c r="AB111" s="3">
        <v>9.6701559999999992E-2</v>
      </c>
      <c r="AC111" s="3">
        <v>-9.6701559999999992E-2</v>
      </c>
      <c r="AD111" s="23">
        <v>-1</v>
      </c>
      <c r="AE111" s="19">
        <v>-7.7859952683906146E-4</v>
      </c>
      <c r="AG111" s="20" t="s">
        <v>263</v>
      </c>
      <c r="AH111" s="6">
        <v>110</v>
      </c>
      <c r="AI111" s="3">
        <v>6.6212040400000003</v>
      </c>
      <c r="AJ111" s="6">
        <v>112</v>
      </c>
      <c r="AK111" s="4">
        <v>-0.20139227159143902</v>
      </c>
      <c r="AL111" s="3">
        <v>1.2433516098916497E-2</v>
      </c>
      <c r="AM111" s="3">
        <v>8.2909340900000004</v>
      </c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</row>
    <row r="112" spans="1:54" x14ac:dyDescent="0.35">
      <c r="A112" s="20" t="s">
        <v>143</v>
      </c>
      <c r="B112" s="3">
        <v>0.38077871000000002</v>
      </c>
      <c r="C112" s="6">
        <v>121</v>
      </c>
      <c r="D112" s="3">
        <v>1.2237207699999999</v>
      </c>
      <c r="E112" s="3">
        <v>-0.84294205999999994</v>
      </c>
      <c r="F112" s="4">
        <v>-0.68883529696076007</v>
      </c>
      <c r="G112" s="3">
        <v>9.8555548399748612E-3</v>
      </c>
      <c r="H112" s="19">
        <v>-2.0618096158270614E-2</v>
      </c>
      <c r="I112" s="6">
        <v>259</v>
      </c>
      <c r="J112" s="3">
        <v>0.95259869000000008</v>
      </c>
      <c r="K112" s="6">
        <v>111</v>
      </c>
      <c r="L112" s="3">
        <v>1.7872791800000001</v>
      </c>
      <c r="M112" s="3">
        <v>-0.83468049</v>
      </c>
      <c r="N112" s="4">
        <v>-0.46701181289427873</v>
      </c>
      <c r="O112" s="3">
        <v>1.2361852551921003E-2</v>
      </c>
      <c r="P112" s="19">
        <v>-1.0639982058186061E-2</v>
      </c>
      <c r="Q112" s="6">
        <v>243</v>
      </c>
      <c r="S112" s="20" t="s">
        <v>187</v>
      </c>
      <c r="T112" s="3">
        <v>1.75051877</v>
      </c>
      <c r="U112" s="6">
        <v>99</v>
      </c>
      <c r="V112" s="3">
        <v>3.6339277000000001</v>
      </c>
      <c r="W112" s="3">
        <v>-1.8834089300000001</v>
      </c>
      <c r="X112" s="23">
        <v>-0.51828464556408216</v>
      </c>
      <c r="Y112" s="19">
        <v>-1.5164401709160259E-2</v>
      </c>
      <c r="Z112" s="3">
        <v>1.75051877</v>
      </c>
      <c r="AA112" s="6">
        <v>99</v>
      </c>
      <c r="AB112" s="3">
        <v>3.6339277000000001</v>
      </c>
      <c r="AC112" s="3">
        <v>-1.8834089300000001</v>
      </c>
      <c r="AD112" s="23">
        <v>-0.51828464556408216</v>
      </c>
      <c r="AE112" s="19">
        <v>-1.5164401709160259E-2</v>
      </c>
      <c r="AG112" s="20" t="s">
        <v>143</v>
      </c>
      <c r="AH112" s="6">
        <v>111</v>
      </c>
      <c r="AI112" s="3">
        <v>8.40777632</v>
      </c>
      <c r="AJ112" s="6">
        <v>108</v>
      </c>
      <c r="AK112" s="4">
        <v>-0.17357580831702224</v>
      </c>
      <c r="AL112" s="3">
        <v>1.5788400659347286E-2</v>
      </c>
      <c r="AM112" s="3">
        <v>10.173681269999999</v>
      </c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</row>
    <row r="113" spans="1:54" x14ac:dyDescent="0.35">
      <c r="A113" s="20" t="s">
        <v>176</v>
      </c>
      <c r="B113" s="3">
        <v>0.56257378000000002</v>
      </c>
      <c r="C113" s="6">
        <v>108</v>
      </c>
      <c r="D113" s="3">
        <v>0.98792833999999996</v>
      </c>
      <c r="E113" s="3">
        <v>-0.42535455999999994</v>
      </c>
      <c r="F113" s="4">
        <v>-0.43055203781278306</v>
      </c>
      <c r="G113" s="3">
        <v>1.4560889552679961E-2</v>
      </c>
      <c r="H113" s="19">
        <v>-1.0404037994543643E-2</v>
      </c>
      <c r="I113" s="6">
        <v>245</v>
      </c>
      <c r="J113" s="3">
        <v>0.94102171999999995</v>
      </c>
      <c r="K113" s="6">
        <v>112</v>
      </c>
      <c r="L113" s="3">
        <v>1.40557394</v>
      </c>
      <c r="M113" s="3">
        <v>-0.46455222000000007</v>
      </c>
      <c r="N113" s="4">
        <v>-0.33050713788845576</v>
      </c>
      <c r="O113" s="3">
        <v>1.221161846316951E-2</v>
      </c>
      <c r="P113" s="19">
        <v>-5.9218196005641687E-3</v>
      </c>
      <c r="Q113" s="6">
        <v>239</v>
      </c>
      <c r="S113" s="20" t="s">
        <v>188</v>
      </c>
      <c r="T113" s="3">
        <v>0.37704919999999997</v>
      </c>
      <c r="U113" s="6">
        <v>138</v>
      </c>
      <c r="V113" s="3">
        <v>0.87623828999999998</v>
      </c>
      <c r="W113" s="3">
        <v>-0.49918909</v>
      </c>
      <c r="X113" s="23">
        <v>-0.56969559045405327</v>
      </c>
      <c r="Y113" s="19">
        <v>-4.0192566622215993E-3</v>
      </c>
      <c r="Z113" s="3">
        <v>0.37704919999999997</v>
      </c>
      <c r="AA113" s="6">
        <v>138</v>
      </c>
      <c r="AB113" s="3">
        <v>0.87623828999999998</v>
      </c>
      <c r="AC113" s="3">
        <v>-0.49918909</v>
      </c>
      <c r="AD113" s="23">
        <v>-0.56969559045405327</v>
      </c>
      <c r="AE113" s="19">
        <v>-4.0192566622215993E-3</v>
      </c>
      <c r="AG113" s="20" t="s">
        <v>176</v>
      </c>
      <c r="AH113" s="6">
        <v>112</v>
      </c>
      <c r="AI113" s="3">
        <v>11.220606149999998</v>
      </c>
      <c r="AJ113" s="6">
        <v>101</v>
      </c>
      <c r="AK113" s="4">
        <v>0.9318506708657941</v>
      </c>
      <c r="AL113" s="3">
        <v>2.1070425614859382E-2</v>
      </c>
      <c r="AM113" s="3">
        <v>5.8082160899999993</v>
      </c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</row>
    <row r="114" spans="1:54" x14ac:dyDescent="0.35">
      <c r="A114" s="20" t="s">
        <v>126</v>
      </c>
      <c r="B114" s="3">
        <v>0.45601330000000001</v>
      </c>
      <c r="C114" s="6">
        <v>113</v>
      </c>
      <c r="D114" s="3">
        <v>0.28128036000000001</v>
      </c>
      <c r="E114" s="3">
        <v>0.17473294</v>
      </c>
      <c r="F114" s="4">
        <v>0.62120561847972611</v>
      </c>
      <c r="G114" s="3">
        <v>1.1802823970667658E-2</v>
      </c>
      <c r="H114" s="19">
        <v>4.2739124429706718E-3</v>
      </c>
      <c r="I114" s="6">
        <v>59</v>
      </c>
      <c r="J114" s="3">
        <v>0.92888154000000001</v>
      </c>
      <c r="K114" s="6">
        <v>113</v>
      </c>
      <c r="L114" s="3">
        <v>0.52638475000000007</v>
      </c>
      <c r="M114" s="3">
        <v>0.40249678999999994</v>
      </c>
      <c r="N114" s="4">
        <v>0.76464371355743088</v>
      </c>
      <c r="O114" s="3">
        <v>1.2054075610455971E-2</v>
      </c>
      <c r="P114" s="19">
        <v>5.1307759979839496E-3</v>
      </c>
      <c r="Q114" s="6">
        <v>55</v>
      </c>
      <c r="S114" s="20" t="s">
        <v>189</v>
      </c>
      <c r="T114" s="3">
        <v>1.10013176</v>
      </c>
      <c r="U114" s="6">
        <v>106</v>
      </c>
      <c r="V114" s="3">
        <v>0.63264783000000002</v>
      </c>
      <c r="W114" s="3">
        <v>0.46748392999999999</v>
      </c>
      <c r="X114" s="23">
        <v>0.73893232195232539</v>
      </c>
      <c r="Y114" s="19">
        <v>3.763980298796266E-3</v>
      </c>
      <c r="Z114" s="3">
        <v>1.10013176</v>
      </c>
      <c r="AA114" s="6">
        <v>106</v>
      </c>
      <c r="AB114" s="3">
        <v>0.63264783000000002</v>
      </c>
      <c r="AC114" s="3">
        <v>0.46748392999999999</v>
      </c>
      <c r="AD114" s="23">
        <v>0.73893232195232539</v>
      </c>
      <c r="AE114" s="19">
        <v>3.763980298796266E-3</v>
      </c>
      <c r="AG114" s="20" t="s">
        <v>126</v>
      </c>
      <c r="AH114" s="6">
        <v>113</v>
      </c>
      <c r="AI114" s="3">
        <v>4.0091414199999997</v>
      </c>
      <c r="AJ114" s="6">
        <v>118</v>
      </c>
      <c r="AK114" s="4">
        <v>-8.1755042778639431E-2</v>
      </c>
      <c r="AL114" s="3">
        <v>7.5284984554565924E-3</v>
      </c>
      <c r="AM114" s="3">
        <v>4.3660914100000001</v>
      </c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</row>
    <row r="115" spans="1:54" x14ac:dyDescent="0.35">
      <c r="A115" s="20" t="s">
        <v>257</v>
      </c>
      <c r="B115" s="3">
        <v>0.67625099</v>
      </c>
      <c r="C115" s="6">
        <v>103</v>
      </c>
      <c r="D115" s="3">
        <v>0.71325516</v>
      </c>
      <c r="E115" s="3">
        <v>-3.7004170000000003E-2</v>
      </c>
      <c r="F115" s="4">
        <v>-5.1880690214705205E-2</v>
      </c>
      <c r="G115" s="3">
        <v>1.7503154831141406E-2</v>
      </c>
      <c r="H115" s="19">
        <v>-9.051102934844571E-4</v>
      </c>
      <c r="I115" s="6">
        <v>214</v>
      </c>
      <c r="J115" s="3">
        <v>0.92592724999999998</v>
      </c>
      <c r="K115" s="6">
        <v>114</v>
      </c>
      <c r="L115" s="3">
        <v>0.73351986000000002</v>
      </c>
      <c r="M115" s="3">
        <v>0.19240738999999996</v>
      </c>
      <c r="N115" s="4">
        <v>0.26230699465996721</v>
      </c>
      <c r="O115" s="3">
        <v>1.201573785316217E-2</v>
      </c>
      <c r="P115" s="19">
        <v>2.4526884262772307E-3</v>
      </c>
      <c r="Q115" s="6">
        <v>68</v>
      </c>
      <c r="S115" s="20" t="s">
        <v>190</v>
      </c>
      <c r="T115" s="3">
        <v>0.26883661999999997</v>
      </c>
      <c r="U115" s="6">
        <v>144</v>
      </c>
      <c r="V115" s="3">
        <v>0.40585388999999999</v>
      </c>
      <c r="W115" s="3">
        <v>-0.13701727000000002</v>
      </c>
      <c r="X115" s="23">
        <v>-0.33760245589859939</v>
      </c>
      <c r="Y115" s="19">
        <v>-1.1032043494518596E-3</v>
      </c>
      <c r="Z115" s="3">
        <v>0.26883661999999997</v>
      </c>
      <c r="AA115" s="6">
        <v>144</v>
      </c>
      <c r="AB115" s="3">
        <v>0.40585388999999999</v>
      </c>
      <c r="AC115" s="3">
        <v>-0.13701727000000002</v>
      </c>
      <c r="AD115" s="23">
        <v>-0.33760245589859939</v>
      </c>
      <c r="AE115" s="19">
        <v>-1.1032043494518596E-3</v>
      </c>
      <c r="AG115" s="20" t="s">
        <v>257</v>
      </c>
      <c r="AH115" s="6">
        <v>114</v>
      </c>
      <c r="AI115" s="3">
        <v>5.3871196400000008</v>
      </c>
      <c r="AJ115" s="6">
        <v>114</v>
      </c>
      <c r="AK115" s="4">
        <v>1.9219097872496644</v>
      </c>
      <c r="AL115" s="3">
        <v>1.0116111566126764E-2</v>
      </c>
      <c r="AM115" s="3">
        <v>1.8436981399999997</v>
      </c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</row>
    <row r="116" spans="1:54" x14ac:dyDescent="0.35">
      <c r="A116" s="20" t="s">
        <v>217</v>
      </c>
      <c r="B116" s="3">
        <v>0.43365545999999988</v>
      </c>
      <c r="C116" s="6">
        <v>115</v>
      </c>
      <c r="D116" s="3">
        <v>0.37675249</v>
      </c>
      <c r="E116" s="3">
        <v>5.6902969999999886E-2</v>
      </c>
      <c r="F116" s="4">
        <v>0.15103541850513014</v>
      </c>
      <c r="G116" s="3">
        <v>1.1224144248202646E-2</v>
      </c>
      <c r="H116" s="19">
        <v>1.3918286473345344E-3</v>
      </c>
      <c r="I116" s="6">
        <v>76</v>
      </c>
      <c r="J116" s="3">
        <v>0.88887961999999987</v>
      </c>
      <c r="K116" s="6">
        <v>115</v>
      </c>
      <c r="L116" s="3">
        <v>0.49380496000000001</v>
      </c>
      <c r="M116" s="3">
        <v>0.39507465999999986</v>
      </c>
      <c r="N116" s="4">
        <v>0.80006215409419923</v>
      </c>
      <c r="O116" s="3">
        <v>1.1534971561684142E-2</v>
      </c>
      <c r="P116" s="19">
        <v>5.0361633516124915E-3</v>
      </c>
      <c r="Q116" s="6">
        <v>56</v>
      </c>
      <c r="S116" s="20" t="s">
        <v>191</v>
      </c>
      <c r="T116" s="3"/>
      <c r="U116" s="6">
        <v>205</v>
      </c>
      <c r="V116" s="3"/>
      <c r="W116" s="3"/>
      <c r="X116" s="23">
        <v>-1</v>
      </c>
      <c r="Y116" s="19"/>
      <c r="Z116" s="3"/>
      <c r="AA116" s="6">
        <v>205</v>
      </c>
      <c r="AB116" s="3"/>
      <c r="AC116" s="3"/>
      <c r="AD116" s="23">
        <v>-1</v>
      </c>
      <c r="AE116" s="19"/>
      <c r="AG116" s="20" t="s">
        <v>217</v>
      </c>
      <c r="AH116" s="6">
        <v>115</v>
      </c>
      <c r="AI116" s="3">
        <v>4.5391662200000003</v>
      </c>
      <c r="AJ116" s="6">
        <v>115</v>
      </c>
      <c r="AK116" s="4">
        <v>-8.6743811528659176E-2</v>
      </c>
      <c r="AL116" s="3">
        <v>8.5237965679770752E-3</v>
      </c>
      <c r="AM116" s="3">
        <v>4.9703098400000005</v>
      </c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</row>
    <row r="117" spans="1:54" x14ac:dyDescent="0.35">
      <c r="A117" s="20" t="s">
        <v>298</v>
      </c>
      <c r="B117" s="3">
        <v>0.27606504999999998</v>
      </c>
      <c r="C117" s="6">
        <v>127</v>
      </c>
      <c r="D117" s="3">
        <v>8.872824E-2</v>
      </c>
      <c r="E117" s="3">
        <v>0.18733680999999996</v>
      </c>
      <c r="F117" s="4">
        <v>2.111354964327028</v>
      </c>
      <c r="G117" s="3">
        <v>7.145289818528462E-3</v>
      </c>
      <c r="H117" s="19">
        <v>4.5821991164655754E-3</v>
      </c>
      <c r="I117" s="6">
        <v>55</v>
      </c>
      <c r="J117" s="3">
        <v>0.82554497999999987</v>
      </c>
      <c r="K117" s="6">
        <v>116</v>
      </c>
      <c r="L117" s="3">
        <v>0.29852012</v>
      </c>
      <c r="M117" s="3">
        <v>0.52702485999999982</v>
      </c>
      <c r="N117" s="4">
        <v>1.7654584220319887</v>
      </c>
      <c r="O117" s="3">
        <v>1.071307931122451E-2</v>
      </c>
      <c r="P117" s="19">
        <v>6.7181815338921112E-3</v>
      </c>
      <c r="Q117" s="6">
        <v>47</v>
      </c>
      <c r="S117" s="20" t="s">
        <v>192</v>
      </c>
      <c r="T117" s="3">
        <v>0.47975931999999999</v>
      </c>
      <c r="U117" s="6">
        <v>130</v>
      </c>
      <c r="V117" s="3">
        <v>0.13661772999999999</v>
      </c>
      <c r="W117" s="3">
        <v>0.34314159</v>
      </c>
      <c r="X117" s="23">
        <v>2.5116914912874049</v>
      </c>
      <c r="Y117" s="19">
        <v>2.7628290548032861E-3</v>
      </c>
      <c r="Z117" s="3">
        <v>0.47975931999999999</v>
      </c>
      <c r="AA117" s="6">
        <v>130</v>
      </c>
      <c r="AB117" s="3">
        <v>0.13661772999999999</v>
      </c>
      <c r="AC117" s="3">
        <v>0.34314159</v>
      </c>
      <c r="AD117" s="23">
        <v>2.5116914912874049</v>
      </c>
      <c r="AE117" s="19">
        <v>2.7628290548032861E-3</v>
      </c>
      <c r="AG117" s="20" t="s">
        <v>298</v>
      </c>
      <c r="AH117" s="6">
        <v>116</v>
      </c>
      <c r="AI117" s="3">
        <v>2.8230631200000005</v>
      </c>
      <c r="AJ117" s="6">
        <v>131</v>
      </c>
      <c r="AK117" s="4">
        <v>-0.31724301269654598</v>
      </c>
      <c r="AL117" s="3">
        <v>5.3012413661817073E-3</v>
      </c>
      <c r="AM117" s="3">
        <v>4.13479931</v>
      </c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</row>
    <row r="118" spans="1:54" x14ac:dyDescent="0.35">
      <c r="A118" s="20" t="s">
        <v>124</v>
      </c>
      <c r="B118" s="3">
        <v>0.38731602999999998</v>
      </c>
      <c r="C118" s="6">
        <v>119</v>
      </c>
      <c r="D118" s="3">
        <v>0.51372584999999993</v>
      </c>
      <c r="E118" s="3">
        <v>-0.12640981999999995</v>
      </c>
      <c r="F118" s="4">
        <v>-0.24606474445465409</v>
      </c>
      <c r="G118" s="3">
        <v>1.0024757881201784E-2</v>
      </c>
      <c r="H118" s="19">
        <v>-3.0919442127608143E-3</v>
      </c>
      <c r="I118" s="6">
        <v>226</v>
      </c>
      <c r="J118" s="3">
        <v>0.81009810000000004</v>
      </c>
      <c r="K118" s="6">
        <v>117</v>
      </c>
      <c r="L118" s="3">
        <v>0.81864559999999997</v>
      </c>
      <c r="M118" s="3">
        <v>-8.5474999999999302E-3</v>
      </c>
      <c r="N118" s="4">
        <v>-1.0441026006858034E-2</v>
      </c>
      <c r="O118" s="3">
        <v>1.051262548428589E-2</v>
      </c>
      <c r="P118" s="19">
        <v>-1.0895815552409116E-4</v>
      </c>
      <c r="Q118" s="6">
        <v>203</v>
      </c>
      <c r="S118" s="20" t="s">
        <v>193</v>
      </c>
      <c r="T118" s="3">
        <v>0.69572861999999991</v>
      </c>
      <c r="U118" s="6">
        <v>119</v>
      </c>
      <c r="V118" s="3">
        <v>0.28360079999999999</v>
      </c>
      <c r="W118" s="3">
        <v>0.41212781999999992</v>
      </c>
      <c r="X118" s="23">
        <v>1.4531969585417248</v>
      </c>
      <c r="Y118" s="19">
        <v>3.3182766198313028E-3</v>
      </c>
      <c r="Z118" s="3">
        <v>0.69572861999999991</v>
      </c>
      <c r="AA118" s="6">
        <v>119</v>
      </c>
      <c r="AB118" s="3">
        <v>0.28360079999999999</v>
      </c>
      <c r="AC118" s="3">
        <v>0.41212781999999992</v>
      </c>
      <c r="AD118" s="23">
        <v>1.4531969585417248</v>
      </c>
      <c r="AE118" s="19">
        <v>3.3182766198313028E-3</v>
      </c>
      <c r="AG118" s="20" t="s">
        <v>124</v>
      </c>
      <c r="AH118" s="6">
        <v>117</v>
      </c>
      <c r="AI118" s="3">
        <v>8.2098345899999998</v>
      </c>
      <c r="AJ118" s="6">
        <v>109</v>
      </c>
      <c r="AK118" s="4">
        <v>6.347895979708551E-2</v>
      </c>
      <c r="AL118" s="3">
        <v>1.5416699127158529E-2</v>
      </c>
      <c r="AM118" s="3">
        <v>7.7197903300000004</v>
      </c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</row>
    <row r="119" spans="1:54" x14ac:dyDescent="0.35">
      <c r="A119" s="20" t="s">
        <v>183</v>
      </c>
      <c r="B119" s="3">
        <v>0.27461533999999999</v>
      </c>
      <c r="C119" s="6">
        <v>128</v>
      </c>
      <c r="D119" s="3">
        <v>8.4449280000000002E-2</v>
      </c>
      <c r="E119" s="3">
        <v>0.19016605999999997</v>
      </c>
      <c r="F119" s="4">
        <v>2.251837552670668</v>
      </c>
      <c r="G119" s="3">
        <v>7.1077675095552011E-3</v>
      </c>
      <c r="H119" s="19">
        <v>4.6514016765511253E-3</v>
      </c>
      <c r="I119" s="6">
        <v>54</v>
      </c>
      <c r="J119" s="3">
        <v>0.74725803000000002</v>
      </c>
      <c r="K119" s="6">
        <v>118</v>
      </c>
      <c r="L119" s="3">
        <v>0.19148087</v>
      </c>
      <c r="M119" s="3">
        <v>0.55577715999999999</v>
      </c>
      <c r="N119" s="4">
        <v>2.902520549441832</v>
      </c>
      <c r="O119" s="3">
        <v>9.6971512579961238E-3</v>
      </c>
      <c r="P119" s="19">
        <v>7.0846977754920378E-3</v>
      </c>
      <c r="Q119" s="6">
        <v>45</v>
      </c>
      <c r="S119" s="20" t="s">
        <v>194</v>
      </c>
      <c r="T119" s="3"/>
      <c r="U119" s="6">
        <v>205</v>
      </c>
      <c r="V119" s="3"/>
      <c r="W119" s="3"/>
      <c r="X119" s="23">
        <v>-1</v>
      </c>
      <c r="Y119" s="19"/>
      <c r="Z119" s="3"/>
      <c r="AA119" s="6">
        <v>205</v>
      </c>
      <c r="AB119" s="3"/>
      <c r="AC119" s="3"/>
      <c r="AD119" s="23">
        <v>-1</v>
      </c>
      <c r="AE119" s="19"/>
      <c r="AG119" s="20" t="s">
        <v>183</v>
      </c>
      <c r="AH119" s="6">
        <v>118</v>
      </c>
      <c r="AI119" s="3">
        <v>2.2671966199999996</v>
      </c>
      <c r="AJ119" s="6">
        <v>139</v>
      </c>
      <c r="AK119" s="4">
        <v>-9.7178192625300031E-2</v>
      </c>
      <c r="AL119" s="3">
        <v>4.2574168540770512E-3</v>
      </c>
      <c r="AM119" s="3">
        <v>2.51123378</v>
      </c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</row>
    <row r="120" spans="1:54" x14ac:dyDescent="0.35">
      <c r="A120" s="20" t="s">
        <v>193</v>
      </c>
      <c r="B120" s="3">
        <v>0.38524884999999998</v>
      </c>
      <c r="C120" s="6">
        <v>120</v>
      </c>
      <c r="D120" s="3">
        <v>0.10404873000000001</v>
      </c>
      <c r="E120" s="3">
        <v>0.28120011999999994</v>
      </c>
      <c r="F120" s="4">
        <v>2.7025809925791497</v>
      </c>
      <c r="G120" s="3">
        <v>9.9712538240708075E-3</v>
      </c>
      <c r="H120" s="19">
        <v>6.878065989348349E-3</v>
      </c>
      <c r="I120" s="6">
        <v>50</v>
      </c>
      <c r="J120" s="3">
        <v>0.69572861999999991</v>
      </c>
      <c r="K120" s="6">
        <v>119</v>
      </c>
      <c r="L120" s="3">
        <v>0.19335014</v>
      </c>
      <c r="M120" s="3">
        <v>0.50237847999999996</v>
      </c>
      <c r="N120" s="4">
        <v>2.5982835078371287</v>
      </c>
      <c r="O120" s="3">
        <v>9.0284552213602941E-3</v>
      </c>
      <c r="P120" s="19">
        <v>6.4040049787419673E-3</v>
      </c>
      <c r="Q120" s="6">
        <v>49</v>
      </c>
      <c r="S120" s="20" t="s">
        <v>195</v>
      </c>
      <c r="T120" s="3">
        <v>0.55529585000000004</v>
      </c>
      <c r="U120" s="6">
        <v>124</v>
      </c>
      <c r="V120" s="3">
        <v>0.81082438000000001</v>
      </c>
      <c r="W120" s="3">
        <v>-0.25552852999999998</v>
      </c>
      <c r="X120" s="23">
        <v>-0.31514657958360848</v>
      </c>
      <c r="Y120" s="19">
        <v>-2.0574062357616666E-3</v>
      </c>
      <c r="Z120" s="3">
        <v>0.55529585000000004</v>
      </c>
      <c r="AA120" s="6">
        <v>124</v>
      </c>
      <c r="AB120" s="3">
        <v>0.81082438000000001</v>
      </c>
      <c r="AC120" s="3">
        <v>-0.25552852999999998</v>
      </c>
      <c r="AD120" s="23">
        <v>-0.31514657958360848</v>
      </c>
      <c r="AE120" s="19">
        <v>-2.0574062357616666E-3</v>
      </c>
      <c r="AG120" s="20" t="s">
        <v>193</v>
      </c>
      <c r="AH120" s="6">
        <v>119</v>
      </c>
      <c r="AI120" s="3">
        <v>1.70952554</v>
      </c>
      <c r="AJ120" s="6">
        <v>144</v>
      </c>
      <c r="AK120" s="4">
        <v>0.47804506020425519</v>
      </c>
      <c r="AL120" s="3">
        <v>3.2102036419193207E-3</v>
      </c>
      <c r="AM120" s="3">
        <v>1.1566125999999999</v>
      </c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</row>
    <row r="121" spans="1:54" x14ac:dyDescent="0.35">
      <c r="A121" s="20" t="s">
        <v>93</v>
      </c>
      <c r="B121" s="3">
        <v>0.2441267</v>
      </c>
      <c r="C121" s="6">
        <v>130</v>
      </c>
      <c r="D121" s="3">
        <v>0.28801260000000001</v>
      </c>
      <c r="E121" s="3">
        <v>-4.3885900000000005E-2</v>
      </c>
      <c r="F121" s="4">
        <v>-0.15237493081899889</v>
      </c>
      <c r="G121" s="3">
        <v>6.3186412910325035E-3</v>
      </c>
      <c r="H121" s="19">
        <v>-1.0734352325381042E-3</v>
      </c>
      <c r="I121" s="6">
        <v>216</v>
      </c>
      <c r="J121" s="3">
        <v>0.62425182999999995</v>
      </c>
      <c r="K121" s="6">
        <v>120</v>
      </c>
      <c r="L121" s="3">
        <v>0.62831782000000003</v>
      </c>
      <c r="M121" s="3">
        <v>-4.0659900000000748E-3</v>
      </c>
      <c r="N121" s="4">
        <v>-6.4712313905088692E-3</v>
      </c>
      <c r="O121" s="3">
        <v>8.1009024668371662E-3</v>
      </c>
      <c r="P121" s="19">
        <v>-5.1830683916865886E-5</v>
      </c>
      <c r="Q121" s="6">
        <v>201</v>
      </c>
      <c r="S121" s="20" t="s">
        <v>196</v>
      </c>
      <c r="T121" s="3">
        <v>2.507413E-2</v>
      </c>
      <c r="U121" s="6">
        <v>178</v>
      </c>
      <c r="V121" s="3">
        <v>2.5874999999999999E-2</v>
      </c>
      <c r="W121" s="3">
        <v>-8.0086999999999867E-4</v>
      </c>
      <c r="X121" s="23">
        <v>-3.0951497584540966E-2</v>
      </c>
      <c r="Y121" s="19">
        <v>-6.4482620865640457E-6</v>
      </c>
      <c r="Z121" s="3">
        <v>2.507413E-2</v>
      </c>
      <c r="AA121" s="6">
        <v>178</v>
      </c>
      <c r="AB121" s="3">
        <v>2.5874999999999999E-2</v>
      </c>
      <c r="AC121" s="3">
        <v>-8.0086999999999867E-4</v>
      </c>
      <c r="AD121" s="23">
        <v>-3.0951497584540966E-2</v>
      </c>
      <c r="AE121" s="19">
        <v>-6.4482620865640457E-6</v>
      </c>
      <c r="AG121" s="20" t="s">
        <v>93</v>
      </c>
      <c r="AH121" s="6">
        <v>120</v>
      </c>
      <c r="AI121" s="3">
        <v>11.498530390000001</v>
      </c>
      <c r="AJ121" s="6">
        <v>99</v>
      </c>
      <c r="AK121" s="4">
        <v>0.12468523983894086</v>
      </c>
      <c r="AL121" s="3">
        <v>2.1592320951635498E-2</v>
      </c>
      <c r="AM121" s="3">
        <v>10.223776380000002</v>
      </c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</row>
    <row r="122" spans="1:54" x14ac:dyDescent="0.35">
      <c r="A122" s="20" t="s">
        <v>157</v>
      </c>
      <c r="B122" s="3">
        <v>0.57788912999999997</v>
      </c>
      <c r="C122" s="6">
        <v>106</v>
      </c>
      <c r="D122" s="3">
        <v>5.3294590000000003E-2</v>
      </c>
      <c r="E122" s="3">
        <v>0.52459453999999994</v>
      </c>
      <c r="F122" s="4">
        <v>9.8432981659113974</v>
      </c>
      <c r="G122" s="3">
        <v>1.4957291105220566E-2</v>
      </c>
      <c r="H122" s="19">
        <v>1.2831416514942608E-2</v>
      </c>
      <c r="I122" s="6">
        <v>43</v>
      </c>
      <c r="J122" s="3">
        <v>0.59638497999999995</v>
      </c>
      <c r="K122" s="6">
        <v>121</v>
      </c>
      <c r="L122" s="3">
        <v>7.4333270000000007E-2</v>
      </c>
      <c r="M122" s="3">
        <v>0.52205170999999995</v>
      </c>
      <c r="N122" s="4">
        <v>7.0231231587147978</v>
      </c>
      <c r="O122" s="3">
        <v>7.7392749584196414E-3</v>
      </c>
      <c r="P122" s="19">
        <v>6.654786944697069E-3</v>
      </c>
      <c r="Q122" s="6">
        <v>48</v>
      </c>
      <c r="S122" s="20" t="s">
        <v>197</v>
      </c>
      <c r="T122" s="3"/>
      <c r="U122" s="6">
        <v>205</v>
      </c>
      <c r="V122" s="3"/>
      <c r="W122" s="3"/>
      <c r="X122" s="23">
        <v>-1</v>
      </c>
      <c r="Y122" s="19"/>
      <c r="Z122" s="3"/>
      <c r="AA122" s="6">
        <v>205</v>
      </c>
      <c r="AB122" s="3"/>
      <c r="AC122" s="3"/>
      <c r="AD122" s="23">
        <v>-1</v>
      </c>
      <c r="AE122" s="19"/>
      <c r="AG122" s="20" t="s">
        <v>157</v>
      </c>
      <c r="AH122" s="6">
        <v>121</v>
      </c>
      <c r="AI122" s="3">
        <v>2.6982870700000006</v>
      </c>
      <c r="AJ122" s="6">
        <v>133</v>
      </c>
      <c r="AK122" s="4">
        <v>0.29729387086503878</v>
      </c>
      <c r="AL122" s="3">
        <v>5.0669327695787537E-3</v>
      </c>
      <c r="AM122" s="3">
        <v>2.0799351100000001</v>
      </c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</row>
    <row r="123" spans="1:54" x14ac:dyDescent="0.35">
      <c r="A123" s="20" t="s">
        <v>214</v>
      </c>
      <c r="B123" s="3">
        <v>6.9820319999999991E-2</v>
      </c>
      <c r="C123" s="6">
        <v>154</v>
      </c>
      <c r="D123" s="3"/>
      <c r="E123" s="3">
        <v>6.9820319999999991E-2</v>
      </c>
      <c r="F123" s="4">
        <v>-1</v>
      </c>
      <c r="G123" s="3">
        <v>1.8071335781997724E-3</v>
      </c>
      <c r="H123" s="19">
        <v>1.7077829424732051E-3</v>
      </c>
      <c r="I123" s="6">
        <v>72</v>
      </c>
      <c r="J123" s="3">
        <v>0.56206032000000006</v>
      </c>
      <c r="K123" s="6">
        <v>122</v>
      </c>
      <c r="L123" s="3">
        <v>1.695089E-2</v>
      </c>
      <c r="M123" s="3">
        <v>0.54510943000000001</v>
      </c>
      <c r="N123" s="4">
        <v>32.158159837035107</v>
      </c>
      <c r="O123" s="3">
        <v>7.2938445896094349E-3</v>
      </c>
      <c r="P123" s="19">
        <v>6.9487122610809209E-3</v>
      </c>
      <c r="Q123" s="6">
        <v>46</v>
      </c>
      <c r="S123" s="20" t="s">
        <v>198</v>
      </c>
      <c r="T123" s="3">
        <v>7.729649999999999E-2</v>
      </c>
      <c r="U123" s="6">
        <v>168</v>
      </c>
      <c r="V123" s="3">
        <v>0.20398036</v>
      </c>
      <c r="W123" s="3">
        <v>-0.12668386000000001</v>
      </c>
      <c r="X123" s="23">
        <v>-0.62105910588646873</v>
      </c>
      <c r="Y123" s="19">
        <v>-1.0200041597482599E-3</v>
      </c>
      <c r="Z123" s="3">
        <v>7.729649999999999E-2</v>
      </c>
      <c r="AA123" s="6">
        <v>168</v>
      </c>
      <c r="AB123" s="3">
        <v>0.20398036</v>
      </c>
      <c r="AC123" s="3">
        <v>-0.12668386000000001</v>
      </c>
      <c r="AD123" s="23">
        <v>-0.62105910588646873</v>
      </c>
      <c r="AE123" s="19">
        <v>-1.0200041597482599E-3</v>
      </c>
      <c r="AG123" s="20" t="s">
        <v>214</v>
      </c>
      <c r="AH123" s="6">
        <v>122</v>
      </c>
      <c r="AI123" s="3">
        <v>0.92046607999999996</v>
      </c>
      <c r="AJ123" s="6">
        <v>159</v>
      </c>
      <c r="AK123" s="4">
        <v>0.73936263549624037</v>
      </c>
      <c r="AL123" s="3">
        <v>1.7284816711654397E-3</v>
      </c>
      <c r="AM123" s="3">
        <v>0.52919733999999996</v>
      </c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</row>
    <row r="124" spans="1:54" x14ac:dyDescent="0.35">
      <c r="A124" s="20" t="s">
        <v>177</v>
      </c>
      <c r="B124" s="3">
        <v>0.12837234</v>
      </c>
      <c r="C124" s="6">
        <v>141</v>
      </c>
      <c r="D124" s="3">
        <v>0.25725619999999999</v>
      </c>
      <c r="E124" s="3">
        <v>-0.12888385999999999</v>
      </c>
      <c r="F124" s="4">
        <v>-0.50099418400800444</v>
      </c>
      <c r="G124" s="3">
        <v>3.3226139056091093E-3</v>
      </c>
      <c r="H124" s="19">
        <v>-3.1524584486021349E-3</v>
      </c>
      <c r="I124" s="6">
        <v>228</v>
      </c>
      <c r="J124" s="3">
        <v>0.55772843000000005</v>
      </c>
      <c r="K124" s="6">
        <v>123</v>
      </c>
      <c r="L124" s="3">
        <v>0.45762809999999998</v>
      </c>
      <c r="M124" s="3">
        <v>0.10010033000000007</v>
      </c>
      <c r="N124" s="4">
        <v>0.21873728907818402</v>
      </c>
      <c r="O124" s="3">
        <v>7.2376297469760259E-3</v>
      </c>
      <c r="P124" s="19">
        <v>1.2760160660020994E-3</v>
      </c>
      <c r="Q124" s="6">
        <v>77</v>
      </c>
      <c r="S124" s="20" t="s">
        <v>199</v>
      </c>
      <c r="T124" s="3">
        <v>5.8204204500000003</v>
      </c>
      <c r="U124" s="6">
        <v>74</v>
      </c>
      <c r="V124" s="3">
        <v>0.17990561999999999</v>
      </c>
      <c r="W124" s="3">
        <v>5.6405148300000008</v>
      </c>
      <c r="X124" s="23">
        <v>31.352632730428326</v>
      </c>
      <c r="Y124" s="19">
        <v>4.5415008586900882E-2</v>
      </c>
      <c r="Z124" s="3">
        <v>5.8204204500000003</v>
      </c>
      <c r="AA124" s="6">
        <v>74</v>
      </c>
      <c r="AB124" s="3">
        <v>0.17990561999999999</v>
      </c>
      <c r="AC124" s="3">
        <v>5.6405148300000008</v>
      </c>
      <c r="AD124" s="23">
        <v>31.352632730428326</v>
      </c>
      <c r="AE124" s="19">
        <v>4.5415008586900882E-2</v>
      </c>
      <c r="AG124" s="20" t="s">
        <v>177</v>
      </c>
      <c r="AH124" s="6">
        <v>123</v>
      </c>
      <c r="AI124" s="3">
        <v>2.7097862399999997</v>
      </c>
      <c r="AJ124" s="6">
        <v>132</v>
      </c>
      <c r="AK124" s="4">
        <v>-0.53841680237190181</v>
      </c>
      <c r="AL124" s="3">
        <v>5.0885262916112155E-3</v>
      </c>
      <c r="AM124" s="3">
        <v>5.8706344900000014</v>
      </c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</row>
    <row r="125" spans="1:54" x14ac:dyDescent="0.35">
      <c r="A125" s="20" t="s">
        <v>195</v>
      </c>
      <c r="B125" s="3">
        <v>0.37374776999999998</v>
      </c>
      <c r="C125" s="6">
        <v>122</v>
      </c>
      <c r="D125" s="3">
        <v>0.26535311</v>
      </c>
      <c r="E125" s="3">
        <v>0.10839465999999998</v>
      </c>
      <c r="F125" s="4">
        <v>0.40849214090613062</v>
      </c>
      <c r="G125" s="3">
        <v>9.6735756144383997E-3</v>
      </c>
      <c r="H125" s="19">
        <v>2.6512990975003066E-3</v>
      </c>
      <c r="I125" s="6">
        <v>68</v>
      </c>
      <c r="J125" s="3">
        <v>0.55529585000000004</v>
      </c>
      <c r="K125" s="6">
        <v>124</v>
      </c>
      <c r="L125" s="3">
        <v>0.43953924999999999</v>
      </c>
      <c r="M125" s="3">
        <v>0.11575660000000004</v>
      </c>
      <c r="N125" s="4">
        <v>0.2633589605478921</v>
      </c>
      <c r="O125" s="3">
        <v>7.2060622090438118E-3</v>
      </c>
      <c r="P125" s="19">
        <v>1.4755923516513738E-3</v>
      </c>
      <c r="Q125" s="6">
        <v>75</v>
      </c>
      <c r="S125" s="20" t="s">
        <v>200</v>
      </c>
      <c r="T125" s="3">
        <v>0.11785419</v>
      </c>
      <c r="U125" s="6">
        <v>159</v>
      </c>
      <c r="V125" s="3">
        <v>6.4694769999999999E-2</v>
      </c>
      <c r="W125" s="3">
        <v>5.3159419999999999E-2</v>
      </c>
      <c r="X125" s="23">
        <v>0.82169578777388042</v>
      </c>
      <c r="Y125" s="19">
        <v>4.2801687231352781E-4</v>
      </c>
      <c r="Z125" s="3">
        <v>0.11785419</v>
      </c>
      <c r="AA125" s="6">
        <v>159</v>
      </c>
      <c r="AB125" s="3">
        <v>6.4694769999999999E-2</v>
      </c>
      <c r="AC125" s="3">
        <v>5.3159419999999999E-2</v>
      </c>
      <c r="AD125" s="23">
        <v>0.82169578777388042</v>
      </c>
      <c r="AE125" s="19">
        <v>4.2801687231352781E-4</v>
      </c>
      <c r="AG125" s="20" t="s">
        <v>195</v>
      </c>
      <c r="AH125" s="6">
        <v>124</v>
      </c>
      <c r="AI125" s="3">
        <v>7.7583853000000005</v>
      </c>
      <c r="AJ125" s="6">
        <v>110</v>
      </c>
      <c r="AK125" s="4">
        <v>0.86726024109488775</v>
      </c>
      <c r="AL125" s="3">
        <v>1.4568952708055664E-2</v>
      </c>
      <c r="AM125" s="3">
        <v>4.1549566200000001</v>
      </c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</row>
    <row r="126" spans="1:54" x14ac:dyDescent="0.35">
      <c r="A126" s="20" t="s">
        <v>244</v>
      </c>
      <c r="B126" s="3">
        <v>0.54865253000000003</v>
      </c>
      <c r="C126" s="6">
        <v>110</v>
      </c>
      <c r="D126" s="3">
        <v>8.790860000000001E-3</v>
      </c>
      <c r="E126" s="3">
        <v>0.53986167000000007</v>
      </c>
      <c r="F126" s="4">
        <v>61.41170147175589</v>
      </c>
      <c r="G126" s="3">
        <v>1.4200570976003236E-2</v>
      </c>
      <c r="H126" s="19">
        <v>1.3204845685627029E-2</v>
      </c>
      <c r="I126" s="6">
        <v>42</v>
      </c>
      <c r="J126" s="3">
        <v>0.55113156000000008</v>
      </c>
      <c r="K126" s="6">
        <v>125</v>
      </c>
      <c r="L126" s="3">
        <v>6.9111880000000001E-2</v>
      </c>
      <c r="M126" s="3">
        <v>0.48201968000000006</v>
      </c>
      <c r="N126" s="4">
        <v>6.9744836922393096</v>
      </c>
      <c r="O126" s="3">
        <v>7.1520223079775637E-3</v>
      </c>
      <c r="P126" s="19">
        <v>6.144483797497876E-3</v>
      </c>
      <c r="Q126" s="6">
        <v>50</v>
      </c>
      <c r="S126" s="20" t="s">
        <v>201</v>
      </c>
      <c r="T126" s="3">
        <v>55.850257019999987</v>
      </c>
      <c r="U126" s="6">
        <v>23</v>
      </c>
      <c r="V126" s="3">
        <v>40.879689580000004</v>
      </c>
      <c r="W126" s="3">
        <v>14.970567439999982</v>
      </c>
      <c r="X126" s="23">
        <v>0.36621039919354437</v>
      </c>
      <c r="Y126" s="19">
        <v>0.12053659450060834</v>
      </c>
      <c r="Z126" s="3">
        <v>55.850257019999987</v>
      </c>
      <c r="AA126" s="6">
        <v>23</v>
      </c>
      <c r="AB126" s="3">
        <v>40.879689580000004</v>
      </c>
      <c r="AC126" s="3">
        <v>14.970567439999982</v>
      </c>
      <c r="AD126" s="23">
        <v>0.36621039919354437</v>
      </c>
      <c r="AE126" s="19">
        <v>0.12053659450060834</v>
      </c>
      <c r="AG126" s="20" t="s">
        <v>244</v>
      </c>
      <c r="AH126" s="6">
        <v>125</v>
      </c>
      <c r="AI126" s="3">
        <v>0.61619496000000007</v>
      </c>
      <c r="AJ126" s="6">
        <v>165</v>
      </c>
      <c r="AK126" s="4">
        <v>-0.79387811247432172</v>
      </c>
      <c r="AL126" s="3">
        <v>1.1571112910804071E-3</v>
      </c>
      <c r="AM126" s="3">
        <v>2.9894688400000002</v>
      </c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</row>
    <row r="127" spans="1:54" x14ac:dyDescent="0.35">
      <c r="A127" s="20" t="s">
        <v>246</v>
      </c>
      <c r="B127" s="3">
        <v>1.910595E-2</v>
      </c>
      <c r="C127" s="6">
        <v>169</v>
      </c>
      <c r="D127" s="3">
        <v>0.14565447000000001</v>
      </c>
      <c r="E127" s="3">
        <v>-0.12654852</v>
      </c>
      <c r="F127" s="4">
        <v>-0.86882688873194214</v>
      </c>
      <c r="G127" s="3">
        <v>4.9451225357325702E-4</v>
      </c>
      <c r="H127" s="19">
        <v>-3.0953367708888937E-3</v>
      </c>
      <c r="I127" s="6">
        <v>227</v>
      </c>
      <c r="J127" s="3">
        <v>0.52792748</v>
      </c>
      <c r="K127" s="6">
        <v>126</v>
      </c>
      <c r="L127" s="3">
        <v>0.15458290000000002</v>
      </c>
      <c r="M127" s="3">
        <v>0.37334457999999998</v>
      </c>
      <c r="N127" s="4">
        <v>2.4151738646383261</v>
      </c>
      <c r="O127" s="3">
        <v>6.8509034647814002E-3</v>
      </c>
      <c r="P127" s="19">
        <v>4.7591619551584467E-3</v>
      </c>
      <c r="Q127" s="6">
        <v>57</v>
      </c>
      <c r="S127" s="20" t="s">
        <v>202</v>
      </c>
      <c r="T127" s="3">
        <v>0.33079813000000002</v>
      </c>
      <c r="U127" s="6">
        <v>140</v>
      </c>
      <c r="V127" s="3">
        <v>0.48183861</v>
      </c>
      <c r="W127" s="3">
        <v>-0.15104047999999998</v>
      </c>
      <c r="X127" s="23">
        <v>-0.31346695110215428</v>
      </c>
      <c r="Y127" s="19">
        <v>-1.2161132277653509E-3</v>
      </c>
      <c r="Z127" s="3">
        <v>0.33079813000000002</v>
      </c>
      <c r="AA127" s="6">
        <v>140</v>
      </c>
      <c r="AB127" s="3">
        <v>0.48183861</v>
      </c>
      <c r="AC127" s="3">
        <v>-0.15104047999999998</v>
      </c>
      <c r="AD127" s="23">
        <v>-0.31346695110215428</v>
      </c>
      <c r="AE127" s="19">
        <v>-1.2161132277653509E-3</v>
      </c>
      <c r="AG127" s="20" t="s">
        <v>246</v>
      </c>
      <c r="AH127" s="6">
        <v>126</v>
      </c>
      <c r="AI127" s="3">
        <v>0.69100544000000008</v>
      </c>
      <c r="AJ127" s="6">
        <v>164</v>
      </c>
      <c r="AK127" s="4">
        <v>-0.41049544285852757</v>
      </c>
      <c r="AL127" s="3">
        <v>1.2975928865467917E-3</v>
      </c>
      <c r="AM127" s="3">
        <v>1.1721799800000001</v>
      </c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</row>
    <row r="128" spans="1:54" x14ac:dyDescent="0.35">
      <c r="A128" s="20" t="s">
        <v>131</v>
      </c>
      <c r="B128" s="3">
        <v>0.19164501</v>
      </c>
      <c r="C128" s="6">
        <v>135</v>
      </c>
      <c r="D128" s="3">
        <v>0.35267837000000002</v>
      </c>
      <c r="E128" s="3">
        <v>-0.16103336000000001</v>
      </c>
      <c r="F128" s="4">
        <v>-0.45660118027652219</v>
      </c>
      <c r="G128" s="3">
        <v>4.9602770750038268E-3</v>
      </c>
      <c r="H128" s="19">
        <v>-3.938825049457622E-3</v>
      </c>
      <c r="I128" s="6">
        <v>232</v>
      </c>
      <c r="J128" s="3">
        <v>0.52706703999999993</v>
      </c>
      <c r="K128" s="6">
        <v>127</v>
      </c>
      <c r="L128" s="3">
        <v>0.71838466000000001</v>
      </c>
      <c r="M128" s="3">
        <v>-0.19131762000000008</v>
      </c>
      <c r="N128" s="4">
        <v>-0.26631640491877995</v>
      </c>
      <c r="O128" s="3">
        <v>6.8397375535520083E-3</v>
      </c>
      <c r="P128" s="19">
        <v>-2.4387967235401172E-3</v>
      </c>
      <c r="Q128" s="6">
        <v>227</v>
      </c>
      <c r="S128" s="20" t="s">
        <v>203</v>
      </c>
      <c r="T128" s="3"/>
      <c r="U128" s="6">
        <v>205</v>
      </c>
      <c r="V128" s="3"/>
      <c r="W128" s="3"/>
      <c r="X128" s="23">
        <v>-1</v>
      </c>
      <c r="Y128" s="19"/>
      <c r="Z128" s="3"/>
      <c r="AA128" s="6">
        <v>205</v>
      </c>
      <c r="AB128" s="3"/>
      <c r="AC128" s="3"/>
      <c r="AD128" s="23">
        <v>-1</v>
      </c>
      <c r="AE128" s="19"/>
      <c r="AG128" s="20" t="s">
        <v>131</v>
      </c>
      <c r="AH128" s="6">
        <v>127</v>
      </c>
      <c r="AI128" s="3">
        <v>3.8051961999999993</v>
      </c>
      <c r="AJ128" s="6">
        <v>120</v>
      </c>
      <c r="AK128" s="4">
        <v>-0.28154494198411095</v>
      </c>
      <c r="AL128" s="3">
        <v>7.1455233710387023E-3</v>
      </c>
      <c r="AM128" s="3">
        <v>5.2963594000000001</v>
      </c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</row>
    <row r="129" spans="1:54" x14ac:dyDescent="0.35">
      <c r="A129" s="20" t="s">
        <v>160</v>
      </c>
      <c r="B129" s="3">
        <v>0.39961570000000002</v>
      </c>
      <c r="C129" s="6">
        <v>118</v>
      </c>
      <c r="D129" s="3">
        <v>0.11282971</v>
      </c>
      <c r="E129" s="3">
        <v>0.28678599000000005</v>
      </c>
      <c r="F129" s="4">
        <v>2.5417595241537003</v>
      </c>
      <c r="G129" s="3">
        <v>1.0343105701116909E-2</v>
      </c>
      <c r="H129" s="19">
        <v>7.0146946026929027E-3</v>
      </c>
      <c r="I129" s="6">
        <v>49</v>
      </c>
      <c r="J129" s="3">
        <v>0.49888990999999999</v>
      </c>
      <c r="K129" s="6">
        <v>128</v>
      </c>
      <c r="L129" s="3">
        <v>0.25373846999999999</v>
      </c>
      <c r="M129" s="3">
        <v>0.24515144</v>
      </c>
      <c r="N129" s="4">
        <v>0.96615794995532212</v>
      </c>
      <c r="O129" s="3">
        <v>6.4740835483000064E-3</v>
      </c>
      <c r="P129" s="19">
        <v>3.1250364114039334E-3</v>
      </c>
      <c r="Q129" s="6">
        <v>65</v>
      </c>
      <c r="S129" s="20" t="s">
        <v>204</v>
      </c>
      <c r="T129" s="3">
        <v>8.4438490000000005E-2</v>
      </c>
      <c r="U129" s="6">
        <v>165</v>
      </c>
      <c r="V129" s="3">
        <v>0.73135245999999998</v>
      </c>
      <c r="W129" s="3">
        <v>-0.64691396999999995</v>
      </c>
      <c r="X129" s="23">
        <v>-0.88454473784090371</v>
      </c>
      <c r="Y129" s="19">
        <v>-5.2086740994414038E-3</v>
      </c>
      <c r="Z129" s="3">
        <v>8.4438490000000005E-2</v>
      </c>
      <c r="AA129" s="6">
        <v>165</v>
      </c>
      <c r="AB129" s="3">
        <v>0.73135245999999998</v>
      </c>
      <c r="AC129" s="3">
        <v>-0.64691396999999995</v>
      </c>
      <c r="AD129" s="23">
        <v>-0.88454473784090371</v>
      </c>
      <c r="AE129" s="19">
        <v>-5.2086740994414038E-3</v>
      </c>
      <c r="AG129" s="20" t="s">
        <v>160</v>
      </c>
      <c r="AH129" s="6">
        <v>128</v>
      </c>
      <c r="AI129" s="3">
        <v>3.0880753699999994</v>
      </c>
      <c r="AJ129" s="6">
        <v>127</v>
      </c>
      <c r="AK129" s="4">
        <v>0.44423019309433576</v>
      </c>
      <c r="AL129" s="3">
        <v>5.7988901407669824E-3</v>
      </c>
      <c r="AM129" s="3">
        <v>2.1382154899999999</v>
      </c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</row>
    <row r="130" spans="1:54" x14ac:dyDescent="0.35">
      <c r="A130" s="20" t="s">
        <v>284</v>
      </c>
      <c r="B130" s="3">
        <v>0.48444928999999998</v>
      </c>
      <c r="C130" s="6">
        <v>112</v>
      </c>
      <c r="D130" s="3">
        <v>0.16436513</v>
      </c>
      <c r="E130" s="3">
        <v>0.32008415999999995</v>
      </c>
      <c r="F130" s="4">
        <v>1.9473969935107283</v>
      </c>
      <c r="G130" s="3">
        <v>1.253882220668767E-2</v>
      </c>
      <c r="H130" s="19">
        <v>7.8291573084148594E-3</v>
      </c>
      <c r="I130" s="6">
        <v>47</v>
      </c>
      <c r="J130" s="3">
        <v>0.48444928999999998</v>
      </c>
      <c r="K130" s="6">
        <v>129</v>
      </c>
      <c r="L130" s="3">
        <v>0.17340454999999999</v>
      </c>
      <c r="M130" s="3">
        <v>0.31104473999999999</v>
      </c>
      <c r="N130" s="4">
        <v>1.7937518940535297</v>
      </c>
      <c r="O130" s="3">
        <v>6.286687935570032E-3</v>
      </c>
      <c r="P130" s="19">
        <v>3.9650027675777449E-3</v>
      </c>
      <c r="Q130" s="6">
        <v>60</v>
      </c>
      <c r="S130" s="20" t="s">
        <v>205</v>
      </c>
      <c r="T130" s="3">
        <v>1.164E-4</v>
      </c>
      <c r="U130" s="6">
        <v>201</v>
      </c>
      <c r="V130" s="3"/>
      <c r="W130" s="3">
        <v>1.164E-4</v>
      </c>
      <c r="X130" s="23">
        <v>-1</v>
      </c>
      <c r="Y130" s="19">
        <v>9.3720292541368276E-7</v>
      </c>
      <c r="Z130" s="3">
        <v>1.164E-4</v>
      </c>
      <c r="AA130" s="6">
        <v>201</v>
      </c>
      <c r="AB130" s="3"/>
      <c r="AC130" s="3">
        <v>1.164E-4</v>
      </c>
      <c r="AD130" s="23">
        <v>-1</v>
      </c>
      <c r="AE130" s="19">
        <v>9.3720292541368276E-7</v>
      </c>
      <c r="AG130" s="20" t="s">
        <v>284</v>
      </c>
      <c r="AH130" s="6">
        <v>129</v>
      </c>
      <c r="AI130" s="3">
        <v>0.93694559999999993</v>
      </c>
      <c r="AJ130" s="6">
        <v>158</v>
      </c>
      <c r="AK130" s="4">
        <v>-0.66852487012319239</v>
      </c>
      <c r="AL130" s="3">
        <v>1.7594274592705312E-3</v>
      </c>
      <c r="AM130" s="3">
        <v>2.8265939599999998</v>
      </c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</row>
    <row r="131" spans="1:54" x14ac:dyDescent="0.35">
      <c r="A131" s="20" t="s">
        <v>192</v>
      </c>
      <c r="B131" s="3">
        <v>8.8686569999999992E-2</v>
      </c>
      <c r="C131" s="6">
        <v>148</v>
      </c>
      <c r="D131" s="3">
        <v>2.8041139999999999E-2</v>
      </c>
      <c r="E131" s="3">
        <v>6.0645429999999993E-2</v>
      </c>
      <c r="F131" s="4">
        <v>2.1627305451918146</v>
      </c>
      <c r="G131" s="3">
        <v>2.2954417651246026E-3</v>
      </c>
      <c r="H131" s="19">
        <v>1.4833680351644448E-3</v>
      </c>
      <c r="I131" s="6">
        <v>73</v>
      </c>
      <c r="J131" s="3">
        <v>0.47975931999999999</v>
      </c>
      <c r="K131" s="6">
        <v>130</v>
      </c>
      <c r="L131" s="3">
        <v>5.9216359999999996E-2</v>
      </c>
      <c r="M131" s="3">
        <v>0.42054296000000002</v>
      </c>
      <c r="N131" s="4">
        <v>7.1018036231879176</v>
      </c>
      <c r="O131" s="3">
        <v>6.2258262965382448E-3</v>
      </c>
      <c r="P131" s="19">
        <v>5.3608172261178149E-3</v>
      </c>
      <c r="Q131" s="6">
        <v>54</v>
      </c>
      <c r="S131" s="20" t="s">
        <v>206</v>
      </c>
      <c r="T131" s="3">
        <v>2.8300000000000001E-3</v>
      </c>
      <c r="U131" s="6">
        <v>192</v>
      </c>
      <c r="V131" s="3">
        <v>3.8422E-4</v>
      </c>
      <c r="W131" s="3">
        <v>2.4457799999999998E-3</v>
      </c>
      <c r="X131" s="23">
        <v>6.3655718078184371</v>
      </c>
      <c r="Y131" s="19">
        <v>1.9692372602390697E-5</v>
      </c>
      <c r="Z131" s="3">
        <v>2.8300000000000001E-3</v>
      </c>
      <c r="AA131" s="6">
        <v>192</v>
      </c>
      <c r="AB131" s="3">
        <v>3.8422E-4</v>
      </c>
      <c r="AC131" s="3">
        <v>2.4457799999999998E-3</v>
      </c>
      <c r="AD131" s="23">
        <v>6.3655718078184371</v>
      </c>
      <c r="AE131" s="19">
        <v>1.9692372602390697E-5</v>
      </c>
      <c r="AG131" s="20" t="s">
        <v>192</v>
      </c>
      <c r="AH131" s="6">
        <v>130</v>
      </c>
      <c r="AI131" s="3">
        <v>1.8670447999999999</v>
      </c>
      <c r="AJ131" s="6">
        <v>143</v>
      </c>
      <c r="AK131" s="4">
        <v>-0.66613027768217326</v>
      </c>
      <c r="AL131" s="3">
        <v>3.5059985220147862E-3</v>
      </c>
      <c r="AM131" s="3">
        <v>5.592135719999999</v>
      </c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</row>
    <row r="132" spans="1:54" x14ac:dyDescent="0.35">
      <c r="A132" s="20" t="s">
        <v>104</v>
      </c>
      <c r="B132" s="3">
        <v>2.2477799999999999E-2</v>
      </c>
      <c r="C132" s="6">
        <v>167</v>
      </c>
      <c r="D132" s="3">
        <v>2.49701E-3</v>
      </c>
      <c r="E132" s="3">
        <v>1.9980789999999998E-2</v>
      </c>
      <c r="F132" s="4">
        <v>8.0018862559621304</v>
      </c>
      <c r="G132" s="3">
        <v>5.8178460287862973E-4</v>
      </c>
      <c r="H132" s="19">
        <v>4.8872380331598582E-4</v>
      </c>
      <c r="I132" s="6">
        <v>84</v>
      </c>
      <c r="J132" s="3">
        <v>0.45943328999999999</v>
      </c>
      <c r="K132" s="6">
        <v>131</v>
      </c>
      <c r="L132" s="3">
        <v>1.868535E-2</v>
      </c>
      <c r="M132" s="3">
        <v>0.44074794</v>
      </c>
      <c r="N132" s="4">
        <v>23.587887837262883</v>
      </c>
      <c r="O132" s="3">
        <v>5.9620558458084389E-3</v>
      </c>
      <c r="P132" s="19">
        <v>5.6183776067204672E-3</v>
      </c>
      <c r="Q132" s="6">
        <v>53</v>
      </c>
      <c r="S132" s="20" t="s">
        <v>207</v>
      </c>
      <c r="T132" s="3">
        <v>354.90855648000002</v>
      </c>
      <c r="U132" s="6">
        <v>6</v>
      </c>
      <c r="V132" s="3">
        <v>530.90423633000012</v>
      </c>
      <c r="W132" s="3">
        <v>-175.9956798500001</v>
      </c>
      <c r="X132" s="23">
        <v>-0.33150174326468262</v>
      </c>
      <c r="Y132" s="19">
        <v>-1.4170418042576465</v>
      </c>
      <c r="Z132" s="3">
        <v>354.90855648000002</v>
      </c>
      <c r="AA132" s="6">
        <v>6</v>
      </c>
      <c r="AB132" s="3">
        <v>530.90423633000012</v>
      </c>
      <c r="AC132" s="3">
        <v>-175.9956798500001</v>
      </c>
      <c r="AD132" s="23">
        <v>-0.33150174326468262</v>
      </c>
      <c r="AE132" s="19">
        <v>-1.4170418042576465</v>
      </c>
      <c r="AG132" s="20" t="s">
        <v>104</v>
      </c>
      <c r="AH132" s="6">
        <v>131</v>
      </c>
      <c r="AI132" s="3">
        <v>1.03577213</v>
      </c>
      <c r="AJ132" s="6">
        <v>153</v>
      </c>
      <c r="AK132" s="4">
        <v>0.49527197380273069</v>
      </c>
      <c r="AL132" s="3">
        <v>1.9450071883246225E-3</v>
      </c>
      <c r="AM132" s="3">
        <v>0.69269815000000001</v>
      </c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</row>
    <row r="133" spans="1:54" x14ac:dyDescent="0.35">
      <c r="A133" s="20" t="s">
        <v>127</v>
      </c>
      <c r="B133" s="3">
        <v>0.37311045999999998</v>
      </c>
      <c r="C133" s="6">
        <v>123</v>
      </c>
      <c r="D133" s="3">
        <v>0.33396952000000002</v>
      </c>
      <c r="E133" s="3">
        <v>3.9140939999999957E-2</v>
      </c>
      <c r="F133" s="4">
        <v>0.1171991384123916</v>
      </c>
      <c r="G133" s="3">
        <v>9.6570803548818324E-3</v>
      </c>
      <c r="H133" s="19">
        <v>9.5737501180697977E-4</v>
      </c>
      <c r="I133" s="6">
        <v>77</v>
      </c>
      <c r="J133" s="3">
        <v>0.44737704999999994</v>
      </c>
      <c r="K133" s="6">
        <v>132</v>
      </c>
      <c r="L133" s="3">
        <v>4.4104143900000006</v>
      </c>
      <c r="M133" s="3">
        <v>-3.9630373400000005</v>
      </c>
      <c r="N133" s="4">
        <v>-0.89856348849795953</v>
      </c>
      <c r="O133" s="3">
        <v>5.8056022806554442E-3</v>
      </c>
      <c r="P133" s="19">
        <v>-5.0518308141503841E-2</v>
      </c>
      <c r="Q133" s="6">
        <v>269</v>
      </c>
      <c r="S133" s="20" t="s">
        <v>208</v>
      </c>
      <c r="T133" s="3">
        <v>57.751150559999985</v>
      </c>
      <c r="U133" s="6">
        <v>22</v>
      </c>
      <c r="V133" s="3">
        <v>71.394576529999995</v>
      </c>
      <c r="W133" s="3">
        <v>-13.64342597000001</v>
      </c>
      <c r="X133" s="23">
        <v>-0.19109891301431059</v>
      </c>
      <c r="Y133" s="19">
        <v>-0.1098510200322081</v>
      </c>
      <c r="Z133" s="3">
        <v>57.751150559999985</v>
      </c>
      <c r="AA133" s="6">
        <v>22</v>
      </c>
      <c r="AB133" s="3">
        <v>71.394576529999995</v>
      </c>
      <c r="AC133" s="3">
        <v>-13.64342597000001</v>
      </c>
      <c r="AD133" s="23">
        <v>-0.19109891301431059</v>
      </c>
      <c r="AE133" s="19">
        <v>-0.1098510200322081</v>
      </c>
      <c r="AG133" s="20" t="s">
        <v>127</v>
      </c>
      <c r="AH133" s="6">
        <v>132</v>
      </c>
      <c r="AI133" s="3">
        <v>17.001599150000001</v>
      </c>
      <c r="AJ133" s="6">
        <v>90</v>
      </c>
      <c r="AK133" s="4">
        <v>2.1631091816893293</v>
      </c>
      <c r="AL133" s="3">
        <v>3.1926165613052157E-2</v>
      </c>
      <c r="AM133" s="3">
        <v>5.3749643699999998</v>
      </c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</row>
    <row r="134" spans="1:54" x14ac:dyDescent="0.35">
      <c r="A134" s="20" t="s">
        <v>130</v>
      </c>
      <c r="B134" s="3">
        <v>0.25383633</v>
      </c>
      <c r="C134" s="6">
        <v>129</v>
      </c>
      <c r="D134" s="3">
        <v>0.14857781</v>
      </c>
      <c r="E134" s="3">
        <v>0.10525851999999999</v>
      </c>
      <c r="F134" s="4">
        <v>0.70844037881565214</v>
      </c>
      <c r="G134" s="3">
        <v>6.56995206137695E-3</v>
      </c>
      <c r="H134" s="19">
        <v>2.574590105086524E-3</v>
      </c>
      <c r="I134" s="6">
        <v>69</v>
      </c>
      <c r="J134" s="3">
        <v>0.44408450999999999</v>
      </c>
      <c r="K134" s="6">
        <v>133</v>
      </c>
      <c r="L134" s="3">
        <v>0.29712348</v>
      </c>
      <c r="M134" s="3">
        <v>0.14696102999999999</v>
      </c>
      <c r="N134" s="4">
        <v>0.49461264387452641</v>
      </c>
      <c r="O134" s="3">
        <v>5.7628750604434356E-3</v>
      </c>
      <c r="P134" s="19">
        <v>1.8733668046470614E-3</v>
      </c>
      <c r="Q134" s="6">
        <v>71</v>
      </c>
      <c r="S134" s="20" t="s">
        <v>209</v>
      </c>
      <c r="T134" s="3">
        <v>8.6185999999999999E-4</v>
      </c>
      <c r="U134" s="6">
        <v>198</v>
      </c>
      <c r="V134" s="3">
        <v>4.8420000000000001E-4</v>
      </c>
      <c r="W134" s="3">
        <v>3.7765999999999999E-4</v>
      </c>
      <c r="X134" s="23">
        <v>0.77996695580338704</v>
      </c>
      <c r="Y134" s="19">
        <v>3.0407565018189985E-6</v>
      </c>
      <c r="Z134" s="3">
        <v>8.6185999999999999E-4</v>
      </c>
      <c r="AA134" s="6">
        <v>198</v>
      </c>
      <c r="AB134" s="3">
        <v>4.8420000000000001E-4</v>
      </c>
      <c r="AC134" s="3">
        <v>3.7765999999999999E-4</v>
      </c>
      <c r="AD134" s="23">
        <v>0.77996695580338704</v>
      </c>
      <c r="AE134" s="19">
        <v>3.0407565018189985E-6</v>
      </c>
      <c r="AG134" s="20" t="s">
        <v>130</v>
      </c>
      <c r="AH134" s="6">
        <v>133</v>
      </c>
      <c r="AI134" s="3">
        <v>2.6684735400000004</v>
      </c>
      <c r="AJ134" s="6">
        <v>134</v>
      </c>
      <c r="AK134" s="4">
        <v>-0.10600658872139357</v>
      </c>
      <c r="AL134" s="3">
        <v>5.0109479361585569E-3</v>
      </c>
      <c r="AM134" s="3">
        <v>2.9848917299999993</v>
      </c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</row>
    <row r="135" spans="1:54" x14ac:dyDescent="0.35">
      <c r="A135" s="20" t="s">
        <v>185</v>
      </c>
      <c r="B135" s="3">
        <v>9.1333999999999999E-3</v>
      </c>
      <c r="C135" s="6">
        <v>174</v>
      </c>
      <c r="D135" s="3">
        <v>0.12296323000000001</v>
      </c>
      <c r="E135" s="3">
        <v>-0.11382983000000001</v>
      </c>
      <c r="F135" s="4">
        <v>-0.92572251070502942</v>
      </c>
      <c r="G135" s="3">
        <v>2.3639642188878258E-4</v>
      </c>
      <c r="H135" s="19">
        <v>-2.7842416365124762E-3</v>
      </c>
      <c r="I135" s="6">
        <v>225</v>
      </c>
      <c r="J135" s="3">
        <v>0.43857009000000002</v>
      </c>
      <c r="K135" s="6">
        <v>134</v>
      </c>
      <c r="L135" s="3">
        <v>0.12548123</v>
      </c>
      <c r="M135" s="3">
        <v>0.31308886000000002</v>
      </c>
      <c r="N135" s="4">
        <v>2.4951051244875431</v>
      </c>
      <c r="O135" s="3">
        <v>5.6913145516321491E-3</v>
      </c>
      <c r="P135" s="19">
        <v>3.9910599240410276E-3</v>
      </c>
      <c r="Q135" s="6">
        <v>59</v>
      </c>
      <c r="S135" s="20" t="s">
        <v>210</v>
      </c>
      <c r="T135" s="3"/>
      <c r="U135" s="6">
        <v>205</v>
      </c>
      <c r="V135" s="3"/>
      <c r="W135" s="3"/>
      <c r="X135" s="23">
        <v>-1</v>
      </c>
      <c r="Y135" s="19"/>
      <c r="Z135" s="3"/>
      <c r="AA135" s="6">
        <v>205</v>
      </c>
      <c r="AB135" s="3"/>
      <c r="AC135" s="3"/>
      <c r="AD135" s="23">
        <v>-1</v>
      </c>
      <c r="AE135" s="19"/>
      <c r="AG135" s="20" t="s">
        <v>185</v>
      </c>
      <c r="AH135" s="6">
        <v>134</v>
      </c>
      <c r="AI135" s="3">
        <v>1.2573492900000001</v>
      </c>
      <c r="AJ135" s="6">
        <v>150</v>
      </c>
      <c r="AK135" s="4">
        <v>1.0833433412077413</v>
      </c>
      <c r="AL135" s="3">
        <v>2.3610921132670953E-3</v>
      </c>
      <c r="AM135" s="3">
        <v>0.60352475999999999</v>
      </c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</row>
    <row r="136" spans="1:54" x14ac:dyDescent="0.35">
      <c r="A136" s="20" t="s">
        <v>256</v>
      </c>
      <c r="B136" s="3">
        <v>0.41423175000000001</v>
      </c>
      <c r="C136" s="6">
        <v>117</v>
      </c>
      <c r="D136" s="3">
        <v>1.15033E-3</v>
      </c>
      <c r="E136" s="3">
        <v>0.41308142000000003</v>
      </c>
      <c r="F136" s="4">
        <v>359.09818921526869</v>
      </c>
      <c r="G136" s="3">
        <v>1.0721407529805846E-2</v>
      </c>
      <c r="H136" s="19">
        <v>1.0103840872236192E-2</v>
      </c>
      <c r="I136" s="6">
        <v>46</v>
      </c>
      <c r="J136" s="3">
        <v>0.42546466999999999</v>
      </c>
      <c r="K136" s="6">
        <v>135</v>
      </c>
      <c r="L136" s="3">
        <v>0.28487060999999997</v>
      </c>
      <c r="M136" s="3">
        <v>0.14059406000000002</v>
      </c>
      <c r="N136" s="4">
        <v>0.49353655682486886</v>
      </c>
      <c r="O136" s="3">
        <v>5.5212458003608281E-3</v>
      </c>
      <c r="P136" s="19">
        <v>1.7922046744947098E-3</v>
      </c>
      <c r="Q136" s="6">
        <v>73</v>
      </c>
      <c r="S136" s="20" t="s">
        <v>211</v>
      </c>
      <c r="T136" s="3">
        <v>138.43174347999999</v>
      </c>
      <c r="U136" s="6">
        <v>13</v>
      </c>
      <c r="V136" s="3">
        <v>205.45382616000001</v>
      </c>
      <c r="W136" s="3">
        <v>-67.022082680000011</v>
      </c>
      <c r="X136" s="23">
        <v>-0.32621481883625592</v>
      </c>
      <c r="Y136" s="19">
        <v>-0.53963309239702517</v>
      </c>
      <c r="Z136" s="3">
        <v>138.43174347999999</v>
      </c>
      <c r="AA136" s="6">
        <v>13</v>
      </c>
      <c r="AB136" s="3">
        <v>205.45382616000001</v>
      </c>
      <c r="AC136" s="3">
        <v>-67.022082680000011</v>
      </c>
      <c r="AD136" s="23">
        <v>-0.32621481883625592</v>
      </c>
      <c r="AE136" s="19">
        <v>-0.53963309239702517</v>
      </c>
      <c r="AG136" s="20" t="s">
        <v>256</v>
      </c>
      <c r="AH136" s="6">
        <v>135</v>
      </c>
      <c r="AI136" s="3">
        <v>0.94460676999999993</v>
      </c>
      <c r="AJ136" s="6">
        <v>157</v>
      </c>
      <c r="AK136" s="4">
        <v>-0.80068690320980807</v>
      </c>
      <c r="AL136" s="3">
        <v>1.773813857870556E-3</v>
      </c>
      <c r="AM136" s="3">
        <v>4.7393110900000002</v>
      </c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</row>
    <row r="137" spans="1:54" x14ac:dyDescent="0.35">
      <c r="A137" s="20" t="s">
        <v>142</v>
      </c>
      <c r="B137" s="3">
        <v>0.21674916999999999</v>
      </c>
      <c r="C137" s="6">
        <v>133</v>
      </c>
      <c r="D137" s="3">
        <v>0.22091433999999999</v>
      </c>
      <c r="E137" s="3">
        <v>-4.1651699999999958E-3</v>
      </c>
      <c r="F137" s="4">
        <v>-1.8854231010988265E-2</v>
      </c>
      <c r="G137" s="3">
        <v>5.6100387846107092E-3</v>
      </c>
      <c r="H137" s="19">
        <v>-1.0187874072334692E-4</v>
      </c>
      <c r="I137" s="6">
        <v>203</v>
      </c>
      <c r="J137" s="3">
        <v>0.42183943000000002</v>
      </c>
      <c r="K137" s="6">
        <v>136</v>
      </c>
      <c r="L137" s="3">
        <v>0.50512545999999992</v>
      </c>
      <c r="M137" s="3">
        <v>-8.32860299999999E-2</v>
      </c>
      <c r="N137" s="4">
        <v>-0.16488186914989378</v>
      </c>
      <c r="O137" s="3">
        <v>5.4742011394603119E-3</v>
      </c>
      <c r="P137" s="19">
        <v>-1.0616779420560617E-3</v>
      </c>
      <c r="Q137" s="6">
        <v>218</v>
      </c>
      <c r="S137" s="20" t="s">
        <v>212</v>
      </c>
      <c r="T137" s="3">
        <v>3.3296270000000003E-2</v>
      </c>
      <c r="U137" s="6">
        <v>176</v>
      </c>
      <c r="V137" s="3">
        <v>7.2233560000000002E-2</v>
      </c>
      <c r="W137" s="3">
        <v>-3.8937289999999999E-2</v>
      </c>
      <c r="X137" s="23">
        <v>-0.53904708559290171</v>
      </c>
      <c r="Y137" s="19">
        <v>-3.1350637539244794E-4</v>
      </c>
      <c r="Z137" s="3">
        <v>3.3296270000000003E-2</v>
      </c>
      <c r="AA137" s="6">
        <v>176</v>
      </c>
      <c r="AB137" s="3">
        <v>7.2233560000000002E-2</v>
      </c>
      <c r="AC137" s="3">
        <v>-3.8937289999999999E-2</v>
      </c>
      <c r="AD137" s="23">
        <v>-0.53904708559290171</v>
      </c>
      <c r="AE137" s="19">
        <v>-3.1350637539244794E-4</v>
      </c>
      <c r="AG137" s="20" t="s">
        <v>142</v>
      </c>
      <c r="AH137" s="6">
        <v>136</v>
      </c>
      <c r="AI137" s="3">
        <v>2.6383441300000001</v>
      </c>
      <c r="AJ137" s="6">
        <v>135</v>
      </c>
      <c r="AK137" s="4">
        <v>0.16646412275367251</v>
      </c>
      <c r="AL137" s="3">
        <v>4.9543699328191736E-3</v>
      </c>
      <c r="AM137" s="3">
        <v>2.2618304999999999</v>
      </c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</row>
    <row r="138" spans="1:54" x14ac:dyDescent="0.35">
      <c r="A138" s="20" t="s">
        <v>291</v>
      </c>
      <c r="B138" s="3">
        <v>0.22994957999999999</v>
      </c>
      <c r="C138" s="6">
        <v>131</v>
      </c>
      <c r="D138" s="3">
        <v>0.11475436999999999</v>
      </c>
      <c r="E138" s="3">
        <v>0.11519520999999999</v>
      </c>
      <c r="F138" s="4">
        <v>1.0038415966206777</v>
      </c>
      <c r="G138" s="3">
        <v>5.9517001255642325E-3</v>
      </c>
      <c r="H138" s="19">
        <v>2.8176383994318386E-3</v>
      </c>
      <c r="I138" s="6">
        <v>67</v>
      </c>
      <c r="J138" s="3">
        <v>0.38092318999999997</v>
      </c>
      <c r="K138" s="6">
        <v>137</v>
      </c>
      <c r="L138" s="3">
        <v>0.18301137000000001</v>
      </c>
      <c r="M138" s="3">
        <v>0.19791181999999996</v>
      </c>
      <c r="N138" s="4">
        <v>1.0814181654396662</v>
      </c>
      <c r="O138" s="3">
        <v>4.9432319798669759E-3</v>
      </c>
      <c r="P138" s="19">
        <v>2.5228554388553501E-3</v>
      </c>
      <c r="Q138" s="6">
        <v>67</v>
      </c>
      <c r="S138" s="20" t="s">
        <v>213</v>
      </c>
      <c r="T138" s="3">
        <v>6.1280022900000004</v>
      </c>
      <c r="U138" s="6">
        <v>72</v>
      </c>
      <c r="V138" s="3">
        <v>9.5158603799999995</v>
      </c>
      <c r="W138" s="3">
        <v>-3.387858089999999</v>
      </c>
      <c r="X138" s="23">
        <v>-0.35602225702264867</v>
      </c>
      <c r="Y138" s="19">
        <v>-2.7277581725381542E-2</v>
      </c>
      <c r="Z138" s="3">
        <v>6.1280022900000004</v>
      </c>
      <c r="AA138" s="6">
        <v>72</v>
      </c>
      <c r="AB138" s="3">
        <v>9.5158603799999995</v>
      </c>
      <c r="AC138" s="3">
        <v>-3.387858089999999</v>
      </c>
      <c r="AD138" s="23">
        <v>-0.35602225702264867</v>
      </c>
      <c r="AE138" s="19">
        <v>-2.7277581725381542E-2</v>
      </c>
      <c r="AG138" s="20" t="s">
        <v>291</v>
      </c>
      <c r="AH138" s="6">
        <v>137</v>
      </c>
      <c r="AI138" s="3">
        <v>4.04162131</v>
      </c>
      <c r="AJ138" s="6">
        <v>117</v>
      </c>
      <c r="AK138" s="4">
        <v>-0.73337596880853051</v>
      </c>
      <c r="AL138" s="3">
        <v>7.5894902679375792E-3</v>
      </c>
      <c r="AM138" s="3">
        <v>15.158503500000002</v>
      </c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</row>
    <row r="139" spans="1:54" x14ac:dyDescent="0.35">
      <c r="A139" s="20" t="s">
        <v>188</v>
      </c>
      <c r="B139" s="3">
        <v>0.32608463999999998</v>
      </c>
      <c r="C139" s="6">
        <v>124</v>
      </c>
      <c r="D139" s="3">
        <v>1.170009E-2</v>
      </c>
      <c r="E139" s="3">
        <v>0.31438454999999998</v>
      </c>
      <c r="F139" s="4">
        <v>26.870267664607706</v>
      </c>
      <c r="G139" s="3">
        <v>8.4399284087953858E-3</v>
      </c>
      <c r="H139" s="19">
        <v>7.6897466506471827E-3</v>
      </c>
      <c r="I139" s="6">
        <v>48</v>
      </c>
      <c r="J139" s="3">
        <v>0.37704919999999997</v>
      </c>
      <c r="K139" s="6">
        <v>138</v>
      </c>
      <c r="L139" s="3">
        <v>3.3337430000000001E-2</v>
      </c>
      <c r="M139" s="3">
        <v>0.34371176999999997</v>
      </c>
      <c r="N139" s="4">
        <v>10.310085990431775</v>
      </c>
      <c r="O139" s="3">
        <v>4.8929592956082815E-3</v>
      </c>
      <c r="P139" s="19">
        <v>4.3814215257234222E-3</v>
      </c>
      <c r="Q139" s="6">
        <v>58</v>
      </c>
      <c r="S139" s="20" t="s">
        <v>214</v>
      </c>
      <c r="T139" s="3">
        <v>0.56206032000000006</v>
      </c>
      <c r="U139" s="6">
        <v>122</v>
      </c>
      <c r="V139" s="3">
        <v>1.695089E-2</v>
      </c>
      <c r="W139" s="3">
        <v>0.54510943000000001</v>
      </c>
      <c r="X139" s="23">
        <v>32.158159837035107</v>
      </c>
      <c r="Y139" s="19">
        <v>4.3889875641459205E-3</v>
      </c>
      <c r="Z139" s="3">
        <v>0.56206032000000006</v>
      </c>
      <c r="AA139" s="6">
        <v>122</v>
      </c>
      <c r="AB139" s="3">
        <v>1.695089E-2</v>
      </c>
      <c r="AC139" s="3">
        <v>0.54510943000000001</v>
      </c>
      <c r="AD139" s="23">
        <v>32.158159837035107</v>
      </c>
      <c r="AE139" s="19">
        <v>4.3889875641459205E-3</v>
      </c>
      <c r="AG139" s="20" t="s">
        <v>188</v>
      </c>
      <c r="AH139" s="6">
        <v>138</v>
      </c>
      <c r="AI139" s="3">
        <v>3.5687372399999999</v>
      </c>
      <c r="AJ139" s="6">
        <v>121</v>
      </c>
      <c r="AK139" s="4">
        <v>0.71870708303838904</v>
      </c>
      <c r="AL139" s="3">
        <v>6.7014929094894385E-3</v>
      </c>
      <c r="AM139" s="3">
        <v>2.0764080599999999</v>
      </c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</row>
    <row r="140" spans="1:54" x14ac:dyDescent="0.35">
      <c r="A140" s="20" t="s">
        <v>152</v>
      </c>
      <c r="B140" s="3">
        <v>0.32218200000000002</v>
      </c>
      <c r="C140" s="6">
        <v>125</v>
      </c>
      <c r="D140" s="3">
        <v>0.48067200999999998</v>
      </c>
      <c r="E140" s="3">
        <v>-0.15849000999999996</v>
      </c>
      <c r="F140" s="4">
        <v>-0.32972589770725358</v>
      </c>
      <c r="G140" s="3">
        <v>8.3389178177865585E-3</v>
      </c>
      <c r="H140" s="19">
        <v>-3.8766155129396091E-3</v>
      </c>
      <c r="I140" s="6">
        <v>231</v>
      </c>
      <c r="J140" s="3">
        <v>0.35248231000000002</v>
      </c>
      <c r="K140" s="6">
        <v>139</v>
      </c>
      <c r="L140" s="3">
        <v>0.48067200999999998</v>
      </c>
      <c r="M140" s="3">
        <v>-0.12818969999999996</v>
      </c>
      <c r="N140" s="4">
        <v>-0.26668850553623868</v>
      </c>
      <c r="O140" s="3">
        <v>4.5741552965819316E-3</v>
      </c>
      <c r="P140" s="19">
        <v>-1.6340816927975078E-3</v>
      </c>
      <c r="Q140" s="6">
        <v>223</v>
      </c>
      <c r="S140" s="20" t="s">
        <v>215</v>
      </c>
      <c r="T140" s="3">
        <v>1.17566389</v>
      </c>
      <c r="U140" s="6">
        <v>104</v>
      </c>
      <c r="V140" s="3">
        <v>4.15136444</v>
      </c>
      <c r="W140" s="3">
        <v>-2.97570055</v>
      </c>
      <c r="X140" s="23">
        <v>-0.71680060688673242</v>
      </c>
      <c r="Y140" s="19">
        <v>-2.3959065812844543E-2</v>
      </c>
      <c r="Z140" s="3">
        <v>1.17566389</v>
      </c>
      <c r="AA140" s="6">
        <v>104</v>
      </c>
      <c r="AB140" s="3">
        <v>4.15136444</v>
      </c>
      <c r="AC140" s="3">
        <v>-2.97570055</v>
      </c>
      <c r="AD140" s="23">
        <v>-0.71680060688673242</v>
      </c>
      <c r="AE140" s="19">
        <v>-2.3959065812844543E-2</v>
      </c>
      <c r="AG140" s="20" t="s">
        <v>152</v>
      </c>
      <c r="AH140" s="6">
        <v>139</v>
      </c>
      <c r="AI140" s="3">
        <v>2.3439728700000004</v>
      </c>
      <c r="AJ140" s="6">
        <v>137</v>
      </c>
      <c r="AK140" s="4">
        <v>1.000819995716284</v>
      </c>
      <c r="AL140" s="3">
        <v>4.4015898375136782E-3</v>
      </c>
      <c r="AM140" s="3">
        <v>1.1715061200000001</v>
      </c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</row>
    <row r="141" spans="1:54" x14ac:dyDescent="0.35">
      <c r="A141" s="20" t="s">
        <v>202</v>
      </c>
      <c r="B141" s="3">
        <v>0.22661257000000001</v>
      </c>
      <c r="C141" s="6">
        <v>132</v>
      </c>
      <c r="D141" s="3">
        <v>0.20949238000000001</v>
      </c>
      <c r="E141" s="3">
        <v>1.7120190000000007E-2</v>
      </c>
      <c r="F141" s="4">
        <v>8.17222564372031E-2</v>
      </c>
      <c r="G141" s="3">
        <v>5.8653295271225703E-3</v>
      </c>
      <c r="H141" s="19">
        <v>4.1875443214669248E-4</v>
      </c>
      <c r="I141" s="6">
        <v>86</v>
      </c>
      <c r="J141" s="3">
        <v>0.33079813000000002</v>
      </c>
      <c r="K141" s="6">
        <v>140</v>
      </c>
      <c r="L141" s="3">
        <v>0.37840383</v>
      </c>
      <c r="M141" s="3">
        <v>-4.7605699999999973E-2</v>
      </c>
      <c r="N141" s="4">
        <v>-0.12580660190463711</v>
      </c>
      <c r="O141" s="3">
        <v>4.2927601627409289E-3</v>
      </c>
      <c r="P141" s="19">
        <v>-6.0684753020570528E-4</v>
      </c>
      <c r="Q141" s="6">
        <v>209</v>
      </c>
      <c r="S141" s="20" t="s">
        <v>216</v>
      </c>
      <c r="T141" s="3">
        <v>1.9088790399999997</v>
      </c>
      <c r="U141" s="6">
        <v>98</v>
      </c>
      <c r="V141" s="3">
        <v>3.4733247599999997</v>
      </c>
      <c r="W141" s="3">
        <v>-1.5644457199999999</v>
      </c>
      <c r="X141" s="23">
        <v>-0.45041734594377525</v>
      </c>
      <c r="Y141" s="19">
        <v>-1.2596246610265595E-2</v>
      </c>
      <c r="Z141" s="3">
        <v>1.9088790399999997</v>
      </c>
      <c r="AA141" s="6">
        <v>98</v>
      </c>
      <c r="AB141" s="3">
        <v>3.4733247599999997</v>
      </c>
      <c r="AC141" s="3">
        <v>-1.5644457199999999</v>
      </c>
      <c r="AD141" s="23">
        <v>-0.45041734594377525</v>
      </c>
      <c r="AE141" s="19">
        <v>-1.2596246610265595E-2</v>
      </c>
      <c r="AG141" s="20" t="s">
        <v>202</v>
      </c>
      <c r="AH141" s="6">
        <v>140</v>
      </c>
      <c r="AI141" s="3">
        <v>2.8845732499999999</v>
      </c>
      <c r="AJ141" s="6">
        <v>129</v>
      </c>
      <c r="AK141" s="4">
        <v>0.77685564251328709</v>
      </c>
      <c r="AL141" s="3">
        <v>5.4167471241950852E-3</v>
      </c>
      <c r="AM141" s="3">
        <v>1.6234145200000001</v>
      </c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</row>
    <row r="142" spans="1:54" x14ac:dyDescent="0.35">
      <c r="A142" s="20" t="s">
        <v>144</v>
      </c>
      <c r="B142" s="3">
        <v>0.11735263999999999</v>
      </c>
      <c r="C142" s="6">
        <v>143</v>
      </c>
      <c r="D142" s="3">
        <v>0.14238089000000001</v>
      </c>
      <c r="E142" s="3">
        <v>-2.5028250000000016E-2</v>
      </c>
      <c r="F142" s="4">
        <v>-0.17578377266780687</v>
      </c>
      <c r="G142" s="3">
        <v>3.0373950768829159E-3</v>
      </c>
      <c r="H142" s="19">
        <v>-6.1218307836393511E-4</v>
      </c>
      <c r="I142" s="6">
        <v>210</v>
      </c>
      <c r="J142" s="3">
        <v>0.31453035000000001</v>
      </c>
      <c r="K142" s="6">
        <v>141</v>
      </c>
      <c r="L142" s="3">
        <v>0.41417475000000004</v>
      </c>
      <c r="M142" s="3">
        <v>-9.9644400000000022E-2</v>
      </c>
      <c r="N142" s="4">
        <v>-0.24058540507358306</v>
      </c>
      <c r="O142" s="3">
        <v>4.0816535342958595E-3</v>
      </c>
      <c r="P142" s="19">
        <v>-1.2702041570406364E-3</v>
      </c>
      <c r="Q142" s="6">
        <v>220</v>
      </c>
      <c r="S142" s="20" t="s">
        <v>217</v>
      </c>
      <c r="T142" s="3">
        <v>0.88887961999999987</v>
      </c>
      <c r="U142" s="6">
        <v>115</v>
      </c>
      <c r="V142" s="3">
        <v>0.95855127999999989</v>
      </c>
      <c r="W142" s="3">
        <v>-6.9671660000000024E-2</v>
      </c>
      <c r="X142" s="23">
        <v>-7.26843325481763E-2</v>
      </c>
      <c r="Y142" s="19">
        <v>-5.6096635369783066E-4</v>
      </c>
      <c r="Z142" s="3">
        <v>0.88887961999999987</v>
      </c>
      <c r="AA142" s="6">
        <v>115</v>
      </c>
      <c r="AB142" s="3">
        <v>0.95855127999999989</v>
      </c>
      <c r="AC142" s="3">
        <v>-6.9671660000000024E-2</v>
      </c>
      <c r="AD142" s="23">
        <v>-7.26843325481763E-2</v>
      </c>
      <c r="AE142" s="19">
        <v>-5.6096635369783066E-4</v>
      </c>
      <c r="AG142" s="20" t="s">
        <v>144</v>
      </c>
      <c r="AH142" s="6">
        <v>141</v>
      </c>
      <c r="AI142" s="3">
        <v>3.2701999000000002</v>
      </c>
      <c r="AJ142" s="6">
        <v>125</v>
      </c>
      <c r="AK142" s="4">
        <v>8.9819436855934409E-2</v>
      </c>
      <c r="AL142" s="3">
        <v>6.140889611268515E-3</v>
      </c>
      <c r="AM142" s="3">
        <v>3.0006804699999998</v>
      </c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</row>
    <row r="143" spans="1:54" x14ac:dyDescent="0.35">
      <c r="A143" s="20" t="s">
        <v>170</v>
      </c>
      <c r="B143" s="3">
        <v>0.11762175</v>
      </c>
      <c r="C143" s="6">
        <v>142</v>
      </c>
      <c r="D143" s="3">
        <v>0.25046412000000001</v>
      </c>
      <c r="E143" s="3">
        <v>-0.13284237000000002</v>
      </c>
      <c r="F143" s="4">
        <v>-0.53038483116863211</v>
      </c>
      <c r="G143" s="3">
        <v>3.0443603517087735E-3</v>
      </c>
      <c r="H143" s="19">
        <v>-3.2492823510936976E-3</v>
      </c>
      <c r="I143" s="6">
        <v>229</v>
      </c>
      <c r="J143" s="3">
        <v>0.29160308000000001</v>
      </c>
      <c r="K143" s="6">
        <v>142</v>
      </c>
      <c r="L143" s="3">
        <v>0.75008812000000002</v>
      </c>
      <c r="M143" s="3">
        <v>-0.45848504000000001</v>
      </c>
      <c r="N143" s="4">
        <v>-0.61124156985715228</v>
      </c>
      <c r="O143" s="3">
        <v>3.784126848469657E-3</v>
      </c>
      <c r="P143" s="19">
        <v>-5.8444790048306017E-3</v>
      </c>
      <c r="Q143" s="6">
        <v>238</v>
      </c>
      <c r="S143" s="20" t="s">
        <v>218</v>
      </c>
      <c r="T143" s="3">
        <v>4.6667739499999996</v>
      </c>
      <c r="U143" s="6">
        <v>78</v>
      </c>
      <c r="V143" s="3">
        <v>6.7700448199999999</v>
      </c>
      <c r="W143" s="3">
        <v>-2.1032708700000002</v>
      </c>
      <c r="X143" s="23">
        <v>-0.3106731086604535</v>
      </c>
      <c r="Y143" s="19">
        <v>-1.6934635844513591E-2</v>
      </c>
      <c r="Z143" s="3">
        <v>4.6667739499999996</v>
      </c>
      <c r="AA143" s="6">
        <v>78</v>
      </c>
      <c r="AB143" s="3">
        <v>6.7700448199999999</v>
      </c>
      <c r="AC143" s="3">
        <v>-2.1032708700000002</v>
      </c>
      <c r="AD143" s="23">
        <v>-0.3106731086604535</v>
      </c>
      <c r="AE143" s="19">
        <v>-1.6934635844513591E-2</v>
      </c>
      <c r="AG143" s="20" t="s">
        <v>170</v>
      </c>
      <c r="AH143" s="6">
        <v>142</v>
      </c>
      <c r="AI143" s="3">
        <v>3.35784459</v>
      </c>
      <c r="AJ143" s="6">
        <v>123</v>
      </c>
      <c r="AK143" s="4">
        <v>-0.3767519669457301</v>
      </c>
      <c r="AL143" s="3">
        <v>6.3054717110673222E-3</v>
      </c>
      <c r="AM143" s="3">
        <v>5.3876537299999994</v>
      </c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</row>
    <row r="144" spans="1:54" x14ac:dyDescent="0.35">
      <c r="A144" s="20" t="s">
        <v>169</v>
      </c>
      <c r="B144" s="3">
        <v>0.18626843000000001</v>
      </c>
      <c r="C144" s="6">
        <v>137</v>
      </c>
      <c r="D144" s="3">
        <v>0.37880082999999998</v>
      </c>
      <c r="E144" s="3">
        <v>-0.19253239999999996</v>
      </c>
      <c r="F144" s="4">
        <v>-0.50826815770176625</v>
      </c>
      <c r="G144" s="3">
        <v>4.821117038872837E-3</v>
      </c>
      <c r="H144" s="19">
        <v>-4.7092816044588181E-3</v>
      </c>
      <c r="I144" s="6">
        <v>235</v>
      </c>
      <c r="J144" s="3">
        <v>0.27865485000000001</v>
      </c>
      <c r="K144" s="6">
        <v>143</v>
      </c>
      <c r="L144" s="3">
        <v>1.31246376</v>
      </c>
      <c r="M144" s="3">
        <v>-1.0338089099999999</v>
      </c>
      <c r="N144" s="4">
        <v>-0.78768568055547683</v>
      </c>
      <c r="O144" s="3">
        <v>3.616097948421138E-3</v>
      </c>
      <c r="P144" s="19">
        <v>-1.3178345948870672E-2</v>
      </c>
      <c r="Q144" s="6">
        <v>245</v>
      </c>
      <c r="S144" s="20" t="s">
        <v>219</v>
      </c>
      <c r="T144" s="3"/>
      <c r="U144" s="6">
        <v>205</v>
      </c>
      <c r="V144" s="3"/>
      <c r="W144" s="3"/>
      <c r="X144" s="23">
        <v>-1</v>
      </c>
      <c r="Y144" s="19"/>
      <c r="Z144" s="3"/>
      <c r="AA144" s="6">
        <v>205</v>
      </c>
      <c r="AB144" s="3"/>
      <c r="AC144" s="3"/>
      <c r="AD144" s="23">
        <v>-1</v>
      </c>
      <c r="AE144" s="19"/>
      <c r="AG144" s="20" t="s">
        <v>169</v>
      </c>
      <c r="AH144" s="6">
        <v>143</v>
      </c>
      <c r="AI144" s="3">
        <v>3.2183684199999996</v>
      </c>
      <c r="AJ144" s="6">
        <v>126</v>
      </c>
      <c r="AK144" s="4">
        <v>0.23247893884635973</v>
      </c>
      <c r="AL144" s="3">
        <v>6.0435587425749296E-3</v>
      </c>
      <c r="AM144" s="3">
        <v>2.6112968900000002</v>
      </c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</row>
    <row r="145" spans="1:54" x14ac:dyDescent="0.35">
      <c r="A145" s="20" t="s">
        <v>190</v>
      </c>
      <c r="B145" s="3">
        <v>9.5862209999999989E-2</v>
      </c>
      <c r="C145" s="6">
        <v>145</v>
      </c>
      <c r="D145" s="3">
        <v>6.6857830000000007E-2</v>
      </c>
      <c r="E145" s="3">
        <v>2.9004379999999982E-2</v>
      </c>
      <c r="F145" s="4">
        <v>0.43382173785777933</v>
      </c>
      <c r="G145" s="3">
        <v>2.4811662073653917E-3</v>
      </c>
      <c r="H145" s="19">
        <v>7.094379604821484E-4</v>
      </c>
      <c r="I145" s="6">
        <v>81</v>
      </c>
      <c r="J145" s="3">
        <v>0.26883661999999997</v>
      </c>
      <c r="K145" s="6">
        <v>144</v>
      </c>
      <c r="L145" s="3">
        <v>0.25903505999999998</v>
      </c>
      <c r="M145" s="3">
        <v>9.8015599999999869E-3</v>
      </c>
      <c r="N145" s="4">
        <v>3.7838738895036084E-2</v>
      </c>
      <c r="O145" s="3">
        <v>3.4886869905277908E-3</v>
      </c>
      <c r="P145" s="19">
        <v>1.2494412387934698E-4</v>
      </c>
      <c r="Q145" s="6">
        <v>98</v>
      </c>
      <c r="S145" s="20" t="s">
        <v>220</v>
      </c>
      <c r="T145" s="3">
        <v>11.17419907</v>
      </c>
      <c r="U145" s="6">
        <v>53</v>
      </c>
      <c r="V145" s="3">
        <v>21.103277939999998</v>
      </c>
      <c r="W145" s="3">
        <v>-9.9290788699999979</v>
      </c>
      <c r="X145" s="23">
        <v>-0.47049936499106726</v>
      </c>
      <c r="Y145" s="19">
        <v>-7.9944688690955182E-2</v>
      </c>
      <c r="Z145" s="3">
        <v>11.17419907</v>
      </c>
      <c r="AA145" s="6">
        <v>53</v>
      </c>
      <c r="AB145" s="3">
        <v>21.103277939999998</v>
      </c>
      <c r="AC145" s="3">
        <v>-9.9290788699999979</v>
      </c>
      <c r="AD145" s="23">
        <v>-0.47049936499106726</v>
      </c>
      <c r="AE145" s="19">
        <v>-7.9944688690955182E-2</v>
      </c>
      <c r="AG145" s="20" t="s">
        <v>190</v>
      </c>
      <c r="AH145" s="6">
        <v>144</v>
      </c>
      <c r="AI145" s="3">
        <v>2.9719857200000002</v>
      </c>
      <c r="AJ145" s="6">
        <v>128</v>
      </c>
      <c r="AK145" s="4">
        <v>-0.7602082048255201</v>
      </c>
      <c r="AL145" s="3">
        <v>5.5808931535917348E-3</v>
      </c>
      <c r="AM145" s="3">
        <v>12.394025900000003</v>
      </c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</row>
    <row r="146" spans="1:54" x14ac:dyDescent="0.35">
      <c r="A146" s="20" t="s">
        <v>248</v>
      </c>
      <c r="B146" s="3">
        <v>3.6682239999999998E-2</v>
      </c>
      <c r="C146" s="6">
        <v>160</v>
      </c>
      <c r="D146" s="3">
        <v>3.5637730000000013E-2</v>
      </c>
      <c r="E146" s="3">
        <v>1.0445099999999846E-3</v>
      </c>
      <c r="F146" s="4">
        <v>2.9309105826885729E-2</v>
      </c>
      <c r="G146" s="3">
        <v>9.4943288182556054E-4</v>
      </c>
      <c r="H146" s="19">
        <v>2.5548384213115343E-5</v>
      </c>
      <c r="I146" s="6">
        <v>103</v>
      </c>
      <c r="J146" s="3">
        <v>0.26443854999999999</v>
      </c>
      <c r="K146" s="6">
        <v>145</v>
      </c>
      <c r="L146" s="3">
        <v>0.17540503000000002</v>
      </c>
      <c r="M146" s="3">
        <v>8.9033519999999977E-2</v>
      </c>
      <c r="N146" s="4">
        <v>0.50758818033895592</v>
      </c>
      <c r="O146" s="3">
        <v>3.431613331468878E-3</v>
      </c>
      <c r="P146" s="19">
        <v>1.1349433306835164E-3</v>
      </c>
      <c r="Q146" s="6">
        <v>81</v>
      </c>
      <c r="S146" s="20" t="s">
        <v>221</v>
      </c>
      <c r="T146" s="3"/>
      <c r="U146" s="6">
        <v>205</v>
      </c>
      <c r="V146" s="3"/>
      <c r="W146" s="3"/>
      <c r="X146" s="23">
        <v>-1</v>
      </c>
      <c r="Y146" s="19"/>
      <c r="Z146" s="3"/>
      <c r="AA146" s="6">
        <v>205</v>
      </c>
      <c r="AB146" s="3"/>
      <c r="AC146" s="3"/>
      <c r="AD146" s="23">
        <v>-1</v>
      </c>
      <c r="AE146" s="19"/>
      <c r="AG146" s="20" t="s">
        <v>248</v>
      </c>
      <c r="AH146" s="6">
        <v>145</v>
      </c>
      <c r="AI146" s="3">
        <v>0.69531838999999995</v>
      </c>
      <c r="AJ146" s="6">
        <v>163</v>
      </c>
      <c r="AK146" s="4">
        <v>-0.67378010839531588</v>
      </c>
      <c r="AL146" s="3">
        <v>1.3056918868094116E-3</v>
      </c>
      <c r="AM146" s="3">
        <v>2.13144081</v>
      </c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</row>
    <row r="147" spans="1:54" x14ac:dyDescent="0.35">
      <c r="A147" s="20" t="s">
        <v>156</v>
      </c>
      <c r="B147" s="3">
        <v>0.16336099000000001</v>
      </c>
      <c r="C147" s="6">
        <v>138</v>
      </c>
      <c r="D147" s="3">
        <v>4.1170500000000006E-3</v>
      </c>
      <c r="E147" s="3">
        <v>0.15924394</v>
      </c>
      <c r="F147" s="4">
        <v>38.679136760544559</v>
      </c>
      <c r="G147" s="3">
        <v>4.2282122224154414E-3</v>
      </c>
      <c r="H147" s="19">
        <v>3.8950564022655091E-3</v>
      </c>
      <c r="I147" s="6">
        <v>60</v>
      </c>
      <c r="J147" s="3">
        <v>0.26411599000000002</v>
      </c>
      <c r="K147" s="6">
        <v>146</v>
      </c>
      <c r="L147" s="3">
        <v>7.9536029999999994E-2</v>
      </c>
      <c r="M147" s="3">
        <v>0.18457996000000004</v>
      </c>
      <c r="N147" s="4">
        <v>2.3207087404287092</v>
      </c>
      <c r="O147" s="3">
        <v>3.4274274773405809E-3</v>
      </c>
      <c r="P147" s="19">
        <v>2.3529092703493061E-3</v>
      </c>
      <c r="Q147" s="6">
        <v>69</v>
      </c>
      <c r="S147" s="20" t="s">
        <v>222</v>
      </c>
      <c r="T147" s="3">
        <v>9.7129999999999992E-4</v>
      </c>
      <c r="U147" s="6">
        <v>197</v>
      </c>
      <c r="V147" s="3"/>
      <c r="W147" s="3">
        <v>9.7129999999999992E-4</v>
      </c>
      <c r="X147" s="23">
        <v>-1</v>
      </c>
      <c r="Y147" s="19">
        <v>7.8204914214287808E-6</v>
      </c>
      <c r="Z147" s="3">
        <v>9.7129999999999992E-4</v>
      </c>
      <c r="AA147" s="6">
        <v>197</v>
      </c>
      <c r="AB147" s="3"/>
      <c r="AC147" s="3">
        <v>9.7129999999999992E-4</v>
      </c>
      <c r="AD147" s="23">
        <v>-1</v>
      </c>
      <c r="AE147" s="19">
        <v>7.8204914214287808E-6</v>
      </c>
      <c r="AG147" s="20" t="s">
        <v>156</v>
      </c>
      <c r="AH147" s="6">
        <v>146</v>
      </c>
      <c r="AI147" s="3">
        <v>1.9802532499999999</v>
      </c>
      <c r="AJ147" s="6">
        <v>142</v>
      </c>
      <c r="AK147" s="4">
        <v>-0.32104250218616925</v>
      </c>
      <c r="AL147" s="3">
        <v>3.7185850964663392E-3</v>
      </c>
      <c r="AM147" s="3">
        <v>2.9166085599999998</v>
      </c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</row>
    <row r="148" spans="1:54" x14ac:dyDescent="0.35">
      <c r="A148" s="20" t="s">
        <v>239</v>
      </c>
      <c r="B148" s="3">
        <v>0.20679448</v>
      </c>
      <c r="C148" s="6">
        <v>134</v>
      </c>
      <c r="D148" s="3">
        <v>3.058727E-2</v>
      </c>
      <c r="E148" s="3">
        <v>0.17620721</v>
      </c>
      <c r="F148" s="4">
        <v>5.7608021245439689</v>
      </c>
      <c r="G148" s="3">
        <v>5.3523852167157264E-3</v>
      </c>
      <c r="H148" s="19">
        <v>4.3099726208472551E-3</v>
      </c>
      <c r="I148" s="6">
        <v>58</v>
      </c>
      <c r="J148" s="3">
        <v>0.25697663999999998</v>
      </c>
      <c r="K148" s="6">
        <v>147</v>
      </c>
      <c r="L148" s="3">
        <v>0.10637827</v>
      </c>
      <c r="M148" s="3">
        <v>0.15059836999999998</v>
      </c>
      <c r="N148" s="4">
        <v>1.4156873391530054</v>
      </c>
      <c r="O148" s="3">
        <v>3.3347802871407308E-3</v>
      </c>
      <c r="P148" s="19">
        <v>1.919733327889413E-3</v>
      </c>
      <c r="Q148" s="6">
        <v>70</v>
      </c>
      <c r="S148" s="20" t="s">
        <v>223</v>
      </c>
      <c r="T148" s="3">
        <v>11.314168259999999</v>
      </c>
      <c r="U148" s="6">
        <v>52</v>
      </c>
      <c r="V148" s="3">
        <v>28.139044639999998</v>
      </c>
      <c r="W148" s="3">
        <v>-16.824876379999999</v>
      </c>
      <c r="X148" s="23">
        <v>-0.5979192469129968</v>
      </c>
      <c r="Y148" s="19">
        <v>-0.13546669555893104</v>
      </c>
      <c r="Z148" s="3">
        <v>11.314168259999999</v>
      </c>
      <c r="AA148" s="6">
        <v>52</v>
      </c>
      <c r="AB148" s="3">
        <v>28.139044639999998</v>
      </c>
      <c r="AC148" s="3">
        <v>-16.824876379999999</v>
      </c>
      <c r="AD148" s="23">
        <v>-0.5979192469129968</v>
      </c>
      <c r="AE148" s="19">
        <v>-0.13546669555893104</v>
      </c>
      <c r="AG148" s="20" t="s">
        <v>239</v>
      </c>
      <c r="AH148" s="6">
        <v>147</v>
      </c>
      <c r="AI148" s="3">
        <v>2.5182885000000002</v>
      </c>
      <c r="AJ148" s="6">
        <v>136</v>
      </c>
      <c r="AK148" s="4">
        <v>0.91194702366387492</v>
      </c>
      <c r="AL148" s="3">
        <v>4.7289254971315271E-3</v>
      </c>
      <c r="AM148" s="3">
        <v>1.3171329899999999</v>
      </c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</row>
    <row r="149" spans="1:54" x14ac:dyDescent="0.35">
      <c r="A149" s="20" t="s">
        <v>306</v>
      </c>
      <c r="B149" s="3"/>
      <c r="C149" s="6">
        <v>198</v>
      </c>
      <c r="D149" s="3"/>
      <c r="E149" s="3"/>
      <c r="F149" s="4">
        <v>-1</v>
      </c>
      <c r="G149" s="3"/>
      <c r="H149" s="19"/>
      <c r="I149" s="6">
        <v>110</v>
      </c>
      <c r="J149" s="3">
        <v>0.24398036000000001</v>
      </c>
      <c r="K149" s="6">
        <v>148</v>
      </c>
      <c r="L149" s="3"/>
      <c r="M149" s="3">
        <v>0.24398036000000001</v>
      </c>
      <c r="N149" s="4">
        <v>-1</v>
      </c>
      <c r="O149" s="3">
        <v>3.1661278432837279E-3</v>
      </c>
      <c r="P149" s="19">
        <v>3.110108219912719E-3</v>
      </c>
      <c r="Q149" s="6">
        <v>66</v>
      </c>
      <c r="S149" s="20" t="s">
        <v>224</v>
      </c>
      <c r="T149" s="3">
        <v>2.9067999999999997E-4</v>
      </c>
      <c r="U149" s="6">
        <v>200</v>
      </c>
      <c r="V149" s="3"/>
      <c r="W149" s="3">
        <v>2.9067999999999997E-4</v>
      </c>
      <c r="X149" s="23">
        <v>-1</v>
      </c>
      <c r="Y149" s="19">
        <v>2.3404308106464719E-6</v>
      </c>
      <c r="Z149" s="3">
        <v>2.9067999999999997E-4</v>
      </c>
      <c r="AA149" s="6">
        <v>200</v>
      </c>
      <c r="AB149" s="3"/>
      <c r="AC149" s="3">
        <v>2.9067999999999997E-4</v>
      </c>
      <c r="AD149" s="23">
        <v>-1</v>
      </c>
      <c r="AE149" s="19">
        <v>2.3404308106464719E-6</v>
      </c>
      <c r="AG149" s="20" t="s">
        <v>306</v>
      </c>
      <c r="AH149" s="6">
        <v>148</v>
      </c>
      <c r="AI149" s="3"/>
      <c r="AJ149" s="6">
        <v>213</v>
      </c>
      <c r="AK149" s="4">
        <v>-1</v>
      </c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</row>
    <row r="150" spans="1:54" x14ac:dyDescent="0.35">
      <c r="A150" s="20" t="s">
        <v>274</v>
      </c>
      <c r="B150" s="3">
        <v>0.18957133000000001</v>
      </c>
      <c r="C150" s="6">
        <v>136</v>
      </c>
      <c r="D150" s="3">
        <v>0.22417935999999999</v>
      </c>
      <c r="E150" s="3">
        <v>-3.4608029999999984E-2</v>
      </c>
      <c r="F150" s="4">
        <v>-0.15437652244167344</v>
      </c>
      <c r="G150" s="3">
        <v>4.9066047807714138E-3</v>
      </c>
      <c r="H150" s="19">
        <v>-8.4650146700274262E-4</v>
      </c>
      <c r="I150" s="6">
        <v>212</v>
      </c>
      <c r="J150" s="3">
        <v>0.18957133000000001</v>
      </c>
      <c r="K150" s="6">
        <v>149</v>
      </c>
      <c r="L150" s="3">
        <v>0.24269252999999999</v>
      </c>
      <c r="M150" s="3">
        <v>-5.312119999999998E-2</v>
      </c>
      <c r="N150" s="4">
        <v>-0.21888271550838412</v>
      </c>
      <c r="O150" s="3">
        <v>2.4600630403255734E-3</v>
      </c>
      <c r="P150" s="19">
        <v>-6.7715565618325783E-4</v>
      </c>
      <c r="Q150" s="6">
        <v>210</v>
      </c>
      <c r="S150" s="20" t="s">
        <v>225</v>
      </c>
      <c r="T150" s="3"/>
      <c r="U150" s="6">
        <v>205</v>
      </c>
      <c r="V150" s="3"/>
      <c r="W150" s="3"/>
      <c r="X150" s="23">
        <v>-1</v>
      </c>
      <c r="Y150" s="19"/>
      <c r="Z150" s="3"/>
      <c r="AA150" s="6">
        <v>205</v>
      </c>
      <c r="AB150" s="3"/>
      <c r="AC150" s="3"/>
      <c r="AD150" s="23">
        <v>-1</v>
      </c>
      <c r="AE150" s="19"/>
      <c r="AG150" s="20" t="s">
        <v>274</v>
      </c>
      <c r="AH150" s="6">
        <v>149</v>
      </c>
      <c r="AI150" s="3">
        <v>1.3634084200000001</v>
      </c>
      <c r="AJ150" s="6">
        <v>148</v>
      </c>
      <c r="AK150" s="4">
        <v>2.1545178529476234</v>
      </c>
      <c r="AL150" s="3">
        <v>2.560253457990143E-3</v>
      </c>
      <c r="AM150" s="3">
        <v>0.43220818000000005</v>
      </c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</row>
    <row r="151" spans="1:54" x14ac:dyDescent="0.35">
      <c r="A151" s="20" t="s">
        <v>320</v>
      </c>
      <c r="B151" s="3">
        <v>8.2472179999999992E-2</v>
      </c>
      <c r="C151" s="6">
        <v>150</v>
      </c>
      <c r="D151" s="3">
        <v>7.3602410000000007E-2</v>
      </c>
      <c r="E151" s="3">
        <v>8.8697699999999852E-3</v>
      </c>
      <c r="F151" s="4">
        <v>0.12050923332537589</v>
      </c>
      <c r="G151" s="3">
        <v>2.1345970019234473E-3</v>
      </c>
      <c r="H151" s="19">
        <v>2.169517686206614E-4</v>
      </c>
      <c r="I151" s="6">
        <v>91</v>
      </c>
      <c r="J151" s="3">
        <v>0.18260004999999999</v>
      </c>
      <c r="K151" s="6">
        <v>150</v>
      </c>
      <c r="L151" s="3">
        <v>7.7697410000000008E-2</v>
      </c>
      <c r="M151" s="3">
        <v>0.10490263999999998</v>
      </c>
      <c r="N151" s="4">
        <v>1.3501433316760489</v>
      </c>
      <c r="O151" s="3">
        <v>2.3695968908726949E-3</v>
      </c>
      <c r="P151" s="19">
        <v>1.3372328942974948E-3</v>
      </c>
      <c r="Q151" s="6">
        <v>76</v>
      </c>
      <c r="S151" s="20" t="s">
        <v>226</v>
      </c>
      <c r="T151" s="3"/>
      <c r="U151" s="6">
        <v>205</v>
      </c>
      <c r="V151" s="3"/>
      <c r="W151" s="3"/>
      <c r="X151" s="23">
        <v>-1</v>
      </c>
      <c r="Y151" s="19"/>
      <c r="Z151" s="3"/>
      <c r="AA151" s="6">
        <v>205</v>
      </c>
      <c r="AB151" s="3"/>
      <c r="AC151" s="3"/>
      <c r="AD151" s="23">
        <v>-1</v>
      </c>
      <c r="AE151" s="19"/>
      <c r="AG151" s="20" t="s">
        <v>320</v>
      </c>
      <c r="AH151" s="6">
        <v>150</v>
      </c>
      <c r="AI151" s="3">
        <v>1.0200141199999999</v>
      </c>
      <c r="AJ151" s="6">
        <v>154</v>
      </c>
      <c r="AK151" s="4">
        <v>-0.32365566953965808</v>
      </c>
      <c r="AL151" s="3">
        <v>1.9154162755785039E-3</v>
      </c>
      <c r="AM151" s="3">
        <v>1.5081284399999999</v>
      </c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</row>
    <row r="152" spans="1:54" x14ac:dyDescent="0.35">
      <c r="A152" s="20" t="s">
        <v>331</v>
      </c>
      <c r="B152" s="3">
        <v>0.10494886</v>
      </c>
      <c r="C152" s="6">
        <v>144</v>
      </c>
      <c r="D152" s="3">
        <v>0.26916306000000001</v>
      </c>
      <c r="E152" s="3">
        <v>-0.1642142</v>
      </c>
      <c r="F152" s="4">
        <v>-0.61009189002383901</v>
      </c>
      <c r="G152" s="3">
        <v>2.7163526162553684E-3</v>
      </c>
      <c r="H152" s="19">
        <v>-4.0166273897324365E-3</v>
      </c>
      <c r="I152" s="6">
        <v>233</v>
      </c>
      <c r="J152" s="3">
        <v>0.17528425</v>
      </c>
      <c r="K152" s="6">
        <v>151</v>
      </c>
      <c r="L152" s="3">
        <v>0.31652739000000002</v>
      </c>
      <c r="M152" s="3">
        <v>-0.14124314000000002</v>
      </c>
      <c r="N152" s="4">
        <v>-0.44622722855042662</v>
      </c>
      <c r="O152" s="3">
        <v>2.2746599128475168E-3</v>
      </c>
      <c r="P152" s="19">
        <v>-1.8004787382077925E-3</v>
      </c>
      <c r="Q152" s="6">
        <v>225</v>
      </c>
      <c r="S152" s="20" t="s">
        <v>227</v>
      </c>
      <c r="T152" s="3">
        <v>7.9712050000000007E-2</v>
      </c>
      <c r="U152" s="6">
        <v>167</v>
      </c>
      <c r="V152" s="3">
        <v>1.13939638</v>
      </c>
      <c r="W152" s="3">
        <v>-1.0596843300000001</v>
      </c>
      <c r="X152" s="23">
        <v>-0.93004010597260278</v>
      </c>
      <c r="Y152" s="19">
        <v>-8.5321241760398497E-3</v>
      </c>
      <c r="Z152" s="3">
        <v>7.9712050000000007E-2</v>
      </c>
      <c r="AA152" s="6">
        <v>167</v>
      </c>
      <c r="AB152" s="3">
        <v>1.13939638</v>
      </c>
      <c r="AC152" s="3">
        <v>-1.0596843300000001</v>
      </c>
      <c r="AD152" s="23">
        <v>-0.93004010597260278</v>
      </c>
      <c r="AE152" s="19">
        <v>-8.5321241760398497E-3</v>
      </c>
      <c r="AG152" s="20" t="s">
        <v>331</v>
      </c>
      <c r="AH152" s="6">
        <v>151</v>
      </c>
      <c r="AI152" s="3">
        <v>0.98684550000000004</v>
      </c>
      <c r="AJ152" s="6">
        <v>155</v>
      </c>
      <c r="AK152" s="4">
        <v>-3.6448962992324141E-2</v>
      </c>
      <c r="AL152" s="3">
        <v>1.8531311431075155E-3</v>
      </c>
      <c r="AM152" s="3">
        <v>1.0241756399999999</v>
      </c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</row>
    <row r="153" spans="1:54" x14ac:dyDescent="0.35">
      <c r="A153" s="20" t="s">
        <v>270</v>
      </c>
      <c r="B153" s="3">
        <v>7.4420410000000006E-2</v>
      </c>
      <c r="C153" s="6">
        <v>152</v>
      </c>
      <c r="D153" s="3">
        <v>0.14893666999999999</v>
      </c>
      <c r="E153" s="3">
        <v>-7.4516259999999987E-2</v>
      </c>
      <c r="F153" s="4">
        <v>-0.50032178106305181</v>
      </c>
      <c r="G153" s="3">
        <v>1.9261960101929377E-3</v>
      </c>
      <c r="H153" s="19">
        <v>-1.822644149509747E-3</v>
      </c>
      <c r="I153" s="6">
        <v>221</v>
      </c>
      <c r="J153" s="3">
        <v>0.16309932999999999</v>
      </c>
      <c r="K153" s="6">
        <v>152</v>
      </c>
      <c r="L153" s="3">
        <v>0.24431402999999999</v>
      </c>
      <c r="M153" s="3">
        <v>-8.1214700000000001E-2</v>
      </c>
      <c r="N153" s="4">
        <v>-0.33241930477754389</v>
      </c>
      <c r="O153" s="3">
        <v>2.1165364701237468E-3</v>
      </c>
      <c r="P153" s="19">
        <v>-1.0352739296218168E-3</v>
      </c>
      <c r="Q153" s="6">
        <v>217</v>
      </c>
      <c r="S153" s="20" t="s">
        <v>228</v>
      </c>
      <c r="T153" s="3">
        <v>8.2844100000000004E-2</v>
      </c>
      <c r="U153" s="6">
        <v>166</v>
      </c>
      <c r="V153" s="3">
        <v>0.10272413</v>
      </c>
      <c r="W153" s="3">
        <v>-1.9880029999999993E-2</v>
      </c>
      <c r="X153" s="23">
        <v>-0.19352833652618906</v>
      </c>
      <c r="Y153" s="19">
        <v>-1.6006548344769562E-4</v>
      </c>
      <c r="Z153" s="3">
        <v>8.2844100000000004E-2</v>
      </c>
      <c r="AA153" s="6">
        <v>166</v>
      </c>
      <c r="AB153" s="3">
        <v>0.10272413</v>
      </c>
      <c r="AC153" s="3">
        <v>-1.9880029999999993E-2</v>
      </c>
      <c r="AD153" s="23">
        <v>-0.19352833652618906</v>
      </c>
      <c r="AE153" s="19">
        <v>-1.6006548344769562E-4</v>
      </c>
      <c r="AG153" s="20" t="s">
        <v>270</v>
      </c>
      <c r="AH153" s="6">
        <v>152</v>
      </c>
      <c r="AI153" s="3">
        <v>1.6600430500000003</v>
      </c>
      <c r="AJ153" s="6">
        <v>146</v>
      </c>
      <c r="AK153" s="4">
        <v>1.0863922852945298</v>
      </c>
      <c r="AL153" s="3">
        <v>3.1172837843960245E-3</v>
      </c>
      <c r="AM153" s="3">
        <v>0.79565240999999998</v>
      </c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</row>
    <row r="154" spans="1:54" x14ac:dyDescent="0.35">
      <c r="A154" s="20" t="s">
        <v>286</v>
      </c>
      <c r="B154" s="3">
        <v>0.15659000000000001</v>
      </c>
      <c r="C154" s="6">
        <v>139</v>
      </c>
      <c r="D154" s="3">
        <v>1.550841E-2</v>
      </c>
      <c r="E154" s="3">
        <v>0.14108159000000001</v>
      </c>
      <c r="F154" s="4">
        <v>9.0971021529608773</v>
      </c>
      <c r="G154" s="3">
        <v>4.0529611868049646E-3</v>
      </c>
      <c r="H154" s="19">
        <v>3.4508110661623775E-3</v>
      </c>
      <c r="I154" s="6">
        <v>64</v>
      </c>
      <c r="J154" s="3">
        <v>0.15659000000000001</v>
      </c>
      <c r="K154" s="6">
        <v>153</v>
      </c>
      <c r="L154" s="3">
        <v>1.550841E-2</v>
      </c>
      <c r="M154" s="3">
        <v>0.14108159000000001</v>
      </c>
      <c r="N154" s="4">
        <v>9.0971021529608773</v>
      </c>
      <c r="O154" s="3">
        <v>2.032065035807796E-3</v>
      </c>
      <c r="P154" s="19">
        <v>1.7984194003868019E-3</v>
      </c>
      <c r="Q154" s="6">
        <v>72</v>
      </c>
      <c r="S154" s="20" t="s">
        <v>229</v>
      </c>
      <c r="T154" s="3">
        <v>2.7624900000000003E-3</v>
      </c>
      <c r="U154" s="6">
        <v>193</v>
      </c>
      <c r="V154" s="3">
        <v>8.8261499999999996E-3</v>
      </c>
      <c r="W154" s="3">
        <v>-6.0636599999999994E-3</v>
      </c>
      <c r="X154" s="23">
        <v>-0.68701075780493182</v>
      </c>
      <c r="Y154" s="19">
        <v>-4.8821992188264022E-5</v>
      </c>
      <c r="Z154" s="3">
        <v>2.7624900000000003E-3</v>
      </c>
      <c r="AA154" s="6">
        <v>193</v>
      </c>
      <c r="AB154" s="3">
        <v>8.8261499999999996E-3</v>
      </c>
      <c r="AC154" s="3">
        <v>-6.0636599999999994E-3</v>
      </c>
      <c r="AD154" s="23">
        <v>-0.68701075780493182</v>
      </c>
      <c r="AE154" s="19">
        <v>-4.8821992188264022E-5</v>
      </c>
      <c r="AG154" s="20" t="s">
        <v>286</v>
      </c>
      <c r="AH154" s="6">
        <v>153</v>
      </c>
      <c r="AI154" s="3">
        <v>1.05112318</v>
      </c>
      <c r="AJ154" s="6">
        <v>152</v>
      </c>
      <c r="AK154" s="4">
        <v>0.11022530232270267</v>
      </c>
      <c r="AL154" s="3">
        <v>1.9738338981129338E-3</v>
      </c>
      <c r="AM154" s="3">
        <v>0.9467656499999999</v>
      </c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</row>
    <row r="155" spans="1:54" x14ac:dyDescent="0.35">
      <c r="A155" s="20" t="s">
        <v>159</v>
      </c>
      <c r="B155" s="3">
        <v>1.52034E-3</v>
      </c>
      <c r="C155" s="6">
        <v>188</v>
      </c>
      <c r="D155" s="3">
        <v>8.5123219999999999E-2</v>
      </c>
      <c r="E155" s="3">
        <v>-8.3602880000000004E-2</v>
      </c>
      <c r="F155" s="4">
        <v>-0.98213953842441581</v>
      </c>
      <c r="G155" s="3">
        <v>3.9350399200121718E-5</v>
      </c>
      <c r="H155" s="19">
        <v>-2.0449000005390164E-3</v>
      </c>
      <c r="I155" s="6">
        <v>222</v>
      </c>
      <c r="J155" s="3">
        <v>0.14956515000000001</v>
      </c>
      <c r="K155" s="6">
        <v>154</v>
      </c>
      <c r="L155" s="3">
        <v>0.12652162</v>
      </c>
      <c r="M155" s="3">
        <v>2.3043530000000007E-2</v>
      </c>
      <c r="N155" s="4">
        <v>0.18213116461834744</v>
      </c>
      <c r="O155" s="3">
        <v>1.9409037096260833E-3</v>
      </c>
      <c r="P155" s="19">
        <v>2.9374443118620433E-4</v>
      </c>
      <c r="Q155" s="6">
        <v>93</v>
      </c>
      <c r="S155" s="20" t="s">
        <v>230</v>
      </c>
      <c r="T155" s="3"/>
      <c r="U155" s="6">
        <v>205</v>
      </c>
      <c r="V155" s="3"/>
      <c r="W155" s="3"/>
      <c r="X155" s="23">
        <v>-1</v>
      </c>
      <c r="Y155" s="19"/>
      <c r="Z155" s="3"/>
      <c r="AA155" s="6">
        <v>205</v>
      </c>
      <c r="AB155" s="3"/>
      <c r="AC155" s="3"/>
      <c r="AD155" s="23">
        <v>-1</v>
      </c>
      <c r="AE155" s="19"/>
      <c r="AG155" s="20" t="s">
        <v>159</v>
      </c>
      <c r="AH155" s="6">
        <v>154</v>
      </c>
      <c r="AI155" s="3">
        <v>0.57665194000000009</v>
      </c>
      <c r="AJ155" s="6">
        <v>167</v>
      </c>
      <c r="AK155" s="4">
        <v>-0.11654351990184131</v>
      </c>
      <c r="AL155" s="3">
        <v>1.0828560993056831E-3</v>
      </c>
      <c r="AM155" s="3">
        <v>0.65272252000000008</v>
      </c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</row>
    <row r="156" spans="1:54" x14ac:dyDescent="0.35">
      <c r="A156" s="20" t="s">
        <v>163</v>
      </c>
      <c r="B156" s="3">
        <v>8.3189609999999997E-2</v>
      </c>
      <c r="C156" s="6">
        <v>149</v>
      </c>
      <c r="D156" s="3">
        <v>5.3582699999999997E-2</v>
      </c>
      <c r="E156" s="3">
        <v>2.960691E-2</v>
      </c>
      <c r="F156" s="4">
        <v>0.55254606430806952</v>
      </c>
      <c r="G156" s="3">
        <v>2.153165977874974E-3</v>
      </c>
      <c r="H156" s="19">
        <v>7.2417565369708092E-4</v>
      </c>
      <c r="I156" s="6">
        <v>80</v>
      </c>
      <c r="J156" s="3">
        <v>0.13083856999999999</v>
      </c>
      <c r="K156" s="6">
        <v>155</v>
      </c>
      <c r="L156" s="3">
        <v>0.10729903999999998</v>
      </c>
      <c r="M156" s="3">
        <v>2.3539530000000003E-2</v>
      </c>
      <c r="N156" s="4">
        <v>0.21938248468951826</v>
      </c>
      <c r="O156" s="3">
        <v>1.6978892868771364E-3</v>
      </c>
      <c r="P156" s="19">
        <v>3.0006712731255113E-4</v>
      </c>
      <c r="Q156" s="6">
        <v>92</v>
      </c>
      <c r="S156" s="20" t="s">
        <v>231</v>
      </c>
      <c r="T156" s="3">
        <v>10.759300059999999</v>
      </c>
      <c r="U156" s="6">
        <v>54</v>
      </c>
      <c r="V156" s="3">
        <v>23.89704235</v>
      </c>
      <c r="W156" s="3">
        <v>-13.13774229</v>
      </c>
      <c r="X156" s="23">
        <v>-0.54976436404064044</v>
      </c>
      <c r="Y156" s="19">
        <v>-0.10577947171408124</v>
      </c>
      <c r="Z156" s="3">
        <v>10.759300059999999</v>
      </c>
      <c r="AA156" s="6">
        <v>54</v>
      </c>
      <c r="AB156" s="3">
        <v>23.89704235</v>
      </c>
      <c r="AC156" s="3">
        <v>-13.13774229</v>
      </c>
      <c r="AD156" s="23">
        <v>-0.54976436404064044</v>
      </c>
      <c r="AE156" s="19">
        <v>-0.10577947171408124</v>
      </c>
      <c r="AG156" s="20" t="s">
        <v>163</v>
      </c>
      <c r="AH156" s="6">
        <v>155</v>
      </c>
      <c r="AI156" s="3">
        <v>0.47831238000000004</v>
      </c>
      <c r="AJ156" s="6">
        <v>171</v>
      </c>
      <c r="AK156" s="4">
        <v>-0.11442758417617294</v>
      </c>
      <c r="AL156" s="3">
        <v>8.9819081863561859E-4</v>
      </c>
      <c r="AM156" s="3">
        <v>0.54011662000000005</v>
      </c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</row>
    <row r="157" spans="1:54" x14ac:dyDescent="0.35">
      <c r="A157" s="20" t="s">
        <v>336</v>
      </c>
      <c r="B157" s="3">
        <v>0.12871025</v>
      </c>
      <c r="C157" s="6">
        <v>140</v>
      </c>
      <c r="D157" s="3"/>
      <c r="E157" s="3">
        <v>0.12871025</v>
      </c>
      <c r="F157" s="4">
        <v>-1</v>
      </c>
      <c r="G157" s="3">
        <v>3.3313599054471147E-3</v>
      </c>
      <c r="H157" s="19">
        <v>3.1482120029163699E-3</v>
      </c>
      <c r="I157" s="6">
        <v>66</v>
      </c>
      <c r="J157" s="3">
        <v>0.12893123000000001</v>
      </c>
      <c r="K157" s="6">
        <v>156</v>
      </c>
      <c r="L157" s="3">
        <v>7.0459210000000008E-2</v>
      </c>
      <c r="M157" s="3">
        <v>5.847202E-2</v>
      </c>
      <c r="N157" s="4">
        <v>0.82987050238002946</v>
      </c>
      <c r="O157" s="3">
        <v>1.6731377770399973E-3</v>
      </c>
      <c r="P157" s="19">
        <v>7.4536454506789359E-4</v>
      </c>
      <c r="Q157" s="6">
        <v>87</v>
      </c>
      <c r="S157" s="20" t="s">
        <v>232</v>
      </c>
      <c r="T157" s="3">
        <v>1.6467299999999999E-3</v>
      </c>
      <c r="U157" s="6">
        <v>195</v>
      </c>
      <c r="V157" s="3">
        <v>0.10988908</v>
      </c>
      <c r="W157" s="3">
        <v>-0.10824235</v>
      </c>
      <c r="X157" s="23">
        <v>-0.98501461655698641</v>
      </c>
      <c r="Y157" s="19">
        <v>-8.7152102296951669E-4</v>
      </c>
      <c r="Z157" s="3">
        <v>1.6467299999999999E-3</v>
      </c>
      <c r="AA157" s="6">
        <v>195</v>
      </c>
      <c r="AB157" s="3">
        <v>0.10988908</v>
      </c>
      <c r="AC157" s="3">
        <v>-0.10824235</v>
      </c>
      <c r="AD157" s="23">
        <v>-0.98501461655698641</v>
      </c>
      <c r="AE157" s="19">
        <v>-8.7152102296951669E-4</v>
      </c>
      <c r="AG157" s="20" t="s">
        <v>336</v>
      </c>
      <c r="AH157" s="6">
        <v>156</v>
      </c>
      <c r="AI157" s="3">
        <v>0.37778966000000003</v>
      </c>
      <c r="AJ157" s="6">
        <v>175</v>
      </c>
      <c r="AK157" s="4">
        <v>-0.59272837906870146</v>
      </c>
      <c r="AL157" s="3">
        <v>7.0942592785800784E-4</v>
      </c>
      <c r="AM157" s="3">
        <v>0.92761106000000004</v>
      </c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</row>
    <row r="158" spans="1:54" x14ac:dyDescent="0.35">
      <c r="A158" s="20" t="s">
        <v>162</v>
      </c>
      <c r="B158" s="3">
        <v>7.5299340000000006E-2</v>
      </c>
      <c r="C158" s="6">
        <v>151</v>
      </c>
      <c r="D158" s="3">
        <v>9.3896740000000006E-2</v>
      </c>
      <c r="E158" s="3">
        <v>-1.85974E-2</v>
      </c>
      <c r="F158" s="4">
        <v>-0.19806225434450653</v>
      </c>
      <c r="G158" s="3">
        <v>1.948945031049432E-3</v>
      </c>
      <c r="H158" s="19">
        <v>-4.5488652149333018E-4</v>
      </c>
      <c r="I158" s="6">
        <v>208</v>
      </c>
      <c r="J158" s="3">
        <v>0.11867610000000001</v>
      </c>
      <c r="K158" s="6">
        <v>157</v>
      </c>
      <c r="L158" s="3">
        <v>9.8413990000000007E-2</v>
      </c>
      <c r="M158" s="3">
        <v>2.026211E-2</v>
      </c>
      <c r="N158" s="4">
        <v>0.20588648016404987</v>
      </c>
      <c r="O158" s="3">
        <v>1.5400571773167479E-3</v>
      </c>
      <c r="P158" s="19">
        <v>2.5828863792059207E-4</v>
      </c>
      <c r="Q158" s="6">
        <v>95</v>
      </c>
      <c r="S158" s="20" t="s">
        <v>233</v>
      </c>
      <c r="T158" s="3"/>
      <c r="U158" s="6">
        <v>205</v>
      </c>
      <c r="V158" s="3"/>
      <c r="W158" s="3"/>
      <c r="X158" s="23">
        <v>-1</v>
      </c>
      <c r="Y158" s="19"/>
      <c r="Z158" s="3"/>
      <c r="AA158" s="6">
        <v>205</v>
      </c>
      <c r="AB158" s="3"/>
      <c r="AC158" s="3"/>
      <c r="AD158" s="23">
        <v>-1</v>
      </c>
      <c r="AE158" s="19"/>
      <c r="AG158" s="20" t="s">
        <v>162</v>
      </c>
      <c r="AH158" s="6">
        <v>157</v>
      </c>
      <c r="AI158" s="3">
        <v>1.7043932100000001</v>
      </c>
      <c r="AJ158" s="6">
        <v>145</v>
      </c>
      <c r="AK158" s="4">
        <v>1.2440521354741412</v>
      </c>
      <c r="AL158" s="3">
        <v>3.2005659827723672E-3</v>
      </c>
      <c r="AM158" s="3">
        <v>0.75951586999999998</v>
      </c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</row>
    <row r="159" spans="1:54" x14ac:dyDescent="0.35">
      <c r="A159" s="20" t="s">
        <v>166</v>
      </c>
      <c r="B159" s="3">
        <v>2.8400600000000002E-3</v>
      </c>
      <c r="C159" s="6">
        <v>182</v>
      </c>
      <c r="D159" s="3">
        <v>0.19139842000000001</v>
      </c>
      <c r="E159" s="3">
        <v>-0.18855836000000001</v>
      </c>
      <c r="F159" s="4">
        <v>-0.98516152850164596</v>
      </c>
      <c r="G159" s="3">
        <v>7.3508224970926045E-5</v>
      </c>
      <c r="H159" s="19">
        <v>-4.6120778430795211E-3</v>
      </c>
      <c r="I159" s="6">
        <v>234</v>
      </c>
      <c r="J159" s="3">
        <v>0.11803889000000001</v>
      </c>
      <c r="K159" s="6">
        <v>158</v>
      </c>
      <c r="L159" s="3">
        <v>0.53639546000000005</v>
      </c>
      <c r="M159" s="3">
        <v>-0.41835657000000004</v>
      </c>
      <c r="N159" s="4">
        <v>-0.77994054983239414</v>
      </c>
      <c r="O159" s="3">
        <v>1.531788116958698E-3</v>
      </c>
      <c r="P159" s="19">
        <v>-5.3329465011507111E-3</v>
      </c>
      <c r="Q159" s="6">
        <v>235</v>
      </c>
      <c r="S159" s="20" t="s">
        <v>234</v>
      </c>
      <c r="T159" s="3">
        <v>1.1459140000000001E-2</v>
      </c>
      <c r="U159" s="6">
        <v>183</v>
      </c>
      <c r="V159" s="3">
        <v>3.1433000000000003E-2</v>
      </c>
      <c r="W159" s="3">
        <v>-1.9973860000000003E-2</v>
      </c>
      <c r="X159" s="23">
        <v>-0.63544236948429988</v>
      </c>
      <c r="Y159" s="19">
        <v>-1.6082096240380882E-4</v>
      </c>
      <c r="Z159" s="3">
        <v>1.1459140000000001E-2</v>
      </c>
      <c r="AA159" s="6">
        <v>183</v>
      </c>
      <c r="AB159" s="3">
        <v>3.1433000000000003E-2</v>
      </c>
      <c r="AC159" s="3">
        <v>-1.9973860000000003E-2</v>
      </c>
      <c r="AD159" s="23">
        <v>-0.63544236948429988</v>
      </c>
      <c r="AE159" s="19">
        <v>-1.6082096240380882E-4</v>
      </c>
      <c r="AG159" s="20" t="s">
        <v>166</v>
      </c>
      <c r="AH159" s="6">
        <v>158</v>
      </c>
      <c r="AI159" s="3">
        <v>0.95611610999999996</v>
      </c>
      <c r="AJ159" s="6">
        <v>156</v>
      </c>
      <c r="AK159" s="4">
        <v>1.4683330417818419</v>
      </c>
      <c r="AL159" s="3">
        <v>1.7954264774656327E-3</v>
      </c>
      <c r="AM159" s="3">
        <v>0.38735295999999991</v>
      </c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</row>
    <row r="160" spans="1:54" x14ac:dyDescent="0.35">
      <c r="A160" s="20" t="s">
        <v>200</v>
      </c>
      <c r="B160" s="3">
        <v>5.7618979999999993E-2</v>
      </c>
      <c r="C160" s="6">
        <v>155</v>
      </c>
      <c r="D160" s="3"/>
      <c r="E160" s="3">
        <v>5.7618979999999993E-2</v>
      </c>
      <c r="F160" s="4">
        <v>-1</v>
      </c>
      <c r="G160" s="3">
        <v>1.491330797389945E-3</v>
      </c>
      <c r="H160" s="19">
        <v>1.4093420254548356E-3</v>
      </c>
      <c r="I160" s="6">
        <v>75</v>
      </c>
      <c r="J160" s="3">
        <v>0.11785419</v>
      </c>
      <c r="K160" s="6">
        <v>159</v>
      </c>
      <c r="L160" s="3"/>
      <c r="M160" s="3">
        <v>0.11785419</v>
      </c>
      <c r="N160" s="4">
        <v>-1</v>
      </c>
      <c r="O160" s="3">
        <v>1.5293912690621928E-3</v>
      </c>
      <c r="P160" s="19">
        <v>1.5023311100539215E-3</v>
      </c>
      <c r="Q160" s="6">
        <v>74</v>
      </c>
      <c r="S160" s="20" t="s">
        <v>235</v>
      </c>
      <c r="T160" s="3"/>
      <c r="U160" s="6">
        <v>205</v>
      </c>
      <c r="V160" s="3"/>
      <c r="W160" s="3"/>
      <c r="X160" s="23">
        <v>-1</v>
      </c>
      <c r="Y160" s="19"/>
      <c r="Z160" s="3"/>
      <c r="AA160" s="6">
        <v>205</v>
      </c>
      <c r="AB160" s="3"/>
      <c r="AC160" s="3"/>
      <c r="AD160" s="23">
        <v>-1</v>
      </c>
      <c r="AE160" s="19"/>
      <c r="AG160" s="20" t="s">
        <v>200</v>
      </c>
      <c r="AH160" s="6">
        <v>159</v>
      </c>
      <c r="AI160" s="3">
        <v>0.19659037000000001</v>
      </c>
      <c r="AJ160" s="6">
        <v>183</v>
      </c>
      <c r="AK160" s="4">
        <v>1.7274534270757549</v>
      </c>
      <c r="AL160" s="3">
        <v>3.6916390365262792E-4</v>
      </c>
      <c r="AM160" s="3">
        <v>7.2078360000000008E-2</v>
      </c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</row>
    <row r="161" spans="1:54" x14ac:dyDescent="0.35">
      <c r="A161" s="20" t="s">
        <v>136</v>
      </c>
      <c r="B161" s="3">
        <v>3.8743829999999993E-2</v>
      </c>
      <c r="C161" s="6">
        <v>159</v>
      </c>
      <c r="D161" s="3">
        <v>2.7445250000000001E-2</v>
      </c>
      <c r="E161" s="3">
        <v>1.1298579999999992E-2</v>
      </c>
      <c r="F161" s="4">
        <v>0.41167706615898902</v>
      </c>
      <c r="G161" s="3">
        <v>1.0027922550492991E-3</v>
      </c>
      <c r="H161" s="19">
        <v>2.7635969296859272E-4</v>
      </c>
      <c r="I161" s="6">
        <v>89</v>
      </c>
      <c r="J161" s="3">
        <v>0.11312127</v>
      </c>
      <c r="K161" s="6">
        <v>160</v>
      </c>
      <c r="L161" s="3">
        <v>7.9953079999999996E-2</v>
      </c>
      <c r="M161" s="3">
        <v>3.316819E-2</v>
      </c>
      <c r="N161" s="4">
        <v>0.41484568199248861</v>
      </c>
      <c r="O161" s="3">
        <v>1.4679722688113758E-3</v>
      </c>
      <c r="P161" s="19">
        <v>4.2280723070753254E-4</v>
      </c>
      <c r="Q161" s="6">
        <v>90</v>
      </c>
      <c r="S161" s="20" t="s">
        <v>236</v>
      </c>
      <c r="T161" s="3"/>
      <c r="U161" s="6">
        <v>205</v>
      </c>
      <c r="V161" s="3"/>
      <c r="W161" s="3"/>
      <c r="X161" s="23">
        <v>-1</v>
      </c>
      <c r="Y161" s="19"/>
      <c r="Z161" s="3"/>
      <c r="AA161" s="6">
        <v>205</v>
      </c>
      <c r="AB161" s="3"/>
      <c r="AC161" s="3"/>
      <c r="AD161" s="23">
        <v>-1</v>
      </c>
      <c r="AE161" s="19"/>
      <c r="AG161" s="20" t="s">
        <v>136</v>
      </c>
      <c r="AH161" s="6">
        <v>160</v>
      </c>
      <c r="AI161" s="3">
        <v>2.3204756399999997</v>
      </c>
      <c r="AJ161" s="6">
        <v>138</v>
      </c>
      <c r="AK161" s="4">
        <v>0.11423094034429382</v>
      </c>
      <c r="AL161" s="3">
        <v>4.357465961294188E-3</v>
      </c>
      <c r="AM161" s="3">
        <v>2.0825805100000006</v>
      </c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</row>
    <row r="162" spans="1:54" x14ac:dyDescent="0.35">
      <c r="A162" s="20" t="s">
        <v>292</v>
      </c>
      <c r="B162" s="3">
        <v>4.2962050000000002E-2</v>
      </c>
      <c r="C162" s="6">
        <v>156</v>
      </c>
      <c r="D162" s="3">
        <v>0.27370049000000002</v>
      </c>
      <c r="E162" s="3">
        <v>-0.23073844000000002</v>
      </c>
      <c r="F162" s="4">
        <v>-0.84303261568877719</v>
      </c>
      <c r="G162" s="3">
        <v>1.1119708867461157E-3</v>
      </c>
      <c r="H162" s="19">
        <v>-5.6437892579821623E-3</v>
      </c>
      <c r="I162" s="6">
        <v>239</v>
      </c>
      <c r="J162" s="3">
        <v>0.11244688</v>
      </c>
      <c r="K162" s="6">
        <v>161</v>
      </c>
      <c r="L162" s="3">
        <v>0.40697273</v>
      </c>
      <c r="M162" s="3">
        <v>-0.29452584999999998</v>
      </c>
      <c r="N162" s="4">
        <v>-0.72369922672705855</v>
      </c>
      <c r="O162" s="3">
        <v>1.4592207243992268E-3</v>
      </c>
      <c r="P162" s="19">
        <v>-3.7544303445645401E-3</v>
      </c>
      <c r="Q162" s="6">
        <v>231</v>
      </c>
      <c r="S162" s="20" t="s">
        <v>237</v>
      </c>
      <c r="T162" s="3"/>
      <c r="U162" s="6">
        <v>205</v>
      </c>
      <c r="V162" s="3"/>
      <c r="W162" s="3"/>
      <c r="X162" s="23">
        <v>-1</v>
      </c>
      <c r="Y162" s="19"/>
      <c r="Z162" s="3"/>
      <c r="AA162" s="6">
        <v>205</v>
      </c>
      <c r="AB162" s="3"/>
      <c r="AC162" s="3"/>
      <c r="AD162" s="23">
        <v>-1</v>
      </c>
      <c r="AE162" s="19"/>
      <c r="AG162" s="20" t="s">
        <v>292</v>
      </c>
      <c r="AH162" s="6">
        <v>161</v>
      </c>
      <c r="AI162" s="3">
        <v>2.15768453</v>
      </c>
      <c r="AJ162" s="6">
        <v>140</v>
      </c>
      <c r="AK162" s="4">
        <v>-0.61115513257513643</v>
      </c>
      <c r="AL162" s="3">
        <v>4.0517714267778518E-3</v>
      </c>
      <c r="AM162" s="3">
        <v>5.5489597799999997</v>
      </c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</row>
    <row r="163" spans="1:54" x14ac:dyDescent="0.35">
      <c r="A163" s="20" t="s">
        <v>296</v>
      </c>
      <c r="B163" s="3">
        <v>7.2681510000000005E-2</v>
      </c>
      <c r="C163" s="6">
        <v>153</v>
      </c>
      <c r="D163" s="3">
        <v>1.474397E-2</v>
      </c>
      <c r="E163" s="3">
        <v>5.7937540000000003E-2</v>
      </c>
      <c r="F163" s="4">
        <v>3.9295752772150241</v>
      </c>
      <c r="G163" s="3">
        <v>1.8811887031635285E-3</v>
      </c>
      <c r="H163" s="19">
        <v>1.4171339022917547E-3</v>
      </c>
      <c r="I163" s="6">
        <v>74</v>
      </c>
      <c r="J163" s="3">
        <v>0.10738231000000001</v>
      </c>
      <c r="K163" s="6">
        <v>162</v>
      </c>
      <c r="L163" s="3">
        <v>1.474397E-2</v>
      </c>
      <c r="M163" s="3">
        <v>9.2638340000000013E-2</v>
      </c>
      <c r="N163" s="4">
        <v>6.2831340541251786</v>
      </c>
      <c r="O163" s="3">
        <v>1.3934979092871439E-3</v>
      </c>
      <c r="P163" s="19">
        <v>1.180895309413714E-3</v>
      </c>
      <c r="Q163" s="6">
        <v>79</v>
      </c>
      <c r="S163" s="20" t="s">
        <v>238</v>
      </c>
      <c r="T163" s="3">
        <v>5.2134999999999994E-3</v>
      </c>
      <c r="U163" s="6">
        <v>188</v>
      </c>
      <c r="V163" s="3">
        <v>1.652553E-2</v>
      </c>
      <c r="W163" s="3">
        <v>-1.1312030000000001E-2</v>
      </c>
      <c r="X163" s="23">
        <v>-0.68451843904552534</v>
      </c>
      <c r="Y163" s="19">
        <v>-9.1079618628585424E-5</v>
      </c>
      <c r="Z163" s="3">
        <v>5.2134999999999994E-3</v>
      </c>
      <c r="AA163" s="6">
        <v>188</v>
      </c>
      <c r="AB163" s="3">
        <v>1.652553E-2</v>
      </c>
      <c r="AC163" s="3">
        <v>-1.1312030000000001E-2</v>
      </c>
      <c r="AD163" s="23">
        <v>-0.68451843904552534</v>
      </c>
      <c r="AE163" s="19">
        <v>-9.1079618628585424E-5</v>
      </c>
      <c r="AG163" s="20" t="s">
        <v>296</v>
      </c>
      <c r="AH163" s="6">
        <v>162</v>
      </c>
      <c r="AI163" s="3">
        <v>0.31354648000000002</v>
      </c>
      <c r="AJ163" s="6">
        <v>176</v>
      </c>
      <c r="AK163" s="4">
        <v>2.333680792785942</v>
      </c>
      <c r="AL163" s="3">
        <v>5.8878795809449178E-4</v>
      </c>
      <c r="AM163" s="3">
        <v>9.4054140000000008E-2</v>
      </c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</row>
    <row r="164" spans="1:54" x14ac:dyDescent="0.35">
      <c r="A164" s="20" t="s">
        <v>165</v>
      </c>
      <c r="B164" s="3">
        <v>9.1060349999999984E-2</v>
      </c>
      <c r="C164" s="6">
        <v>147</v>
      </c>
      <c r="D164" s="3">
        <v>0.14933087</v>
      </c>
      <c r="E164" s="3">
        <v>-5.827052000000002E-2</v>
      </c>
      <c r="F164" s="4">
        <v>-0.39021081173638117</v>
      </c>
      <c r="G164" s="3">
        <v>2.3568814369172705E-3</v>
      </c>
      <c r="H164" s="19">
        <v>-1.4252784877675122E-3</v>
      </c>
      <c r="I164" s="6">
        <v>217</v>
      </c>
      <c r="J164" s="3">
        <v>9.8555609999999988E-2</v>
      </c>
      <c r="K164" s="6">
        <v>163</v>
      </c>
      <c r="L164" s="3">
        <v>1.2260336000000001</v>
      </c>
      <c r="M164" s="3">
        <v>-1.12747799</v>
      </c>
      <c r="N164" s="4">
        <v>-0.91961426668893909</v>
      </c>
      <c r="O164" s="3">
        <v>1.2789540147117257E-3</v>
      </c>
      <c r="P164" s="19">
        <v>-1.4372380483698242E-2</v>
      </c>
      <c r="Q164" s="6">
        <v>248</v>
      </c>
      <c r="S164" s="20" t="s">
        <v>239</v>
      </c>
      <c r="T164" s="3">
        <v>0.25697663999999998</v>
      </c>
      <c r="U164" s="6">
        <v>147</v>
      </c>
      <c r="V164" s="3">
        <v>0.21476991000000001</v>
      </c>
      <c r="W164" s="3">
        <v>4.220672999999997E-2</v>
      </c>
      <c r="X164" s="23">
        <v>0.19652068578880511</v>
      </c>
      <c r="Y164" s="19">
        <v>3.398305053964383E-4</v>
      </c>
      <c r="Z164" s="3">
        <v>0.25697663999999998</v>
      </c>
      <c r="AA164" s="6">
        <v>147</v>
      </c>
      <c r="AB164" s="3">
        <v>0.21476991000000001</v>
      </c>
      <c r="AC164" s="3">
        <v>4.220672999999997E-2</v>
      </c>
      <c r="AD164" s="23">
        <v>0.19652068578880511</v>
      </c>
      <c r="AE164" s="19">
        <v>3.398305053964383E-4</v>
      </c>
      <c r="AG164" s="20" t="s">
        <v>165</v>
      </c>
      <c r="AH164" s="6">
        <v>163</v>
      </c>
      <c r="AI164" s="3">
        <v>2.8809172900000002</v>
      </c>
      <c r="AJ164" s="6">
        <v>130</v>
      </c>
      <c r="AK164" s="4">
        <v>-0.60994316190152276</v>
      </c>
      <c r="AL164" s="3">
        <v>5.4098818414999176E-3</v>
      </c>
      <c r="AM164" s="3">
        <v>7.385891</v>
      </c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</row>
    <row r="165" spans="1:54" x14ac:dyDescent="0.35">
      <c r="A165" s="20" t="s">
        <v>326</v>
      </c>
      <c r="B165" s="3">
        <v>9.3702819999999992E-2</v>
      </c>
      <c r="C165" s="6">
        <v>146</v>
      </c>
      <c r="D165" s="3"/>
      <c r="E165" s="3">
        <v>9.3702819999999992E-2</v>
      </c>
      <c r="F165" s="4">
        <v>-1</v>
      </c>
      <c r="G165" s="3">
        <v>2.4252755128307806E-3</v>
      </c>
      <c r="H165" s="19">
        <v>2.2919413382470476E-3</v>
      </c>
      <c r="I165" s="6">
        <v>71</v>
      </c>
      <c r="J165" s="3">
        <v>9.3702819999999992E-2</v>
      </c>
      <c r="K165" s="6">
        <v>164</v>
      </c>
      <c r="L165" s="3"/>
      <c r="M165" s="3">
        <v>9.3702819999999992E-2</v>
      </c>
      <c r="N165" s="4">
        <v>-1</v>
      </c>
      <c r="O165" s="3">
        <v>1.2159794640691707E-3</v>
      </c>
      <c r="P165" s="19">
        <v>1.1944646311326122E-3</v>
      </c>
      <c r="Q165" s="6">
        <v>78</v>
      </c>
      <c r="S165" s="20" t="s">
        <v>240</v>
      </c>
      <c r="T165" s="3">
        <v>4.2259400000000001E-3</v>
      </c>
      <c r="U165" s="6">
        <v>189</v>
      </c>
      <c r="V165" s="3">
        <v>9.68E-4</v>
      </c>
      <c r="W165" s="3">
        <v>3.25794E-3</v>
      </c>
      <c r="X165" s="23">
        <v>3.365640495867769</v>
      </c>
      <c r="Y165" s="19">
        <v>2.623153693146266E-5</v>
      </c>
      <c r="Z165" s="3">
        <v>4.2259400000000001E-3</v>
      </c>
      <c r="AA165" s="6">
        <v>189</v>
      </c>
      <c r="AB165" s="3">
        <v>9.68E-4</v>
      </c>
      <c r="AC165" s="3">
        <v>3.25794E-3</v>
      </c>
      <c r="AD165" s="23">
        <v>3.365640495867769</v>
      </c>
      <c r="AE165" s="19">
        <v>2.623153693146266E-5</v>
      </c>
      <c r="AG165" s="20" t="s">
        <v>326</v>
      </c>
      <c r="AH165" s="6">
        <v>164</v>
      </c>
      <c r="AI165" s="3">
        <v>6.0733330000000002E-2</v>
      </c>
      <c r="AJ165" s="6">
        <v>195</v>
      </c>
      <c r="AK165" s="4">
        <v>4.4372994585380514</v>
      </c>
      <c r="AL165" s="3">
        <v>1.14047057262384E-4</v>
      </c>
      <c r="AM165" s="3">
        <v>1.1169760000000003E-2</v>
      </c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</row>
    <row r="166" spans="1:54" x14ac:dyDescent="0.35">
      <c r="A166" s="20" t="s">
        <v>204</v>
      </c>
      <c r="B166" s="3">
        <v>3.65078E-2</v>
      </c>
      <c r="C166" s="6">
        <v>161</v>
      </c>
      <c r="D166" s="3">
        <v>3.31482E-3</v>
      </c>
      <c r="E166" s="3">
        <v>3.3192979999999997E-2</v>
      </c>
      <c r="F166" s="4">
        <v>10.013509029147887</v>
      </c>
      <c r="G166" s="3">
        <v>9.4491791567557495E-4</v>
      </c>
      <c r="H166" s="19">
        <v>8.1188979159439896E-4</v>
      </c>
      <c r="I166" s="6">
        <v>79</v>
      </c>
      <c r="J166" s="3">
        <v>8.4438490000000005E-2</v>
      </c>
      <c r="K166" s="6">
        <v>165</v>
      </c>
      <c r="L166" s="3">
        <v>0.10609494999999999</v>
      </c>
      <c r="M166" s="3">
        <v>-2.1656459999999988E-2</v>
      </c>
      <c r="N166" s="4">
        <v>-0.20412338193288171</v>
      </c>
      <c r="O166" s="3">
        <v>1.0957564544696739E-3</v>
      </c>
      <c r="P166" s="19">
        <v>-2.760629349846478E-4</v>
      </c>
      <c r="Q166" s="6">
        <v>206</v>
      </c>
      <c r="S166" s="20" t="s">
        <v>241</v>
      </c>
      <c r="T166" s="3">
        <v>2.1379389999999998E-2</v>
      </c>
      <c r="U166" s="6">
        <v>179</v>
      </c>
      <c r="V166" s="3">
        <v>1.5077449999999999E-2</v>
      </c>
      <c r="W166" s="3">
        <v>6.3019399999999989E-3</v>
      </c>
      <c r="X166" s="23">
        <v>0.41797120865928905</v>
      </c>
      <c r="Y166" s="19">
        <v>5.0740520651043843E-5</v>
      </c>
      <c r="Z166" s="3">
        <v>2.1379389999999998E-2</v>
      </c>
      <c r="AA166" s="6">
        <v>179</v>
      </c>
      <c r="AB166" s="3">
        <v>1.5077449999999999E-2</v>
      </c>
      <c r="AC166" s="3">
        <v>6.3019399999999989E-3</v>
      </c>
      <c r="AD166" s="23">
        <v>0.41797120865928905</v>
      </c>
      <c r="AE166" s="19">
        <v>5.0740520651043843E-5</v>
      </c>
      <c r="AG166" s="20" t="s">
        <v>204</v>
      </c>
      <c r="AH166" s="6">
        <v>165</v>
      </c>
      <c r="AI166" s="3">
        <v>1.2140238699999999</v>
      </c>
      <c r="AJ166" s="6">
        <v>151</v>
      </c>
      <c r="AK166" s="4">
        <v>-0.15554119632835983</v>
      </c>
      <c r="AL166" s="3">
        <v>2.2797342055802146E-3</v>
      </c>
      <c r="AM166" s="3">
        <v>1.4376354</v>
      </c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</row>
    <row r="167" spans="1:54" x14ac:dyDescent="0.35">
      <c r="A167" s="20" t="s">
        <v>228</v>
      </c>
      <c r="B167" s="3">
        <v>7.0542199999999991E-3</v>
      </c>
      <c r="C167" s="6">
        <v>176</v>
      </c>
      <c r="D167" s="3"/>
      <c r="E167" s="3">
        <v>7.0542199999999991E-3</v>
      </c>
      <c r="F167" s="4">
        <v>-1</v>
      </c>
      <c r="G167" s="3">
        <v>1.8258177318592066E-4</v>
      </c>
      <c r="H167" s="19">
        <v>1.7254398989367757E-4</v>
      </c>
      <c r="I167" s="6">
        <v>92</v>
      </c>
      <c r="J167" s="3">
        <v>8.2844100000000004E-2</v>
      </c>
      <c r="K167" s="6">
        <v>166</v>
      </c>
      <c r="L167" s="3">
        <v>2.6584999999999998E-3</v>
      </c>
      <c r="M167" s="3">
        <v>8.018560000000001E-2</v>
      </c>
      <c r="N167" s="4">
        <v>30.161971036298667</v>
      </c>
      <c r="O167" s="3">
        <v>1.0750660899991355E-3</v>
      </c>
      <c r="P167" s="19">
        <v>1.0221556098967694E-3</v>
      </c>
      <c r="Q167" s="6">
        <v>82</v>
      </c>
      <c r="S167" s="20" t="s">
        <v>242</v>
      </c>
      <c r="T167" s="3"/>
      <c r="U167" s="6">
        <v>205</v>
      </c>
      <c r="V167" s="3">
        <v>1.3447000000000001E-2</v>
      </c>
      <c r="W167" s="3">
        <v>-1.3447000000000001E-2</v>
      </c>
      <c r="X167" s="23">
        <v>-1</v>
      </c>
      <c r="Y167" s="19">
        <v>-1.0826948228554805E-4</v>
      </c>
      <c r="Z167" s="3"/>
      <c r="AA167" s="6">
        <v>205</v>
      </c>
      <c r="AB167" s="3">
        <v>1.3447000000000001E-2</v>
      </c>
      <c r="AC167" s="3">
        <v>-1.3447000000000001E-2</v>
      </c>
      <c r="AD167" s="23">
        <v>-1</v>
      </c>
      <c r="AE167" s="19">
        <v>-1.0826948228554805E-4</v>
      </c>
      <c r="AG167" s="20" t="s">
        <v>228</v>
      </c>
      <c r="AH167" s="6">
        <v>166</v>
      </c>
      <c r="AI167" s="3">
        <v>0.78280318000000015</v>
      </c>
      <c r="AJ167" s="6">
        <v>162</v>
      </c>
      <c r="AK167" s="4">
        <v>0.84049703375060081</v>
      </c>
      <c r="AL167" s="3">
        <v>1.4699737210957526E-3</v>
      </c>
      <c r="AM167" s="3">
        <v>0.42532161999999996</v>
      </c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</row>
    <row r="168" spans="1:54" x14ac:dyDescent="0.35">
      <c r="A168" s="20" t="s">
        <v>227</v>
      </c>
      <c r="B168" s="3">
        <v>6.5691999999999996E-4</v>
      </c>
      <c r="C168" s="6">
        <v>192</v>
      </c>
      <c r="D168" s="3">
        <v>0.51696050000000004</v>
      </c>
      <c r="E168" s="3">
        <v>-0.5163035800000001</v>
      </c>
      <c r="F168" s="4">
        <v>-0.99872926461499478</v>
      </c>
      <c r="G168" s="3">
        <v>1.7002817950290037E-5</v>
      </c>
      <c r="H168" s="19">
        <v>-1.2628622255839706E-2</v>
      </c>
      <c r="I168" s="6">
        <v>250</v>
      </c>
      <c r="J168" s="3">
        <v>7.9712050000000007E-2</v>
      </c>
      <c r="K168" s="6">
        <v>167</v>
      </c>
      <c r="L168" s="3">
        <v>0.52617550000000002</v>
      </c>
      <c r="M168" s="3">
        <v>-0.44646344999999998</v>
      </c>
      <c r="N168" s="4">
        <v>-0.84850672446740671</v>
      </c>
      <c r="O168" s="3">
        <v>1.0344215450383985E-3</v>
      </c>
      <c r="P168" s="19">
        <v>-5.6912353344162267E-3</v>
      </c>
      <c r="Q168" s="6">
        <v>237</v>
      </c>
      <c r="S168" s="20" t="s">
        <v>243</v>
      </c>
      <c r="T168" s="3"/>
      <c r="U168" s="6">
        <v>205</v>
      </c>
      <c r="V168" s="3"/>
      <c r="W168" s="3"/>
      <c r="X168" s="23">
        <v>-1</v>
      </c>
      <c r="Y168" s="19"/>
      <c r="Z168" s="3"/>
      <c r="AA168" s="6">
        <v>205</v>
      </c>
      <c r="AB168" s="3"/>
      <c r="AC168" s="3"/>
      <c r="AD168" s="23">
        <v>-1</v>
      </c>
      <c r="AE168" s="19"/>
      <c r="AG168" s="20" t="s">
        <v>227</v>
      </c>
      <c r="AH168" s="6">
        <v>167</v>
      </c>
      <c r="AI168" s="3">
        <v>3.43806989</v>
      </c>
      <c r="AJ168" s="6">
        <v>122</v>
      </c>
      <c r="AK168" s="4">
        <v>0.75600574060214965</v>
      </c>
      <c r="AL168" s="3">
        <v>6.4561214347526848E-3</v>
      </c>
      <c r="AM168" s="3">
        <v>1.95789217</v>
      </c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</row>
    <row r="169" spans="1:54" x14ac:dyDescent="0.35">
      <c r="A169" s="20" t="s">
        <v>198</v>
      </c>
      <c r="B169" s="3">
        <v>1.190313E-2</v>
      </c>
      <c r="C169" s="6">
        <v>172</v>
      </c>
      <c r="D169" s="3">
        <v>0.1070692</v>
      </c>
      <c r="E169" s="3">
        <v>-9.5166070000000005E-2</v>
      </c>
      <c r="F169" s="4">
        <v>-0.88882769274450546</v>
      </c>
      <c r="G169" s="3">
        <v>3.080843214221456E-4</v>
      </c>
      <c r="H169" s="19">
        <v>-2.3277319704093453E-3</v>
      </c>
      <c r="I169" s="6">
        <v>223</v>
      </c>
      <c r="J169" s="3">
        <v>7.729649999999999E-2</v>
      </c>
      <c r="K169" s="6">
        <v>168</v>
      </c>
      <c r="L169" s="3">
        <v>0.14192124</v>
      </c>
      <c r="M169" s="3">
        <v>-6.4624740000000014E-2</v>
      </c>
      <c r="N169" s="4">
        <v>-0.45535636526287404</v>
      </c>
      <c r="O169" s="3">
        <v>1.0030750050470483E-3</v>
      </c>
      <c r="P169" s="19">
        <v>-8.2379555093583081E-4</v>
      </c>
      <c r="Q169" s="6">
        <v>212</v>
      </c>
      <c r="S169" s="20" t="s">
        <v>244</v>
      </c>
      <c r="T169" s="3">
        <v>0.55113156000000008</v>
      </c>
      <c r="U169" s="6">
        <v>125</v>
      </c>
      <c r="V169" s="3">
        <v>0.14487618000000002</v>
      </c>
      <c r="W169" s="3">
        <v>0.40625538000000005</v>
      </c>
      <c r="X169" s="23">
        <v>2.8041557970399276</v>
      </c>
      <c r="Y169" s="19">
        <v>3.2709942491498923E-3</v>
      </c>
      <c r="Z169" s="3">
        <v>0.55113156000000008</v>
      </c>
      <c r="AA169" s="6">
        <v>125</v>
      </c>
      <c r="AB169" s="3">
        <v>0.14487618000000002</v>
      </c>
      <c r="AC169" s="3">
        <v>0.40625538000000005</v>
      </c>
      <c r="AD169" s="23">
        <v>2.8041557970399276</v>
      </c>
      <c r="AE169" s="19">
        <v>3.2709942491498923E-3</v>
      </c>
      <c r="AG169" s="20" t="s">
        <v>198</v>
      </c>
      <c r="AH169" s="6">
        <v>168</v>
      </c>
      <c r="AI169" s="3">
        <v>1.52886572</v>
      </c>
      <c r="AJ169" s="6">
        <v>147</v>
      </c>
      <c r="AK169" s="4">
        <v>1.0023783900794427</v>
      </c>
      <c r="AL169" s="3">
        <v>2.8709546523356441E-3</v>
      </c>
      <c r="AM169" s="3">
        <v>0.76352488000000007</v>
      </c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</row>
    <row r="170" spans="1:54" x14ac:dyDescent="0.35">
      <c r="A170" s="20" t="s">
        <v>249</v>
      </c>
      <c r="B170" s="3">
        <v>2.3098810000000001E-2</v>
      </c>
      <c r="C170" s="6">
        <v>166</v>
      </c>
      <c r="D170" s="3">
        <v>1.0000000000000001E-5</v>
      </c>
      <c r="E170" s="3">
        <v>2.3088810000000001E-2</v>
      </c>
      <c r="F170" s="4">
        <v>2308.8809999999999</v>
      </c>
      <c r="G170" s="3">
        <v>5.9785797555005039E-4</v>
      </c>
      <c r="H170" s="19">
        <v>5.6474498942435055E-4</v>
      </c>
      <c r="I170" s="6">
        <v>83</v>
      </c>
      <c r="J170" s="3">
        <v>6.9455420000000004E-2</v>
      </c>
      <c r="K170" s="6">
        <v>169</v>
      </c>
      <c r="L170" s="3">
        <v>1.67596E-3</v>
      </c>
      <c r="M170" s="3">
        <v>6.777946E-2</v>
      </c>
      <c r="N170" s="4">
        <v>40.442170457528825</v>
      </c>
      <c r="O170" s="3">
        <v>9.0132147984766276E-4</v>
      </c>
      <c r="P170" s="19">
        <v>8.6400993787879221E-4</v>
      </c>
      <c r="Q170" s="6">
        <v>83</v>
      </c>
      <c r="S170" s="20" t="s">
        <v>245</v>
      </c>
      <c r="T170" s="3"/>
      <c r="U170" s="6">
        <v>205</v>
      </c>
      <c r="V170" s="3"/>
      <c r="W170" s="3"/>
      <c r="X170" s="23">
        <v>-1</v>
      </c>
      <c r="Y170" s="19"/>
      <c r="Z170" s="3"/>
      <c r="AA170" s="6">
        <v>205</v>
      </c>
      <c r="AB170" s="3"/>
      <c r="AC170" s="3"/>
      <c r="AD170" s="23">
        <v>-1</v>
      </c>
      <c r="AE170" s="19"/>
      <c r="AG170" s="20" t="s">
        <v>249</v>
      </c>
      <c r="AH170" s="6">
        <v>169</v>
      </c>
      <c r="AI170" s="3">
        <v>1.3071667799999998</v>
      </c>
      <c r="AJ170" s="6">
        <v>149</v>
      </c>
      <c r="AK170" s="4">
        <v>0.53434444177875817</v>
      </c>
      <c r="AL170" s="3">
        <v>2.4546410448784231E-3</v>
      </c>
      <c r="AM170" s="3">
        <v>0.85193828999999999</v>
      </c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</row>
    <row r="171" spans="1:54" x14ac:dyDescent="0.35">
      <c r="A171" s="20" t="s">
        <v>135</v>
      </c>
      <c r="B171" s="3">
        <v>2.7589389999999998E-2</v>
      </c>
      <c r="C171" s="6">
        <v>163</v>
      </c>
      <c r="D171" s="3">
        <v>0.36257275999999999</v>
      </c>
      <c r="E171" s="3">
        <v>-0.33498337</v>
      </c>
      <c r="F171" s="4">
        <v>-0.92390661118612438</v>
      </c>
      <c r="G171" s="3">
        <v>7.1408600062344342E-4</v>
      </c>
      <c r="H171" s="19">
        <v>-8.1935872722753277E-3</v>
      </c>
      <c r="I171" s="6">
        <v>243</v>
      </c>
      <c r="J171" s="3">
        <v>6.8457779999999996E-2</v>
      </c>
      <c r="K171" s="6">
        <v>170</v>
      </c>
      <c r="L171" s="3">
        <v>0.36267769999999999</v>
      </c>
      <c r="M171" s="3">
        <v>-0.29421991999999997</v>
      </c>
      <c r="N171" s="4">
        <v>-0.81124348147128977</v>
      </c>
      <c r="O171" s="3">
        <v>8.88375127192172E-4</v>
      </c>
      <c r="P171" s="19">
        <v>-3.7505305412864486E-3</v>
      </c>
      <c r="Q171" s="6">
        <v>230</v>
      </c>
      <c r="S171" s="20" t="s">
        <v>246</v>
      </c>
      <c r="T171" s="3">
        <v>0.52792748</v>
      </c>
      <c r="U171" s="6">
        <v>126</v>
      </c>
      <c r="V171" s="3">
        <v>0.19812931000000003</v>
      </c>
      <c r="W171" s="3">
        <v>0.32979817</v>
      </c>
      <c r="X171" s="23">
        <v>1.6645602308916327</v>
      </c>
      <c r="Y171" s="19">
        <v>2.655393554296212E-3</v>
      </c>
      <c r="Z171" s="3">
        <v>0.52792748</v>
      </c>
      <c r="AA171" s="6">
        <v>126</v>
      </c>
      <c r="AB171" s="3">
        <v>0.19812931000000003</v>
      </c>
      <c r="AC171" s="3">
        <v>0.32979817</v>
      </c>
      <c r="AD171" s="23">
        <v>1.6645602308916327</v>
      </c>
      <c r="AE171" s="19">
        <v>2.655393554296212E-3</v>
      </c>
      <c r="AG171" s="20" t="s">
        <v>135</v>
      </c>
      <c r="AH171" s="6">
        <v>170</v>
      </c>
      <c r="AI171" s="3">
        <v>0.80268318000000005</v>
      </c>
      <c r="AJ171" s="6">
        <v>161</v>
      </c>
      <c r="AK171" s="4">
        <v>5.426750475356279E-2</v>
      </c>
      <c r="AL171" s="3">
        <v>1.5073050430959819E-3</v>
      </c>
      <c r="AM171" s="3">
        <v>0.76136576000000011</v>
      </c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</row>
    <row r="172" spans="1:54" x14ac:dyDescent="0.35">
      <c r="A172" s="20" t="s">
        <v>158</v>
      </c>
      <c r="B172" s="3">
        <v>4.1555999999999999E-4</v>
      </c>
      <c r="C172" s="6">
        <v>193</v>
      </c>
      <c r="D172" s="3">
        <v>1.5E-3</v>
      </c>
      <c r="E172" s="3">
        <v>-1.0844400000000001E-3</v>
      </c>
      <c r="F172" s="4">
        <v>-0.72296000000000005</v>
      </c>
      <c r="G172" s="3">
        <v>1.0755786134418999E-5</v>
      </c>
      <c r="H172" s="19">
        <v>-2.6525059382936703E-5</v>
      </c>
      <c r="I172" s="6">
        <v>201</v>
      </c>
      <c r="J172" s="3">
        <v>6.3589619999999999E-2</v>
      </c>
      <c r="K172" s="6">
        <v>171</v>
      </c>
      <c r="L172" s="3">
        <v>1.5E-3</v>
      </c>
      <c r="M172" s="3">
        <v>6.2089619999999998E-2</v>
      </c>
      <c r="N172" s="4">
        <v>41.393079999999998</v>
      </c>
      <c r="O172" s="3">
        <v>8.2520112039277172E-4</v>
      </c>
      <c r="P172" s="19">
        <v>7.9147943520231363E-4</v>
      </c>
      <c r="Q172" s="6">
        <v>85</v>
      </c>
      <c r="S172" s="20" t="s">
        <v>247</v>
      </c>
      <c r="T172" s="3"/>
      <c r="U172" s="6">
        <v>205</v>
      </c>
      <c r="V172" s="3"/>
      <c r="W172" s="3"/>
      <c r="X172" s="23">
        <v>-1</v>
      </c>
      <c r="Y172" s="19"/>
      <c r="Z172" s="3"/>
      <c r="AA172" s="6">
        <v>205</v>
      </c>
      <c r="AB172" s="3"/>
      <c r="AC172" s="3"/>
      <c r="AD172" s="23">
        <v>-1</v>
      </c>
      <c r="AE172" s="19"/>
      <c r="AG172" s="20" t="s">
        <v>158</v>
      </c>
      <c r="AH172" s="6">
        <v>171</v>
      </c>
      <c r="AI172" s="3">
        <v>0.29898773999999995</v>
      </c>
      <c r="AJ172" s="6">
        <v>177</v>
      </c>
      <c r="AK172" s="4">
        <v>0.4183368782140402</v>
      </c>
      <c r="AL172" s="3">
        <v>5.6144907424853494E-4</v>
      </c>
      <c r="AM172" s="3">
        <v>0.21080164000000001</v>
      </c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</row>
    <row r="173" spans="1:54" x14ac:dyDescent="0.35">
      <c r="A173" s="20" t="s">
        <v>100</v>
      </c>
      <c r="B173" s="3">
        <v>6.6196500000000004E-3</v>
      </c>
      <c r="C173" s="6">
        <v>177</v>
      </c>
      <c r="D173" s="3">
        <v>4.3116999999999998E-4</v>
      </c>
      <c r="E173" s="3">
        <v>6.1884800000000005E-3</v>
      </c>
      <c r="F173" s="4">
        <v>14.352761091912704</v>
      </c>
      <c r="G173" s="3">
        <v>1.7133395823637197E-4</v>
      </c>
      <c r="H173" s="19">
        <v>1.5136826333417812E-4</v>
      </c>
      <c r="I173" s="6">
        <v>93</v>
      </c>
      <c r="J173" s="3">
        <v>5.7208160000000001E-2</v>
      </c>
      <c r="K173" s="6">
        <v>172</v>
      </c>
      <c r="L173" s="3">
        <v>7.8116999999999998E-4</v>
      </c>
      <c r="M173" s="3">
        <v>5.6426990000000003E-2</v>
      </c>
      <c r="N173" s="4">
        <v>72.233943955861079</v>
      </c>
      <c r="O173" s="3">
        <v>7.4238905229515365E-4</v>
      </c>
      <c r="P173" s="19">
        <v>7.1929578849679867E-4</v>
      </c>
      <c r="Q173" s="6">
        <v>88</v>
      </c>
      <c r="S173" s="20" t="s">
        <v>248</v>
      </c>
      <c r="T173" s="3">
        <v>0.26443854999999999</v>
      </c>
      <c r="U173" s="6">
        <v>145</v>
      </c>
      <c r="V173" s="3">
        <v>0.26298472000000001</v>
      </c>
      <c r="W173" s="3">
        <v>1.4538299999999893E-3</v>
      </c>
      <c r="X173" s="23">
        <v>5.5281919040770511E-3</v>
      </c>
      <c r="Y173" s="19">
        <v>1.1705616228987667E-5</v>
      </c>
      <c r="Z173" s="3">
        <v>0.26443854999999999</v>
      </c>
      <c r="AA173" s="6">
        <v>145</v>
      </c>
      <c r="AB173" s="3">
        <v>0.26298472000000001</v>
      </c>
      <c r="AC173" s="3">
        <v>1.4538299999999893E-3</v>
      </c>
      <c r="AD173" s="23">
        <v>5.5281919040770511E-3</v>
      </c>
      <c r="AE173" s="19">
        <v>1.1705616228987667E-5</v>
      </c>
      <c r="AG173" s="20" t="s">
        <v>100</v>
      </c>
      <c r="AH173" s="6">
        <v>172</v>
      </c>
      <c r="AI173" s="3">
        <v>0.10582259999999999</v>
      </c>
      <c r="AJ173" s="6">
        <v>192</v>
      </c>
      <c r="AK173" s="4">
        <v>0.30985910262868921</v>
      </c>
      <c r="AL173" s="3">
        <v>1.9871718086023532E-4</v>
      </c>
      <c r="AM173" s="3">
        <v>8.0789300000000022E-2</v>
      </c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</row>
    <row r="174" spans="1:54" x14ac:dyDescent="0.35">
      <c r="A174" s="20" t="s">
        <v>304</v>
      </c>
      <c r="B174" s="3">
        <v>3.9380949999999998E-2</v>
      </c>
      <c r="C174" s="6">
        <v>158</v>
      </c>
      <c r="D174" s="3">
        <v>6.0958999999999996E-3</v>
      </c>
      <c r="E174" s="3">
        <v>3.3285049999999997E-2</v>
      </c>
      <c r="F174" s="4">
        <v>5.4602355681687689</v>
      </c>
      <c r="G174" s="3">
        <v>1.0192825969059772E-3</v>
      </c>
      <c r="H174" s="19">
        <v>8.1414179467192006E-4</v>
      </c>
      <c r="I174" s="6">
        <v>78</v>
      </c>
      <c r="J174" s="3">
        <v>5.040596E-2</v>
      </c>
      <c r="K174" s="6">
        <v>173</v>
      </c>
      <c r="L174" s="3">
        <v>2.805962E-2</v>
      </c>
      <c r="M174" s="3">
        <v>2.2346339999999999E-2</v>
      </c>
      <c r="N174" s="4">
        <v>0.79638783419019932</v>
      </c>
      <c r="O174" s="3">
        <v>6.5411705033735447E-4</v>
      </c>
      <c r="P174" s="19">
        <v>2.8485709144360796E-4</v>
      </c>
      <c r="Q174" s="6">
        <v>94</v>
      </c>
      <c r="S174" s="20" t="s">
        <v>249</v>
      </c>
      <c r="T174" s="3">
        <v>6.9455420000000004E-2</v>
      </c>
      <c r="U174" s="6">
        <v>169</v>
      </c>
      <c r="V174" s="3">
        <v>0.36677637999999996</v>
      </c>
      <c r="W174" s="3">
        <v>-0.29732095999999997</v>
      </c>
      <c r="X174" s="23">
        <v>-0.81063278938518335</v>
      </c>
      <c r="Y174" s="19">
        <v>-2.3939009750756405E-3</v>
      </c>
      <c r="Z174" s="3">
        <v>6.9455420000000004E-2</v>
      </c>
      <c r="AA174" s="6">
        <v>169</v>
      </c>
      <c r="AB174" s="3">
        <v>0.36677637999999996</v>
      </c>
      <c r="AC174" s="3">
        <v>-0.29732095999999997</v>
      </c>
      <c r="AD174" s="23">
        <v>-0.81063278938518335</v>
      </c>
      <c r="AE174" s="19">
        <v>-2.3939009750756405E-3</v>
      </c>
      <c r="AG174" s="20" t="s">
        <v>304</v>
      </c>
      <c r="AH174" s="6">
        <v>173</v>
      </c>
      <c r="AI174" s="3">
        <v>0.52937871000000003</v>
      </c>
      <c r="AJ174" s="6">
        <v>169</v>
      </c>
      <c r="AK174" s="4">
        <v>-0.39607665165589456</v>
      </c>
      <c r="AL174" s="3">
        <v>9.9408486333380647E-4</v>
      </c>
      <c r="AM174" s="3">
        <v>0.87656605999999992</v>
      </c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</row>
    <row r="175" spans="1:54" x14ac:dyDescent="0.35">
      <c r="A175" s="20" t="s">
        <v>290</v>
      </c>
      <c r="B175" s="3">
        <v>4.0943060000000003E-2</v>
      </c>
      <c r="C175" s="6">
        <v>157</v>
      </c>
      <c r="D175" s="3">
        <v>1.542491E-2</v>
      </c>
      <c r="E175" s="3">
        <v>2.5518150000000003E-2</v>
      </c>
      <c r="F175" s="4">
        <v>1.6543467676634744</v>
      </c>
      <c r="G175" s="3">
        <v>1.0597141136025729E-3</v>
      </c>
      <c r="H175" s="19">
        <v>6.2416587740463851E-4</v>
      </c>
      <c r="I175" s="6">
        <v>82</v>
      </c>
      <c r="J175" s="3">
        <v>4.7045300000000005E-2</v>
      </c>
      <c r="K175" s="6">
        <v>174</v>
      </c>
      <c r="L175" s="3">
        <v>3.0057149999999998E-2</v>
      </c>
      <c r="M175" s="3">
        <v>1.6988150000000007E-2</v>
      </c>
      <c r="N175" s="4">
        <v>0.56519497024834386</v>
      </c>
      <c r="O175" s="3">
        <v>6.1050583836189099E-4</v>
      </c>
      <c r="P175" s="19">
        <v>2.1655425443306293E-4</v>
      </c>
      <c r="Q175" s="6">
        <v>96</v>
      </c>
      <c r="S175" s="20" t="s">
        <v>250</v>
      </c>
      <c r="T175" s="3"/>
      <c r="U175" s="6">
        <v>205</v>
      </c>
      <c r="V175" s="3"/>
      <c r="W175" s="3"/>
      <c r="X175" s="23">
        <v>-1</v>
      </c>
      <c r="Y175" s="19"/>
      <c r="Z175" s="3"/>
      <c r="AA175" s="6">
        <v>205</v>
      </c>
      <c r="AB175" s="3"/>
      <c r="AC175" s="3"/>
      <c r="AD175" s="23">
        <v>-1</v>
      </c>
      <c r="AE175" s="19"/>
      <c r="AG175" s="20" t="s">
        <v>290</v>
      </c>
      <c r="AH175" s="6">
        <v>174</v>
      </c>
      <c r="AI175" s="3">
        <v>0.43214851999999998</v>
      </c>
      <c r="AJ175" s="6">
        <v>173</v>
      </c>
      <c r="AK175" s="4">
        <v>-0.38447892526390592</v>
      </c>
      <c r="AL175" s="3">
        <v>8.1150279436833931E-4</v>
      </c>
      <c r="AM175" s="3">
        <v>0.70208566000000006</v>
      </c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</row>
    <row r="176" spans="1:54" x14ac:dyDescent="0.35">
      <c r="A176" s="20" t="s">
        <v>313</v>
      </c>
      <c r="B176" s="3">
        <v>2.4346739999999999E-2</v>
      </c>
      <c r="C176" s="6">
        <v>165</v>
      </c>
      <c r="D176" s="3">
        <v>9.6185899999999998E-3</v>
      </c>
      <c r="E176" s="3">
        <v>1.4728149999999999E-2</v>
      </c>
      <c r="F176" s="4">
        <v>1.5312171534497261</v>
      </c>
      <c r="G176" s="3">
        <v>6.3015768724204539E-4</v>
      </c>
      <c r="H176" s="19">
        <v>3.6024589036811542E-4</v>
      </c>
      <c r="I176" s="6">
        <v>88</v>
      </c>
      <c r="J176" s="3">
        <v>4.6523849999999999E-2</v>
      </c>
      <c r="K176" s="6">
        <v>175</v>
      </c>
      <c r="L176" s="3">
        <v>9.6185899999999998E-3</v>
      </c>
      <c r="M176" s="3">
        <v>3.6905259999999995E-2</v>
      </c>
      <c r="N176" s="4">
        <v>3.8368679816896236</v>
      </c>
      <c r="O176" s="3">
        <v>6.0373899301466587E-4</v>
      </c>
      <c r="P176" s="19">
        <v>4.7044504928190148E-4</v>
      </c>
      <c r="Q176" s="6">
        <v>89</v>
      </c>
      <c r="S176" s="20" t="s">
        <v>251</v>
      </c>
      <c r="T176" s="3">
        <v>1.573403E-2</v>
      </c>
      <c r="U176" s="6">
        <v>182</v>
      </c>
      <c r="V176" s="3">
        <v>2.9924590000000001E-2</v>
      </c>
      <c r="W176" s="3">
        <v>-1.4190560000000001E-2</v>
      </c>
      <c r="X176" s="23">
        <v>-0.47421067423145979</v>
      </c>
      <c r="Y176" s="19">
        <v>-1.1425630880806179E-4</v>
      </c>
      <c r="Z176" s="3">
        <v>1.573403E-2</v>
      </c>
      <c r="AA176" s="6">
        <v>182</v>
      </c>
      <c r="AB176" s="3">
        <v>2.9924590000000001E-2</v>
      </c>
      <c r="AC176" s="3">
        <v>-1.4190560000000001E-2</v>
      </c>
      <c r="AD176" s="23">
        <v>-0.47421067423145979</v>
      </c>
      <c r="AE176" s="19">
        <v>-1.1425630880806179E-4</v>
      </c>
      <c r="AG176" s="20" t="s">
        <v>313</v>
      </c>
      <c r="AH176" s="6">
        <v>175</v>
      </c>
      <c r="AI176" s="3">
        <v>0.48711408000000006</v>
      </c>
      <c r="AJ176" s="6">
        <v>170</v>
      </c>
      <c r="AK176" s="4">
        <v>0.52758166382985627</v>
      </c>
      <c r="AL176" s="3">
        <v>9.1471894221959349E-4</v>
      </c>
      <c r="AM176" s="3">
        <v>0.31887924000000001</v>
      </c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</row>
    <row r="177" spans="1:54" x14ac:dyDescent="0.35">
      <c r="A177" s="20" t="s">
        <v>212</v>
      </c>
      <c r="B177" s="3">
        <v>2.988234E-2</v>
      </c>
      <c r="C177" s="6">
        <v>162</v>
      </c>
      <c r="D177" s="3">
        <v>2.488829E-2</v>
      </c>
      <c r="E177" s="3">
        <v>4.9940499999999999E-3</v>
      </c>
      <c r="F177" s="4">
        <v>0.20065862299097281</v>
      </c>
      <c r="G177" s="3">
        <v>7.7343357935314827E-4</v>
      </c>
      <c r="H177" s="19">
        <v>1.221528833419599E-4</v>
      </c>
      <c r="I177" s="6">
        <v>94</v>
      </c>
      <c r="J177" s="3">
        <v>3.3296270000000003E-2</v>
      </c>
      <c r="K177" s="6">
        <v>176</v>
      </c>
      <c r="L177" s="3">
        <v>2.900051E-2</v>
      </c>
      <c r="M177" s="3">
        <v>4.2957600000000026E-3</v>
      </c>
      <c r="N177" s="4">
        <v>0.14812705017946248</v>
      </c>
      <c r="O177" s="3">
        <v>4.3208497407124365E-4</v>
      </c>
      <c r="P177" s="19">
        <v>5.4759647402652702E-5</v>
      </c>
      <c r="Q177" s="6">
        <v>103</v>
      </c>
      <c r="S177" s="20" t="s">
        <v>252</v>
      </c>
      <c r="T177" s="3"/>
      <c r="U177" s="6">
        <v>205</v>
      </c>
      <c r="V177" s="3"/>
      <c r="W177" s="3"/>
      <c r="X177" s="23">
        <v>-1</v>
      </c>
      <c r="Y177" s="19"/>
      <c r="Z177" s="3"/>
      <c r="AA177" s="6">
        <v>205</v>
      </c>
      <c r="AB177" s="3"/>
      <c r="AC177" s="3"/>
      <c r="AD177" s="23">
        <v>-1</v>
      </c>
      <c r="AE177" s="19"/>
      <c r="AG177" s="20" t="s">
        <v>212</v>
      </c>
      <c r="AH177" s="6">
        <v>176</v>
      </c>
      <c r="AI177" s="3">
        <v>0.18795812000000001</v>
      </c>
      <c r="AJ177" s="6">
        <v>184</v>
      </c>
      <c r="AK177" s="4">
        <v>-0.14527815571772607</v>
      </c>
      <c r="AL177" s="3">
        <v>3.5295397888721139E-4</v>
      </c>
      <c r="AM177" s="3">
        <v>0.21990559999999998</v>
      </c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</row>
    <row r="178" spans="1:54" x14ac:dyDescent="0.35">
      <c r="A178" s="20" t="s">
        <v>184</v>
      </c>
      <c r="B178" s="3"/>
      <c r="C178" s="6">
        <v>198</v>
      </c>
      <c r="D178" s="3"/>
      <c r="E178" s="3"/>
      <c r="F178" s="4">
        <v>-1</v>
      </c>
      <c r="G178" s="3"/>
      <c r="H178" s="19"/>
      <c r="I178" s="6">
        <v>110</v>
      </c>
      <c r="J178" s="3">
        <v>2.9884000000000001E-2</v>
      </c>
      <c r="K178" s="6">
        <v>177</v>
      </c>
      <c r="L178" s="3"/>
      <c r="M178" s="3">
        <v>2.9884000000000001E-2</v>
      </c>
      <c r="N178" s="4">
        <v>-1</v>
      </c>
      <c r="O178" s="3">
        <v>3.8780402024446117E-4</v>
      </c>
      <c r="P178" s="19">
        <v>3.8094244161239742E-4</v>
      </c>
      <c r="Q178" s="6">
        <v>91</v>
      </c>
      <c r="S178" s="20" t="s">
        <v>253</v>
      </c>
      <c r="T178" s="3">
        <v>5.2977399999999996E-3</v>
      </c>
      <c r="U178" s="6">
        <v>187</v>
      </c>
      <c r="V178" s="3">
        <v>3.24189E-2</v>
      </c>
      <c r="W178" s="3">
        <v>-2.7121160000000002E-2</v>
      </c>
      <c r="X178" s="23">
        <v>-0.83658483168768838</v>
      </c>
      <c r="Y178" s="19">
        <v>-2.1836795955852716E-4</v>
      </c>
      <c r="Z178" s="3">
        <v>5.2977399999999996E-3</v>
      </c>
      <c r="AA178" s="6">
        <v>187</v>
      </c>
      <c r="AB178" s="3">
        <v>3.24189E-2</v>
      </c>
      <c r="AC178" s="3">
        <v>-2.7121160000000002E-2</v>
      </c>
      <c r="AD178" s="23">
        <v>-0.83658483168768838</v>
      </c>
      <c r="AE178" s="19">
        <v>-2.1836795955852716E-4</v>
      </c>
      <c r="AG178" s="20" t="s">
        <v>184</v>
      </c>
      <c r="AH178" s="6">
        <v>177</v>
      </c>
      <c r="AI178" s="3"/>
      <c r="AJ178" s="6">
        <v>213</v>
      </c>
      <c r="AK178" s="4">
        <v>-1</v>
      </c>
      <c r="AL178" s="3"/>
      <c r="AM178" s="3">
        <v>0.26397241000000005</v>
      </c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</row>
    <row r="179" spans="1:54" x14ac:dyDescent="0.35">
      <c r="A179" s="20" t="s">
        <v>196</v>
      </c>
      <c r="B179" s="3">
        <v>2.4949140000000002E-2</v>
      </c>
      <c r="C179" s="6">
        <v>164</v>
      </c>
      <c r="D179" s="3">
        <v>2.5874999999999999E-2</v>
      </c>
      <c r="E179" s="3">
        <v>-9.258599999999971E-4</v>
      </c>
      <c r="F179" s="4">
        <v>-3.5782028985507086E-2</v>
      </c>
      <c r="G179" s="3">
        <v>6.4574938415073264E-4</v>
      </c>
      <c r="H179" s="19">
        <v>-2.2646242743061576E-5</v>
      </c>
      <c r="I179" s="6">
        <v>200</v>
      </c>
      <c r="J179" s="3">
        <v>2.507413E-2</v>
      </c>
      <c r="K179" s="6">
        <v>178</v>
      </c>
      <c r="L179" s="3">
        <v>2.5874999999999999E-2</v>
      </c>
      <c r="M179" s="3">
        <v>-8.0086999999999867E-4</v>
      </c>
      <c r="N179" s="4">
        <v>-3.0951497584540966E-2</v>
      </c>
      <c r="O179" s="3">
        <v>3.2538644151158651E-4</v>
      </c>
      <c r="P179" s="19">
        <v>-1.0208987190942317E-5</v>
      </c>
      <c r="Q179" s="6">
        <v>200</v>
      </c>
      <c r="S179" s="20" t="s">
        <v>254</v>
      </c>
      <c r="T179" s="3">
        <v>26.128402469999997</v>
      </c>
      <c r="U179" s="6">
        <v>39</v>
      </c>
      <c r="V179" s="3">
        <v>35.752488630000002</v>
      </c>
      <c r="W179" s="3">
        <v>-9.6240861600000045</v>
      </c>
      <c r="X179" s="23">
        <v>-0.26918646865674156</v>
      </c>
      <c r="Y179" s="19">
        <v>-7.7489018072039006E-2</v>
      </c>
      <c r="Z179" s="3">
        <v>26.128402469999997</v>
      </c>
      <c r="AA179" s="6">
        <v>39</v>
      </c>
      <c r="AB179" s="3">
        <v>35.752488630000002</v>
      </c>
      <c r="AC179" s="3">
        <v>-9.6240861600000045</v>
      </c>
      <c r="AD179" s="23">
        <v>-0.26918646865674156</v>
      </c>
      <c r="AE179" s="19">
        <v>-7.7489018072039006E-2</v>
      </c>
      <c r="AG179" s="20" t="s">
        <v>196</v>
      </c>
      <c r="AH179" s="6">
        <v>178</v>
      </c>
      <c r="AI179" s="3">
        <v>0.13217713</v>
      </c>
      <c r="AJ179" s="6">
        <v>188</v>
      </c>
      <c r="AK179" s="4">
        <v>-0.26170368617714845</v>
      </c>
      <c r="AL179" s="3">
        <v>2.4820658959236343E-4</v>
      </c>
      <c r="AM179" s="3">
        <v>0.17902992000000001</v>
      </c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</row>
    <row r="180" spans="1:54" x14ac:dyDescent="0.35">
      <c r="A180" s="20" t="s">
        <v>241</v>
      </c>
      <c r="B180" s="3">
        <v>1.9626879999999999E-2</v>
      </c>
      <c r="C180" s="6">
        <v>168</v>
      </c>
      <c r="D180" s="3">
        <v>1.0161989999999999E-2</v>
      </c>
      <c r="E180" s="3">
        <v>9.4648900000000001E-3</v>
      </c>
      <c r="F180" s="4">
        <v>0.93140123145171372</v>
      </c>
      <c r="G180" s="3">
        <v>5.0799529253514673E-4</v>
      </c>
      <c r="H180" s="19">
        <v>2.3150821557943612E-4</v>
      </c>
      <c r="I180" s="6">
        <v>90</v>
      </c>
      <c r="J180" s="3">
        <v>2.1379389999999998E-2</v>
      </c>
      <c r="K180" s="6">
        <v>179</v>
      </c>
      <c r="L180" s="3">
        <v>1.2553489999999999E-2</v>
      </c>
      <c r="M180" s="3">
        <v>8.8258999999999994E-3</v>
      </c>
      <c r="N180" s="4">
        <v>0.70306345088099009</v>
      </c>
      <c r="O180" s="3">
        <v>2.7743988061752875E-4</v>
      </c>
      <c r="P180" s="19">
        <v>1.1250702367242865E-4</v>
      </c>
      <c r="Q180" s="6">
        <v>99</v>
      </c>
      <c r="S180" s="20" t="s">
        <v>255</v>
      </c>
      <c r="T180" s="3">
        <v>2.1122081000000001</v>
      </c>
      <c r="U180" s="6">
        <v>95</v>
      </c>
      <c r="V180" s="3">
        <v>5.8407002100000014</v>
      </c>
      <c r="W180" s="3">
        <v>-3.7284921100000012</v>
      </c>
      <c r="X180" s="23">
        <v>-0.63836389061988852</v>
      </c>
      <c r="Y180" s="19">
        <v>-3.002022090097797E-2</v>
      </c>
      <c r="Z180" s="3">
        <v>2.1122081000000001</v>
      </c>
      <c r="AA180" s="6">
        <v>95</v>
      </c>
      <c r="AB180" s="3">
        <v>5.8407002100000014</v>
      </c>
      <c r="AC180" s="3">
        <v>-3.7284921100000012</v>
      </c>
      <c r="AD180" s="23">
        <v>-0.63836389061988852</v>
      </c>
      <c r="AE180" s="19">
        <v>-3.002022090097797E-2</v>
      </c>
      <c r="AG180" s="20" t="s">
        <v>241</v>
      </c>
      <c r="AH180" s="6">
        <v>179</v>
      </c>
      <c r="AI180" s="3">
        <v>7.9915429999999996E-2</v>
      </c>
      <c r="AJ180" s="6">
        <v>194</v>
      </c>
      <c r="AK180" s="4">
        <v>0.37278807351363796</v>
      </c>
      <c r="AL180" s="3">
        <v>1.5006783954309833E-4</v>
      </c>
      <c r="AM180" s="3">
        <v>5.8213960000000009E-2</v>
      </c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</row>
    <row r="181" spans="1:54" x14ac:dyDescent="0.35">
      <c r="A181" s="20" t="s">
        <v>294</v>
      </c>
      <c r="B181" s="3">
        <v>1.7814719999999999E-2</v>
      </c>
      <c r="C181" s="6">
        <v>170</v>
      </c>
      <c r="D181" s="3"/>
      <c r="E181" s="3">
        <v>1.7814719999999999E-2</v>
      </c>
      <c r="F181" s="4">
        <v>-1</v>
      </c>
      <c r="G181" s="3">
        <v>4.6109182395937253E-4</v>
      </c>
      <c r="H181" s="19">
        <v>4.3574241626128692E-4</v>
      </c>
      <c r="I181" s="6">
        <v>85</v>
      </c>
      <c r="J181" s="3">
        <v>1.946266E-2</v>
      </c>
      <c r="K181" s="6">
        <v>180</v>
      </c>
      <c r="L181" s="3">
        <v>5.3671400000000001E-2</v>
      </c>
      <c r="M181" s="3">
        <v>-3.4208740000000001E-2</v>
      </c>
      <c r="N181" s="4">
        <v>-0.63737372231765899</v>
      </c>
      <c r="O181" s="3">
        <v>2.5256651695392397E-4</v>
      </c>
      <c r="P181" s="19">
        <v>-4.3607150783307735E-4</v>
      </c>
      <c r="Q181" s="6">
        <v>208</v>
      </c>
      <c r="S181" s="20" t="s">
        <v>256</v>
      </c>
      <c r="T181" s="3">
        <v>0.42546466999999999</v>
      </c>
      <c r="U181" s="6">
        <v>135</v>
      </c>
      <c r="V181" s="3">
        <v>0.32543615999999997</v>
      </c>
      <c r="W181" s="3">
        <v>0.10002851000000001</v>
      </c>
      <c r="X181" s="23">
        <v>0.30736753408103157</v>
      </c>
      <c r="Y181" s="19">
        <v>8.0538670272140749E-4</v>
      </c>
      <c r="Z181" s="3">
        <v>0.42546466999999999</v>
      </c>
      <c r="AA181" s="6">
        <v>135</v>
      </c>
      <c r="AB181" s="3">
        <v>0.32543615999999997</v>
      </c>
      <c r="AC181" s="3">
        <v>0.10002851000000001</v>
      </c>
      <c r="AD181" s="23">
        <v>0.30736753408103157</v>
      </c>
      <c r="AE181" s="19">
        <v>8.0538670272140749E-4</v>
      </c>
      <c r="AG181" s="20" t="s">
        <v>294</v>
      </c>
      <c r="AH181" s="6">
        <v>180</v>
      </c>
      <c r="AI181" s="3">
        <v>0.44066456999999998</v>
      </c>
      <c r="AJ181" s="6">
        <v>172</v>
      </c>
      <c r="AK181" s="4">
        <v>-0.26939963347672113</v>
      </c>
      <c r="AL181" s="3">
        <v>8.2749451492769815E-4</v>
      </c>
      <c r="AM181" s="3">
        <v>0.60315404999999989</v>
      </c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</row>
    <row r="182" spans="1:54" x14ac:dyDescent="0.35">
      <c r="A182" s="20" t="s">
        <v>173</v>
      </c>
      <c r="B182" s="3">
        <v>1.5373889999999999E-2</v>
      </c>
      <c r="C182" s="6">
        <v>171</v>
      </c>
      <c r="D182" s="3"/>
      <c r="E182" s="3">
        <v>1.5373889999999999E-2</v>
      </c>
      <c r="F182" s="4">
        <v>-1</v>
      </c>
      <c r="G182" s="3">
        <v>3.9791672175879032E-4</v>
      </c>
      <c r="H182" s="19">
        <v>3.7604048651537813E-4</v>
      </c>
      <c r="I182" s="6">
        <v>87</v>
      </c>
      <c r="J182" s="3">
        <v>1.5821129999999999E-2</v>
      </c>
      <c r="K182" s="6">
        <v>181</v>
      </c>
      <c r="L182" s="3"/>
      <c r="M182" s="3">
        <v>1.5821129999999999E-2</v>
      </c>
      <c r="N182" s="4">
        <v>-1</v>
      </c>
      <c r="O182" s="3">
        <v>2.053104610765042E-4</v>
      </c>
      <c r="P182" s="19">
        <v>2.0167781726901178E-4</v>
      </c>
      <c r="Q182" s="6">
        <v>97</v>
      </c>
      <c r="S182" s="20" t="s">
        <v>257</v>
      </c>
      <c r="T182" s="3">
        <v>0.92592724999999998</v>
      </c>
      <c r="U182" s="6">
        <v>114</v>
      </c>
      <c r="V182" s="3">
        <v>0.78410555999999998</v>
      </c>
      <c r="W182" s="3">
        <v>0.14182169</v>
      </c>
      <c r="X182" s="23">
        <v>0.18087065981269146</v>
      </c>
      <c r="Y182" s="19">
        <v>1.1418874807140244E-3</v>
      </c>
      <c r="Z182" s="3">
        <v>0.92592724999999998</v>
      </c>
      <c r="AA182" s="6">
        <v>114</v>
      </c>
      <c r="AB182" s="3">
        <v>0.78410555999999998</v>
      </c>
      <c r="AC182" s="3">
        <v>0.14182169</v>
      </c>
      <c r="AD182" s="23">
        <v>0.18087065981269146</v>
      </c>
      <c r="AE182" s="19">
        <v>1.1418874807140244E-3</v>
      </c>
      <c r="AG182" s="20" t="s">
        <v>173</v>
      </c>
      <c r="AH182" s="6">
        <v>181</v>
      </c>
      <c r="AI182" s="3">
        <v>0.23478098999999999</v>
      </c>
      <c r="AJ182" s="6">
        <v>181</v>
      </c>
      <c r="AK182" s="4">
        <v>4.0088698220055008E-2</v>
      </c>
      <c r="AL182" s="3">
        <v>4.4087951394480103E-4</v>
      </c>
      <c r="AM182" s="3">
        <v>0.22573170000000001</v>
      </c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</row>
    <row r="183" spans="1:54" x14ac:dyDescent="0.35">
      <c r="A183" s="20" t="s">
        <v>251</v>
      </c>
      <c r="B183" s="3">
        <v>1.1546030000000001E-2</v>
      </c>
      <c r="C183" s="6">
        <v>173</v>
      </c>
      <c r="D183" s="3">
        <v>2.6483949999999999E-2</v>
      </c>
      <c r="E183" s="3">
        <v>-1.4937919999999999E-2</v>
      </c>
      <c r="F183" s="4">
        <v>-0.56403670902565506</v>
      </c>
      <c r="G183" s="3">
        <v>2.9884163389543223E-4</v>
      </c>
      <c r="H183" s="19">
        <v>-3.6537679821618319E-4</v>
      </c>
      <c r="I183" s="6">
        <v>206</v>
      </c>
      <c r="J183" s="3">
        <v>1.573403E-2</v>
      </c>
      <c r="K183" s="6">
        <v>182</v>
      </c>
      <c r="L183" s="3">
        <v>2.6483949999999999E-2</v>
      </c>
      <c r="M183" s="3">
        <v>-1.074992E-2</v>
      </c>
      <c r="N183" s="4">
        <v>-0.40590319797462238</v>
      </c>
      <c r="O183" s="3">
        <v>2.0418016626445456E-4</v>
      </c>
      <c r="P183" s="19">
        <v>-1.3703322085189209E-4</v>
      </c>
      <c r="Q183" s="6">
        <v>204</v>
      </c>
      <c r="S183" s="20" t="s">
        <v>258</v>
      </c>
      <c r="T183" s="3"/>
      <c r="U183" s="6">
        <v>205</v>
      </c>
      <c r="V183" s="3"/>
      <c r="W183" s="3"/>
      <c r="X183" s="23">
        <v>-1</v>
      </c>
      <c r="Y183" s="19"/>
      <c r="Z183" s="3"/>
      <c r="AA183" s="6">
        <v>205</v>
      </c>
      <c r="AB183" s="3"/>
      <c r="AC183" s="3"/>
      <c r="AD183" s="23">
        <v>-1</v>
      </c>
      <c r="AE183" s="19"/>
      <c r="AG183" s="20" t="s">
        <v>251</v>
      </c>
      <c r="AH183" s="6">
        <v>182</v>
      </c>
      <c r="AI183" s="3">
        <v>0.12892265000000003</v>
      </c>
      <c r="AJ183" s="6">
        <v>189</v>
      </c>
      <c r="AK183" s="4">
        <v>0.22311702480907014</v>
      </c>
      <c r="AL183" s="3">
        <v>2.4209521932962172E-4</v>
      </c>
      <c r="AM183" s="3">
        <v>0.105405</v>
      </c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</row>
    <row r="184" spans="1:54" x14ac:dyDescent="0.35">
      <c r="A184" s="20" t="s">
        <v>234</v>
      </c>
      <c r="B184" s="3">
        <v>8.8142600000000008E-3</v>
      </c>
      <c r="C184" s="6">
        <v>175</v>
      </c>
      <c r="D184" s="3">
        <v>6.6065000000000004E-3</v>
      </c>
      <c r="E184" s="3">
        <v>2.2077600000000005E-3</v>
      </c>
      <c r="F184" s="4">
        <v>0.33417997426776669</v>
      </c>
      <c r="G184" s="3">
        <v>2.2813623903446921E-4</v>
      </c>
      <c r="H184" s="19">
        <v>5.4001111267817795E-5</v>
      </c>
      <c r="I184" s="6">
        <v>100</v>
      </c>
      <c r="J184" s="3">
        <v>1.1459140000000001E-2</v>
      </c>
      <c r="K184" s="6">
        <v>183</v>
      </c>
      <c r="L184" s="3">
        <v>9.4330000000000004E-3</v>
      </c>
      <c r="M184" s="3">
        <v>2.0261400000000009E-3</v>
      </c>
      <c r="N184" s="4">
        <v>0.2147927488603838</v>
      </c>
      <c r="O184" s="3">
        <v>1.4870501139553323E-4</v>
      </c>
      <c r="P184" s="19">
        <v>2.5827958728702427E-5</v>
      </c>
      <c r="Q184" s="6">
        <v>109</v>
      </c>
      <c r="S184" s="20" t="s">
        <v>259</v>
      </c>
      <c r="T184" s="3">
        <v>9.5036667300000008</v>
      </c>
      <c r="U184" s="6">
        <v>57</v>
      </c>
      <c r="V184" s="3">
        <v>12.882270159999999</v>
      </c>
      <c r="W184" s="3">
        <v>-3.3786034299999983</v>
      </c>
      <c r="X184" s="23">
        <v>-0.26226770499587149</v>
      </c>
      <c r="Y184" s="19">
        <v>-2.7203067168459633E-2</v>
      </c>
      <c r="Z184" s="3">
        <v>9.5036667300000008</v>
      </c>
      <c r="AA184" s="6">
        <v>57</v>
      </c>
      <c r="AB184" s="3">
        <v>12.882270159999999</v>
      </c>
      <c r="AC184" s="3">
        <v>-3.3786034299999983</v>
      </c>
      <c r="AD184" s="23">
        <v>-0.26226770499587149</v>
      </c>
      <c r="AE184" s="19">
        <v>-2.7203067168459633E-2</v>
      </c>
      <c r="AG184" s="20" t="s">
        <v>234</v>
      </c>
      <c r="AH184" s="6">
        <v>183</v>
      </c>
      <c r="AI184" s="3">
        <v>0.18335522999999998</v>
      </c>
      <c r="AJ184" s="6">
        <v>185</v>
      </c>
      <c r="AK184" s="4">
        <v>-0.57293557389917238</v>
      </c>
      <c r="AL184" s="3">
        <v>3.4431051969598223E-4</v>
      </c>
      <c r="AM184" s="3">
        <v>0.42933856999999997</v>
      </c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</row>
    <row r="185" spans="1:54" x14ac:dyDescent="0.35">
      <c r="A185" s="20" t="s">
        <v>180</v>
      </c>
      <c r="B185" s="3">
        <v>1.11085E-3</v>
      </c>
      <c r="C185" s="6">
        <v>189</v>
      </c>
      <c r="D185" s="3"/>
      <c r="E185" s="3">
        <v>1.11085E-3</v>
      </c>
      <c r="F185" s="4">
        <v>-1</v>
      </c>
      <c r="G185" s="3">
        <v>2.8751720635815157E-5</v>
      </c>
      <c r="H185" s="19">
        <v>2.7171039629242035E-5</v>
      </c>
      <c r="I185" s="6">
        <v>102</v>
      </c>
      <c r="J185" s="3">
        <v>8.0606900000000023E-3</v>
      </c>
      <c r="K185" s="6">
        <v>184</v>
      </c>
      <c r="L185" s="3"/>
      <c r="M185" s="3">
        <v>8.0606900000000023E-3</v>
      </c>
      <c r="N185" s="4">
        <v>-1</v>
      </c>
      <c r="O185" s="3">
        <v>1.0460339940919308E-4</v>
      </c>
      <c r="P185" s="19">
        <v>1.0275260773927977E-4</v>
      </c>
      <c r="Q185" s="6">
        <v>101</v>
      </c>
      <c r="S185" s="20" t="s">
        <v>260</v>
      </c>
      <c r="T185" s="3">
        <v>16.655836440000002</v>
      </c>
      <c r="U185" s="6">
        <v>46</v>
      </c>
      <c r="V185" s="3">
        <v>34.551715020000003</v>
      </c>
      <c r="W185" s="3">
        <v>-17.895878580000002</v>
      </c>
      <c r="X185" s="23">
        <v>-0.51794472632229993</v>
      </c>
      <c r="Y185" s="19">
        <v>-0.14408994637477721</v>
      </c>
      <c r="Z185" s="3">
        <v>16.655836440000002</v>
      </c>
      <c r="AA185" s="6">
        <v>46</v>
      </c>
      <c r="AB185" s="3">
        <v>34.551715020000003</v>
      </c>
      <c r="AC185" s="3">
        <v>-17.895878580000002</v>
      </c>
      <c r="AD185" s="23">
        <v>-0.51794472632229993</v>
      </c>
      <c r="AE185" s="19">
        <v>-0.14408994637477721</v>
      </c>
      <c r="AG185" s="20" t="s">
        <v>180</v>
      </c>
      <c r="AH185" s="6">
        <v>184</v>
      </c>
      <c r="AI185" s="3">
        <v>4.9220000000000002E-3</v>
      </c>
      <c r="AJ185" s="6">
        <v>205</v>
      </c>
      <c r="AK185" s="4">
        <v>-0.1407077900198499</v>
      </c>
      <c r="AL185" s="3">
        <v>9.2426945113244091E-6</v>
      </c>
      <c r="AM185" s="3">
        <v>5.7279699999999998E-3</v>
      </c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</row>
    <row r="186" spans="1:54" x14ac:dyDescent="0.35">
      <c r="A186" s="20" t="s">
        <v>337</v>
      </c>
      <c r="B186" s="3">
        <v>3.9510500000000002E-3</v>
      </c>
      <c r="C186" s="6">
        <v>180</v>
      </c>
      <c r="D186" s="3"/>
      <c r="E186" s="3">
        <v>3.9510500000000002E-3</v>
      </c>
      <c r="F186" s="4">
        <v>-1</v>
      </c>
      <c r="G186" s="3">
        <v>1.0226356917507988E-4</v>
      </c>
      <c r="H186" s="19">
        <v>9.6641433251219093E-5</v>
      </c>
      <c r="I186" s="6">
        <v>96</v>
      </c>
      <c r="J186" s="3">
        <v>7.2366000000000002E-3</v>
      </c>
      <c r="K186" s="6">
        <v>185</v>
      </c>
      <c r="L186" s="3"/>
      <c r="M186" s="3">
        <v>7.2366000000000002E-3</v>
      </c>
      <c r="N186" s="4">
        <v>-1</v>
      </c>
      <c r="O186" s="3">
        <v>9.3909201341890898E-5</v>
      </c>
      <c r="P186" s="19">
        <v>9.2247626588551565E-5</v>
      </c>
      <c r="Q186" s="6">
        <v>102</v>
      </c>
      <c r="S186" s="20" t="s">
        <v>261</v>
      </c>
      <c r="T186" s="3">
        <v>49.469851009999999</v>
      </c>
      <c r="U186" s="6">
        <v>27</v>
      </c>
      <c r="V186" s="3">
        <v>151.35244707999999</v>
      </c>
      <c r="W186" s="3">
        <v>-101.88259606999999</v>
      </c>
      <c r="X186" s="23">
        <v>-0.67314799354481636</v>
      </c>
      <c r="Y186" s="19">
        <v>-0.82031500932598433</v>
      </c>
      <c r="Z186" s="3">
        <v>49.469851009999999</v>
      </c>
      <c r="AA186" s="6">
        <v>27</v>
      </c>
      <c r="AB186" s="3">
        <v>151.35244707999999</v>
      </c>
      <c r="AC186" s="3">
        <v>-101.88259606999999</v>
      </c>
      <c r="AD186" s="23">
        <v>-0.67314799354481636</v>
      </c>
      <c r="AE186" s="19">
        <v>-0.82031500932598433</v>
      </c>
      <c r="AG186" s="20" t="s">
        <v>337</v>
      </c>
      <c r="AH186" s="6">
        <v>185</v>
      </c>
      <c r="AI186" s="3"/>
      <c r="AJ186" s="6">
        <v>213</v>
      </c>
      <c r="AK186" s="4">
        <v>-1</v>
      </c>
      <c r="AL186" s="3"/>
      <c r="AM186" s="3">
        <v>6.3394799999999998E-3</v>
      </c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</row>
    <row r="187" spans="1:54" x14ac:dyDescent="0.35">
      <c r="A187" s="20" t="s">
        <v>301</v>
      </c>
      <c r="B187" s="3">
        <v>2.1482300000000001E-3</v>
      </c>
      <c r="C187" s="6">
        <v>186</v>
      </c>
      <c r="D187" s="3">
        <v>0.1121472</v>
      </c>
      <c r="E187" s="3">
        <v>-0.10999897</v>
      </c>
      <c r="F187" s="4">
        <v>-0.98084455073332188</v>
      </c>
      <c r="G187" s="3">
        <v>5.5601844372757076E-5</v>
      </c>
      <c r="H187" s="19">
        <v>-2.6905400126441964E-3</v>
      </c>
      <c r="I187" s="6">
        <v>224</v>
      </c>
      <c r="J187" s="3">
        <v>6.1870600000000003E-3</v>
      </c>
      <c r="K187" s="6">
        <v>186</v>
      </c>
      <c r="L187" s="3">
        <v>0.11248066</v>
      </c>
      <c r="M187" s="3">
        <v>-0.1062936</v>
      </c>
      <c r="N187" s="4">
        <v>-0.94499445504676094</v>
      </c>
      <c r="O187" s="3">
        <v>8.0289343511367155E-5</v>
      </c>
      <c r="P187" s="19">
        <v>-1.3549639777731069E-3</v>
      </c>
      <c r="Q187" s="6">
        <v>221</v>
      </c>
      <c r="S187" s="20" t="s">
        <v>262</v>
      </c>
      <c r="T187" s="3">
        <v>27.867769859999999</v>
      </c>
      <c r="U187" s="6">
        <v>37</v>
      </c>
      <c r="V187" s="3">
        <v>44.0696212</v>
      </c>
      <c r="W187" s="3">
        <v>-16.201851340000001</v>
      </c>
      <c r="X187" s="23">
        <v>-0.36764217387918008</v>
      </c>
      <c r="Y187" s="19">
        <v>-0.13045036488802061</v>
      </c>
      <c r="Z187" s="3">
        <v>27.867769859999999</v>
      </c>
      <c r="AA187" s="6">
        <v>37</v>
      </c>
      <c r="AB187" s="3">
        <v>44.0696212</v>
      </c>
      <c r="AC187" s="3">
        <v>-16.201851340000001</v>
      </c>
      <c r="AD187" s="23">
        <v>-0.36764217387918008</v>
      </c>
      <c r="AE187" s="19">
        <v>-0.13045036488802061</v>
      </c>
      <c r="AG187" s="20" t="s">
        <v>301</v>
      </c>
      <c r="AH187" s="6">
        <v>186</v>
      </c>
      <c r="AI187" s="3">
        <v>0.27088356999999996</v>
      </c>
      <c r="AJ187" s="6">
        <v>180</v>
      </c>
      <c r="AK187" s="4">
        <v>-0.34331016961273808</v>
      </c>
      <c r="AL187" s="3">
        <v>5.0867413361376694E-4</v>
      </c>
      <c r="AM187" s="3">
        <v>0.41249849999999999</v>
      </c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</row>
    <row r="188" spans="1:54" x14ac:dyDescent="0.35">
      <c r="A188" s="20" t="s">
        <v>253</v>
      </c>
      <c r="B188" s="3">
        <v>4.7713299999999998E-3</v>
      </c>
      <c r="C188" s="6">
        <v>178</v>
      </c>
      <c r="D188" s="3">
        <v>2.4032069999999999E-2</v>
      </c>
      <c r="E188" s="3">
        <v>-1.9260739999999998E-2</v>
      </c>
      <c r="F188" s="4">
        <v>-0.80145988256525547</v>
      </c>
      <c r="G188" s="3">
        <v>1.2349457372398066E-4</v>
      </c>
      <c r="H188" s="19">
        <v>-4.7111160807357172E-4</v>
      </c>
      <c r="I188" s="6">
        <v>209</v>
      </c>
      <c r="J188" s="3">
        <v>5.2977399999999996E-3</v>
      </c>
      <c r="K188" s="6">
        <v>187</v>
      </c>
      <c r="L188" s="3">
        <v>2.7467439999999999E-2</v>
      </c>
      <c r="M188" s="3">
        <v>-2.2169700000000001E-2</v>
      </c>
      <c r="N188" s="4">
        <v>-0.80712654692246533</v>
      </c>
      <c r="O188" s="3">
        <v>6.8748657147968528E-5</v>
      </c>
      <c r="P188" s="19">
        <v>-2.8260539579087025E-4</v>
      </c>
      <c r="Q188" s="6">
        <v>207</v>
      </c>
      <c r="S188" s="20" t="s">
        <v>263</v>
      </c>
      <c r="T188" s="3">
        <v>1.02972541</v>
      </c>
      <c r="U188" s="6">
        <v>110</v>
      </c>
      <c r="V188" s="3">
        <v>1.21446929</v>
      </c>
      <c r="W188" s="3">
        <v>-0.18474388000000008</v>
      </c>
      <c r="X188" s="23">
        <v>-0.15211902146986367</v>
      </c>
      <c r="Y188" s="19">
        <v>-1.4874785634731481E-3</v>
      </c>
      <c r="Z188" s="3">
        <v>1.02972541</v>
      </c>
      <c r="AA188" s="6">
        <v>110</v>
      </c>
      <c r="AB188" s="3">
        <v>1.21446929</v>
      </c>
      <c r="AC188" s="3">
        <v>-0.18474388000000008</v>
      </c>
      <c r="AD188" s="23">
        <v>-0.15211902146986367</v>
      </c>
      <c r="AE188" s="19">
        <v>-1.4874785634731481E-3</v>
      </c>
      <c r="AG188" s="20" t="s">
        <v>253</v>
      </c>
      <c r="AH188" s="6">
        <v>187</v>
      </c>
      <c r="AI188" s="3">
        <v>5.5739700000000003E-2</v>
      </c>
      <c r="AJ188" s="6">
        <v>197</v>
      </c>
      <c r="AK188" s="4">
        <v>-0.57526527965472396</v>
      </c>
      <c r="AL188" s="3">
        <v>1.0466985356620666E-4</v>
      </c>
      <c r="AM188" s="3">
        <v>0.13123414999999999</v>
      </c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</row>
    <row r="189" spans="1:54" x14ac:dyDescent="0.35">
      <c r="A189" s="20" t="s">
        <v>238</v>
      </c>
      <c r="B189" s="3">
        <v>4.6098999999999992E-3</v>
      </c>
      <c r="C189" s="6">
        <v>179</v>
      </c>
      <c r="D189" s="3">
        <v>4.0000000000000003E-5</v>
      </c>
      <c r="E189" s="3">
        <v>4.5698999999999991E-3</v>
      </c>
      <c r="F189" s="4">
        <v>114.24749999999997</v>
      </c>
      <c r="G189" s="3">
        <v>1.1931634060318157E-4</v>
      </c>
      <c r="H189" s="19">
        <v>1.1177830850400427E-4</v>
      </c>
      <c r="I189" s="6">
        <v>95</v>
      </c>
      <c r="J189" s="3">
        <v>5.2134999999999994E-3</v>
      </c>
      <c r="K189" s="6">
        <v>188</v>
      </c>
      <c r="L189" s="3">
        <v>2.2960000000000003E-3</v>
      </c>
      <c r="M189" s="3">
        <v>2.9174999999999991E-3</v>
      </c>
      <c r="N189" s="4">
        <v>1.270688153310104</v>
      </c>
      <c r="O189" s="3">
        <v>6.7655476493926444E-5</v>
      </c>
      <c r="P189" s="19">
        <v>3.7190455541566364E-5</v>
      </c>
      <c r="Q189" s="6">
        <v>106</v>
      </c>
      <c r="S189" s="20" t="s">
        <v>264</v>
      </c>
      <c r="T189" s="3">
        <v>3.5822643799999998</v>
      </c>
      <c r="U189" s="6">
        <v>83</v>
      </c>
      <c r="V189" s="3">
        <v>7.4531025399999997</v>
      </c>
      <c r="W189" s="3">
        <v>-3.8708381599999999</v>
      </c>
      <c r="X189" s="23">
        <v>-0.5193593056348853</v>
      </c>
      <c r="Y189" s="19">
        <v>-3.1166330303736403E-2</v>
      </c>
      <c r="Z189" s="3">
        <v>3.5822643799999998</v>
      </c>
      <c r="AA189" s="6">
        <v>83</v>
      </c>
      <c r="AB189" s="3">
        <v>7.4531025399999997</v>
      </c>
      <c r="AC189" s="3">
        <v>-3.8708381599999999</v>
      </c>
      <c r="AD189" s="23">
        <v>-0.5193593056348853</v>
      </c>
      <c r="AE189" s="19">
        <v>-3.1166330303736403E-2</v>
      </c>
      <c r="AG189" s="20" t="s">
        <v>238</v>
      </c>
      <c r="AH189" s="6">
        <v>188</v>
      </c>
      <c r="AI189" s="3">
        <v>0.27358181999999998</v>
      </c>
      <c r="AJ189" s="6">
        <v>179</v>
      </c>
      <c r="AK189" s="4">
        <v>-0.76806960422415371</v>
      </c>
      <c r="AL189" s="3">
        <v>5.137409967720727E-4</v>
      </c>
      <c r="AM189" s="3">
        <v>1.1795858800000001</v>
      </c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</row>
    <row r="190" spans="1:54" x14ac:dyDescent="0.35">
      <c r="A190" s="20" t="s">
        <v>240</v>
      </c>
      <c r="B190" s="3">
        <v>3.3790000000000001E-3</v>
      </c>
      <c r="C190" s="6">
        <v>181</v>
      </c>
      <c r="D190" s="3"/>
      <c r="E190" s="3">
        <v>3.3790000000000001E-3</v>
      </c>
      <c r="F190" s="4">
        <v>-1</v>
      </c>
      <c r="G190" s="3">
        <v>8.745741011695495E-5</v>
      </c>
      <c r="H190" s="19">
        <v>8.264927119521883E-5</v>
      </c>
      <c r="I190" s="6">
        <v>97</v>
      </c>
      <c r="J190" s="3">
        <v>4.2259400000000001E-3</v>
      </c>
      <c r="K190" s="6">
        <v>189</v>
      </c>
      <c r="L190" s="3">
        <v>9.6699999999999998E-4</v>
      </c>
      <c r="M190" s="3">
        <v>3.2589400000000001E-3</v>
      </c>
      <c r="N190" s="4">
        <v>3.3701551189245089</v>
      </c>
      <c r="O190" s="3">
        <v>5.4839931779945066E-5</v>
      </c>
      <c r="P190" s="19">
        <v>4.1542917971767722E-5</v>
      </c>
      <c r="Q190" s="6">
        <v>105</v>
      </c>
      <c r="S190" s="20" t="s">
        <v>265</v>
      </c>
      <c r="T190" s="3">
        <v>5.26995316</v>
      </c>
      <c r="U190" s="6">
        <v>77</v>
      </c>
      <c r="V190" s="3">
        <v>11.12734955</v>
      </c>
      <c r="W190" s="3">
        <v>-5.8573963899999999</v>
      </c>
      <c r="X190" s="23">
        <v>-0.52639636812703516</v>
      </c>
      <c r="Y190" s="19">
        <v>-4.7161245979514994E-2</v>
      </c>
      <c r="Z190" s="3">
        <v>5.26995316</v>
      </c>
      <c r="AA190" s="6">
        <v>77</v>
      </c>
      <c r="AB190" s="3">
        <v>11.12734955</v>
      </c>
      <c r="AC190" s="3">
        <v>-5.8573963899999999</v>
      </c>
      <c r="AD190" s="23">
        <v>-0.52639636812703516</v>
      </c>
      <c r="AE190" s="19">
        <v>-4.7161245979514994E-2</v>
      </c>
      <c r="AG190" s="20" t="s">
        <v>240</v>
      </c>
      <c r="AH190" s="6">
        <v>189</v>
      </c>
      <c r="AI190" s="3">
        <v>4.5995250000000001E-2</v>
      </c>
      <c r="AJ190" s="6">
        <v>198</v>
      </c>
      <c r="AK190" s="4">
        <v>-0.56924941732625911</v>
      </c>
      <c r="AL190" s="3">
        <v>8.637140282852377E-5</v>
      </c>
      <c r="AM190" s="3">
        <v>0.10677930999999999</v>
      </c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</row>
    <row r="191" spans="1:54" x14ac:dyDescent="0.35">
      <c r="A191" s="20" t="s">
        <v>323</v>
      </c>
      <c r="B191" s="3">
        <v>2.0000000000000001E-4</v>
      </c>
      <c r="C191" s="6">
        <v>195</v>
      </c>
      <c r="D191" s="3"/>
      <c r="E191" s="3">
        <v>2.0000000000000001E-4</v>
      </c>
      <c r="F191" s="4">
        <v>-1</v>
      </c>
      <c r="G191" s="3">
        <v>5.1765261981032828E-6</v>
      </c>
      <c r="H191" s="19">
        <v>4.8919367383970897E-6</v>
      </c>
      <c r="I191" s="6">
        <v>106</v>
      </c>
      <c r="J191" s="3">
        <v>3.4000000000000002E-3</v>
      </c>
      <c r="K191" s="6">
        <v>190</v>
      </c>
      <c r="L191" s="3"/>
      <c r="M191" s="3">
        <v>3.4000000000000002E-3</v>
      </c>
      <c r="N191" s="4">
        <v>-1</v>
      </c>
      <c r="O191" s="3">
        <v>4.412172630274287E-5</v>
      </c>
      <c r="P191" s="19">
        <v>4.3341062156409825E-5</v>
      </c>
      <c r="Q191" s="6">
        <v>104</v>
      </c>
      <c r="S191" s="20" t="s">
        <v>266</v>
      </c>
      <c r="T191" s="3">
        <v>21.564363229999998</v>
      </c>
      <c r="U191" s="6">
        <v>42</v>
      </c>
      <c r="V191" s="3">
        <v>29.34911413</v>
      </c>
      <c r="W191" s="3">
        <v>-7.7847509000000024</v>
      </c>
      <c r="X191" s="23">
        <v>-0.26524653744293447</v>
      </c>
      <c r="Y191" s="19">
        <v>-6.2679478669216512E-2</v>
      </c>
      <c r="Z191" s="3">
        <v>21.564363229999998</v>
      </c>
      <c r="AA191" s="6">
        <v>42</v>
      </c>
      <c r="AB191" s="3">
        <v>29.34911413</v>
      </c>
      <c r="AC191" s="3">
        <v>-7.7847509000000024</v>
      </c>
      <c r="AD191" s="23">
        <v>-0.26524653744293447</v>
      </c>
      <c r="AE191" s="19">
        <v>-6.2679478669216512E-2</v>
      </c>
      <c r="AG191" s="20" t="s">
        <v>323</v>
      </c>
      <c r="AH191" s="6">
        <v>190</v>
      </c>
      <c r="AI191" s="3"/>
      <c r="AJ191" s="6">
        <v>213</v>
      </c>
      <c r="AK191" s="4">
        <v>-1</v>
      </c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</row>
    <row r="192" spans="1:54" x14ac:dyDescent="0.35">
      <c r="A192" s="20" t="s">
        <v>179</v>
      </c>
      <c r="B192" s="3">
        <v>1.0968200000000001E-3</v>
      </c>
      <c r="C192" s="6">
        <v>190</v>
      </c>
      <c r="D192" s="3">
        <v>2.7386250000000001E-2</v>
      </c>
      <c r="E192" s="3">
        <v>-2.6289430000000003E-2</v>
      </c>
      <c r="F192" s="4">
        <v>-0.95994997489616141</v>
      </c>
      <c r="G192" s="3">
        <v>2.8388587323018209E-5</v>
      </c>
      <c r="H192" s="19">
        <v>-6.4303114224259299E-4</v>
      </c>
      <c r="I192" s="6">
        <v>211</v>
      </c>
      <c r="J192" s="3">
        <v>3.3169599999999999E-3</v>
      </c>
      <c r="K192" s="6">
        <v>191</v>
      </c>
      <c r="L192" s="3">
        <v>0.30987267000000002</v>
      </c>
      <c r="M192" s="3">
        <v>-0.30655571000000004</v>
      </c>
      <c r="N192" s="4">
        <v>-0.98929573234064172</v>
      </c>
      <c r="O192" s="3">
        <v>4.3044118022689999E-5</v>
      </c>
      <c r="P192" s="19">
        <v>-3.9077794357389251E-3</v>
      </c>
      <c r="Q192" s="6">
        <v>232</v>
      </c>
      <c r="S192" s="20" t="s">
        <v>267</v>
      </c>
      <c r="T192" s="3">
        <v>1.1551E-4</v>
      </c>
      <c r="U192" s="6">
        <v>202</v>
      </c>
      <c r="V192" s="3"/>
      <c r="W192" s="3">
        <v>1.1551E-4</v>
      </c>
      <c r="X192" s="23">
        <v>-1</v>
      </c>
      <c r="Y192" s="19">
        <v>9.3003702675716926E-7</v>
      </c>
      <c r="Z192" s="3">
        <v>1.1551E-4</v>
      </c>
      <c r="AA192" s="6">
        <v>202</v>
      </c>
      <c r="AB192" s="3"/>
      <c r="AC192" s="3">
        <v>1.1551E-4</v>
      </c>
      <c r="AD192" s="23">
        <v>-1</v>
      </c>
      <c r="AE192" s="19">
        <v>9.3003702675716926E-7</v>
      </c>
      <c r="AG192" s="20" t="s">
        <v>179</v>
      </c>
      <c r="AH192" s="6">
        <v>191</v>
      </c>
      <c r="AI192" s="3">
        <v>0.54938996000000007</v>
      </c>
      <c r="AJ192" s="6">
        <v>168</v>
      </c>
      <c r="AK192" s="4">
        <v>-0.9605168378001725</v>
      </c>
      <c r="AL192" s="3">
        <v>1.0316626509282278E-3</v>
      </c>
      <c r="AM192" s="3">
        <v>13.91453798</v>
      </c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</row>
    <row r="193" spans="1:54" x14ac:dyDescent="0.35">
      <c r="A193" s="20" t="s">
        <v>206</v>
      </c>
      <c r="B193" s="3">
        <v>2.8300000000000001E-3</v>
      </c>
      <c r="C193" s="6">
        <v>183</v>
      </c>
      <c r="D193" s="3"/>
      <c r="E193" s="3">
        <v>2.8300000000000001E-3</v>
      </c>
      <c r="F193" s="4">
        <v>-1</v>
      </c>
      <c r="G193" s="3">
        <v>7.3247845703161443E-5</v>
      </c>
      <c r="H193" s="19">
        <v>6.9220904848318822E-5</v>
      </c>
      <c r="I193" s="6">
        <v>98</v>
      </c>
      <c r="J193" s="3">
        <v>2.8300000000000001E-3</v>
      </c>
      <c r="K193" s="6">
        <v>192</v>
      </c>
      <c r="L193" s="3"/>
      <c r="M193" s="3">
        <v>2.8300000000000001E-3</v>
      </c>
      <c r="N193" s="4">
        <v>-1</v>
      </c>
      <c r="O193" s="3">
        <v>3.6724848657871275E-5</v>
      </c>
      <c r="P193" s="19">
        <v>3.6075060559599947E-5</v>
      </c>
      <c r="Q193" s="6">
        <v>107</v>
      </c>
      <c r="S193" s="20" t="s">
        <v>268</v>
      </c>
      <c r="T193" s="3">
        <v>5.4270030200000008</v>
      </c>
      <c r="U193" s="6">
        <v>75</v>
      </c>
      <c r="V193" s="3">
        <v>5.93673085</v>
      </c>
      <c r="W193" s="3">
        <v>-0.50972782999999922</v>
      </c>
      <c r="X193" s="23">
        <v>-8.5860020081590771E-2</v>
      </c>
      <c r="Y193" s="19">
        <v>-4.1041100811062513E-3</v>
      </c>
      <c r="Z193" s="3">
        <v>5.4270030200000008</v>
      </c>
      <c r="AA193" s="6">
        <v>75</v>
      </c>
      <c r="AB193" s="3">
        <v>5.93673085</v>
      </c>
      <c r="AC193" s="3">
        <v>-0.50972782999999922</v>
      </c>
      <c r="AD193" s="23">
        <v>-8.5860020081590771E-2</v>
      </c>
      <c r="AE193" s="19">
        <v>-4.1041100811062513E-3</v>
      </c>
      <c r="AG193" s="20" t="s">
        <v>206</v>
      </c>
      <c r="AH193" s="6">
        <v>192</v>
      </c>
      <c r="AI193" s="3">
        <v>3.8422E-4</v>
      </c>
      <c r="AJ193" s="6">
        <v>208</v>
      </c>
      <c r="AK193" s="4">
        <v>27.293078055964653</v>
      </c>
      <c r="AL193" s="3">
        <v>7.2150103314527921E-7</v>
      </c>
      <c r="AM193" s="3">
        <v>1.358E-5</v>
      </c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</row>
    <row r="194" spans="1:54" x14ac:dyDescent="0.35">
      <c r="A194" s="20" t="s">
        <v>229</v>
      </c>
      <c r="B194" s="3">
        <v>2.7614900000000001E-3</v>
      </c>
      <c r="C194" s="6">
        <v>184</v>
      </c>
      <c r="D194" s="3">
        <v>8.8261499999999996E-3</v>
      </c>
      <c r="E194" s="3">
        <v>-6.0646599999999995E-3</v>
      </c>
      <c r="F194" s="4">
        <v>-0.68712405748825933</v>
      </c>
      <c r="G194" s="3">
        <v>7.1474626654001165E-5</v>
      </c>
      <c r="H194" s="19">
        <v>-1.4833966529943644E-4</v>
      </c>
      <c r="I194" s="6">
        <v>204</v>
      </c>
      <c r="J194" s="3">
        <v>2.7624900000000003E-3</v>
      </c>
      <c r="K194" s="6">
        <v>193</v>
      </c>
      <c r="L194" s="3">
        <v>8.8261499999999996E-3</v>
      </c>
      <c r="M194" s="3">
        <v>-6.0636599999999994E-3</v>
      </c>
      <c r="N194" s="4">
        <v>-0.68701075780493182</v>
      </c>
      <c r="O194" s="3">
        <v>3.584877285119534E-5</v>
      </c>
      <c r="P194" s="19">
        <v>-7.7295724986863523E-5</v>
      </c>
      <c r="Q194" s="6">
        <v>202</v>
      </c>
      <c r="S194" s="20" t="s">
        <v>269</v>
      </c>
      <c r="T194" s="3">
        <v>3.2069942899999999</v>
      </c>
      <c r="U194" s="6">
        <v>85</v>
      </c>
      <c r="V194" s="3">
        <v>5.9711210999999995</v>
      </c>
      <c r="W194" s="3">
        <v>-2.7641268099999996</v>
      </c>
      <c r="X194" s="23">
        <v>-0.46291588525980487</v>
      </c>
      <c r="Y194" s="19">
        <v>-2.2255564712597858E-2</v>
      </c>
      <c r="Z194" s="3">
        <v>3.2069942899999999</v>
      </c>
      <c r="AA194" s="6">
        <v>85</v>
      </c>
      <c r="AB194" s="3">
        <v>5.9711210999999995</v>
      </c>
      <c r="AC194" s="3">
        <v>-2.7641268099999996</v>
      </c>
      <c r="AD194" s="23">
        <v>-0.46291588525980487</v>
      </c>
      <c r="AE194" s="19">
        <v>-2.2255564712597858E-2</v>
      </c>
      <c r="AG194" s="20" t="s">
        <v>229</v>
      </c>
      <c r="AH194" s="6">
        <v>193</v>
      </c>
      <c r="AI194" s="3">
        <v>0.10908507000000001</v>
      </c>
      <c r="AJ194" s="6">
        <v>191</v>
      </c>
      <c r="AK194" s="4">
        <v>2.1172620140879506E-2</v>
      </c>
      <c r="AL194" s="3">
        <v>2.0484355500943499E-4</v>
      </c>
      <c r="AM194" s="3">
        <v>0.10682333999999999</v>
      </c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</row>
    <row r="195" spans="1:54" x14ac:dyDescent="0.35">
      <c r="A195" s="20" t="s">
        <v>330</v>
      </c>
      <c r="B195" s="3">
        <v>2.7385500000000002E-3</v>
      </c>
      <c r="C195" s="6">
        <v>185</v>
      </c>
      <c r="D195" s="3"/>
      <c r="E195" s="3">
        <v>2.7385500000000002E-3</v>
      </c>
      <c r="F195" s="4">
        <v>-1</v>
      </c>
      <c r="G195" s="3">
        <v>7.0880879099078715E-5</v>
      </c>
      <c r="H195" s="19">
        <v>6.698406677468674E-5</v>
      </c>
      <c r="I195" s="6">
        <v>99</v>
      </c>
      <c r="J195" s="3">
        <v>2.7385500000000002E-3</v>
      </c>
      <c r="K195" s="6">
        <v>194</v>
      </c>
      <c r="L195" s="3"/>
      <c r="M195" s="3">
        <v>2.7385500000000002E-3</v>
      </c>
      <c r="N195" s="4">
        <v>-1</v>
      </c>
      <c r="O195" s="3">
        <v>3.553810399011073E-5</v>
      </c>
      <c r="P195" s="19">
        <v>3.4909313461304745E-5</v>
      </c>
      <c r="Q195" s="6">
        <v>108</v>
      </c>
      <c r="S195" s="20" t="s">
        <v>270</v>
      </c>
      <c r="T195" s="3">
        <v>0.16309932999999999</v>
      </c>
      <c r="U195" s="6">
        <v>152</v>
      </c>
      <c r="V195" s="3">
        <v>0.36597842999999997</v>
      </c>
      <c r="W195" s="3">
        <v>-0.20287909999999998</v>
      </c>
      <c r="X195" s="23">
        <v>-0.5543471510055934</v>
      </c>
      <c r="Y195" s="19">
        <v>-1.6334955844097517E-3</v>
      </c>
      <c r="Z195" s="3">
        <v>0.16309932999999999</v>
      </c>
      <c r="AA195" s="6">
        <v>152</v>
      </c>
      <c r="AB195" s="3">
        <v>0.36597842999999997</v>
      </c>
      <c r="AC195" s="3">
        <v>-0.20287909999999998</v>
      </c>
      <c r="AD195" s="23">
        <v>-0.5543471510055934</v>
      </c>
      <c r="AE195" s="19">
        <v>-1.6334955844097517E-3</v>
      </c>
      <c r="AG195" s="20" t="s">
        <v>330</v>
      </c>
      <c r="AH195" s="6">
        <v>194</v>
      </c>
      <c r="AI195" s="3">
        <v>7.7499999999999999E-3</v>
      </c>
      <c r="AJ195" s="6">
        <v>203</v>
      </c>
      <c r="AK195" s="4">
        <v>-1</v>
      </c>
      <c r="AL195" s="3">
        <v>1.4553206514173945E-5</v>
      </c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</row>
    <row r="196" spans="1:54" x14ac:dyDescent="0.35">
      <c r="A196" s="20" t="s">
        <v>232</v>
      </c>
      <c r="B196" s="3">
        <v>1.6467299999999999E-3</v>
      </c>
      <c r="C196" s="6">
        <v>187</v>
      </c>
      <c r="D196" s="3"/>
      <c r="E196" s="3">
        <v>1.6467299999999999E-3</v>
      </c>
      <c r="F196" s="4">
        <v>-1</v>
      </c>
      <c r="G196" s="3">
        <v>4.2621704931013082E-5</v>
      </c>
      <c r="H196" s="19">
        <v>4.0278494926103189E-5</v>
      </c>
      <c r="I196" s="6">
        <v>101</v>
      </c>
      <c r="J196" s="3">
        <v>1.6467299999999999E-3</v>
      </c>
      <c r="K196" s="6">
        <v>195</v>
      </c>
      <c r="L196" s="3">
        <v>7.2088020000000003E-2</v>
      </c>
      <c r="M196" s="3">
        <v>-7.0441290000000004E-2</v>
      </c>
      <c r="N196" s="4">
        <v>-0.97715667596363442</v>
      </c>
      <c r="O196" s="3">
        <v>2.1369579516034049E-5</v>
      </c>
      <c r="P196" s="19">
        <v>-8.9794127301990874E-4</v>
      </c>
      <c r="Q196" s="6">
        <v>214</v>
      </c>
      <c r="S196" s="20" t="s">
        <v>271</v>
      </c>
      <c r="T196" s="3">
        <v>3.71507261</v>
      </c>
      <c r="U196" s="6">
        <v>82</v>
      </c>
      <c r="V196" s="3">
        <v>13.68682076</v>
      </c>
      <c r="W196" s="3">
        <v>-9.9717481499999998</v>
      </c>
      <c r="X196" s="23">
        <v>-0.72856570016191258</v>
      </c>
      <c r="Y196" s="19">
        <v>-8.0288243450760133E-2</v>
      </c>
      <c r="Z196" s="3">
        <v>3.71507261</v>
      </c>
      <c r="AA196" s="6">
        <v>82</v>
      </c>
      <c r="AB196" s="3">
        <v>13.68682076</v>
      </c>
      <c r="AC196" s="3">
        <v>-9.9717481499999998</v>
      </c>
      <c r="AD196" s="23">
        <v>-0.72856570016191258</v>
      </c>
      <c r="AE196" s="19">
        <v>-8.0288243450760133E-2</v>
      </c>
      <c r="AG196" s="20" t="s">
        <v>232</v>
      </c>
      <c r="AH196" s="6">
        <v>195</v>
      </c>
      <c r="AI196" s="3">
        <v>0.40281776000000002</v>
      </c>
      <c r="AJ196" s="6">
        <v>174</v>
      </c>
      <c r="AK196" s="4">
        <v>36.456506618760159</v>
      </c>
      <c r="AL196" s="3">
        <v>7.5642452243315588E-4</v>
      </c>
      <c r="AM196" s="3">
        <v>1.075428E-2</v>
      </c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</row>
    <row r="197" spans="1:54" x14ac:dyDescent="0.35">
      <c r="A197" s="20" t="s">
        <v>153</v>
      </c>
      <c r="B197" s="3"/>
      <c r="C197" s="6">
        <v>198</v>
      </c>
      <c r="D197" s="3"/>
      <c r="E197" s="3"/>
      <c r="F197" s="4">
        <v>-1</v>
      </c>
      <c r="G197" s="3"/>
      <c r="H197" s="19"/>
      <c r="I197" s="6">
        <v>110</v>
      </c>
      <c r="J197" s="3">
        <v>1.2356299999999999E-3</v>
      </c>
      <c r="K197" s="6">
        <v>196</v>
      </c>
      <c r="L197" s="3"/>
      <c r="M197" s="3">
        <v>1.2356299999999999E-3</v>
      </c>
      <c r="N197" s="4">
        <v>-1</v>
      </c>
      <c r="O197" s="3">
        <v>1.6034743726899462E-5</v>
      </c>
      <c r="P197" s="19">
        <v>1.5751034303624901E-5</v>
      </c>
      <c r="Q197" s="6">
        <v>110</v>
      </c>
      <c r="S197" s="20" t="s">
        <v>272</v>
      </c>
      <c r="T197" s="3">
        <v>2.0614993099999999</v>
      </c>
      <c r="U197" s="6">
        <v>96</v>
      </c>
      <c r="V197" s="3">
        <v>2.0051437299999999</v>
      </c>
      <c r="W197" s="3">
        <v>5.6355579999999961E-2</v>
      </c>
      <c r="X197" s="23">
        <v>2.8105506431701066E-2</v>
      </c>
      <c r="Y197" s="19">
        <v>4.5375098315622678E-4</v>
      </c>
      <c r="Z197" s="3">
        <v>2.0614993099999999</v>
      </c>
      <c r="AA197" s="6">
        <v>96</v>
      </c>
      <c r="AB197" s="3">
        <v>2.0051437299999999</v>
      </c>
      <c r="AC197" s="3">
        <v>5.6355579999999961E-2</v>
      </c>
      <c r="AD197" s="23">
        <v>2.8105506431701066E-2</v>
      </c>
      <c r="AE197" s="19">
        <v>4.5375098315622678E-4</v>
      </c>
      <c r="AG197" s="20" t="s">
        <v>153</v>
      </c>
      <c r="AH197" s="6">
        <v>196</v>
      </c>
      <c r="AI197" s="3"/>
      <c r="AJ197" s="6">
        <v>213</v>
      </c>
      <c r="AK197" s="4">
        <v>-1</v>
      </c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</row>
    <row r="198" spans="1:54" x14ac:dyDescent="0.35">
      <c r="A198" s="20" t="s">
        <v>222</v>
      </c>
      <c r="B198" s="3"/>
      <c r="C198" s="6">
        <v>198</v>
      </c>
      <c r="D198" s="3"/>
      <c r="E198" s="3"/>
      <c r="F198" s="4">
        <v>-1</v>
      </c>
      <c r="G198" s="3"/>
      <c r="H198" s="19"/>
      <c r="I198" s="6">
        <v>110</v>
      </c>
      <c r="J198" s="3">
        <v>9.7129999999999992E-4</v>
      </c>
      <c r="K198" s="6">
        <v>197</v>
      </c>
      <c r="L198" s="3"/>
      <c r="M198" s="3">
        <v>9.7129999999999992E-4</v>
      </c>
      <c r="N198" s="4">
        <v>-1</v>
      </c>
      <c r="O198" s="3">
        <v>1.260453904642769E-5</v>
      </c>
      <c r="P198" s="19">
        <v>1.2381521668388488E-5</v>
      </c>
      <c r="Q198" s="6">
        <v>111</v>
      </c>
      <c r="S198" s="20" t="s">
        <v>273</v>
      </c>
      <c r="T198" s="3">
        <v>21.824662799999999</v>
      </c>
      <c r="U198" s="6">
        <v>41</v>
      </c>
      <c r="V198" s="3">
        <v>41.818636510000005</v>
      </c>
      <c r="W198" s="3">
        <v>-19.993973710000006</v>
      </c>
      <c r="X198" s="23">
        <v>-0.47811156409221733</v>
      </c>
      <c r="Y198" s="19">
        <v>-0.1609829093784903</v>
      </c>
      <c r="Z198" s="3">
        <v>21.824662799999999</v>
      </c>
      <c r="AA198" s="6">
        <v>41</v>
      </c>
      <c r="AB198" s="3">
        <v>41.818636510000005</v>
      </c>
      <c r="AC198" s="3">
        <v>-19.993973710000006</v>
      </c>
      <c r="AD198" s="23">
        <v>-0.47811156409221733</v>
      </c>
      <c r="AE198" s="19">
        <v>-0.1609829093784903</v>
      </c>
      <c r="AG198" s="20" t="s">
        <v>222</v>
      </c>
      <c r="AH198" s="6">
        <v>197</v>
      </c>
      <c r="AI198" s="3"/>
      <c r="AJ198" s="6">
        <v>213</v>
      </c>
      <c r="AK198" s="4">
        <v>-1</v>
      </c>
      <c r="AL198" s="3"/>
      <c r="AM198" s="3">
        <v>1.2375000000000001E-2</v>
      </c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</row>
    <row r="199" spans="1:54" x14ac:dyDescent="0.35">
      <c r="A199" s="20" t="s">
        <v>209</v>
      </c>
      <c r="B199" s="3">
        <v>8.2186E-4</v>
      </c>
      <c r="C199" s="6">
        <v>191</v>
      </c>
      <c r="D199" s="3">
        <v>5.0000000000000004E-6</v>
      </c>
      <c r="E199" s="3">
        <v>8.1685999999999998E-4</v>
      </c>
      <c r="F199" s="4">
        <v>163.37199999999999</v>
      </c>
      <c r="G199" s="3">
        <v>2.1271899105865819E-5</v>
      </c>
      <c r="H199" s="19">
        <v>1.998013722063523E-5</v>
      </c>
      <c r="I199" s="6">
        <v>104</v>
      </c>
      <c r="J199" s="3">
        <v>8.6185999999999999E-4</v>
      </c>
      <c r="K199" s="6">
        <v>198</v>
      </c>
      <c r="L199" s="3">
        <v>5.0000000000000004E-6</v>
      </c>
      <c r="M199" s="3">
        <v>8.5685999999999998E-4</v>
      </c>
      <c r="N199" s="4">
        <v>171.37199999999999</v>
      </c>
      <c r="O199" s="3">
        <v>1.1184338538612345E-5</v>
      </c>
      <c r="P199" s="19">
        <v>1.0922712505688623E-5</v>
      </c>
      <c r="Q199" s="6">
        <v>112</v>
      </c>
      <c r="S199" s="20" t="s">
        <v>274</v>
      </c>
      <c r="T199" s="3">
        <v>0.18957133000000001</v>
      </c>
      <c r="U199" s="6">
        <v>149</v>
      </c>
      <c r="V199" s="3">
        <v>0.49057752999999998</v>
      </c>
      <c r="W199" s="3">
        <v>-0.3010062</v>
      </c>
      <c r="X199" s="23">
        <v>-0.61357518759573026</v>
      </c>
      <c r="Y199" s="19">
        <v>-2.4235729485193825E-3</v>
      </c>
      <c r="Z199" s="3">
        <v>0.18957133000000001</v>
      </c>
      <c r="AA199" s="6">
        <v>149</v>
      </c>
      <c r="AB199" s="3">
        <v>0.49057752999999998</v>
      </c>
      <c r="AC199" s="3">
        <v>-0.3010062</v>
      </c>
      <c r="AD199" s="23">
        <v>-0.61357518759573026</v>
      </c>
      <c r="AE199" s="19">
        <v>-2.4235729485193825E-3</v>
      </c>
      <c r="AG199" s="20" t="s">
        <v>209</v>
      </c>
      <c r="AH199" s="6">
        <v>198</v>
      </c>
      <c r="AI199" s="3">
        <v>5.9833609999999995E-2</v>
      </c>
      <c r="AJ199" s="6">
        <v>196</v>
      </c>
      <c r="AK199" s="4">
        <v>23.855482997266598</v>
      </c>
      <c r="AL199" s="3">
        <v>1.123575332669088E-4</v>
      </c>
      <c r="AM199" s="3">
        <v>2.40726E-3</v>
      </c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</row>
    <row r="200" spans="1:54" x14ac:dyDescent="0.35">
      <c r="A200" s="20" t="s">
        <v>317</v>
      </c>
      <c r="B200" s="3">
        <v>4.0000000000000002E-4</v>
      </c>
      <c r="C200" s="6">
        <v>194</v>
      </c>
      <c r="D200" s="3"/>
      <c r="E200" s="3">
        <v>4.0000000000000002E-4</v>
      </c>
      <c r="F200" s="4">
        <v>-1</v>
      </c>
      <c r="G200" s="3">
        <v>1.0353052396206566E-5</v>
      </c>
      <c r="H200" s="19">
        <v>9.7838734767941793E-6</v>
      </c>
      <c r="I200" s="6">
        <v>105</v>
      </c>
      <c r="J200" s="3">
        <v>4.0000000000000002E-4</v>
      </c>
      <c r="K200" s="6">
        <v>199</v>
      </c>
      <c r="L200" s="3"/>
      <c r="M200" s="3">
        <v>4.0000000000000002E-4</v>
      </c>
      <c r="N200" s="4">
        <v>-1</v>
      </c>
      <c r="O200" s="3">
        <v>5.190791329734456E-6</v>
      </c>
      <c r="P200" s="19">
        <v>5.0989484889893914E-6</v>
      </c>
      <c r="Q200" s="6">
        <v>113</v>
      </c>
      <c r="S200" s="20" t="s">
        <v>275</v>
      </c>
      <c r="T200" s="3">
        <v>5.1E-5</v>
      </c>
      <c r="U200" s="6">
        <v>204</v>
      </c>
      <c r="V200" s="3"/>
      <c r="W200" s="3">
        <v>5.1E-5</v>
      </c>
      <c r="X200" s="23">
        <v>-1</v>
      </c>
      <c r="Y200" s="19">
        <v>4.1063014773279919E-7</v>
      </c>
      <c r="Z200" s="3">
        <v>5.1E-5</v>
      </c>
      <c r="AA200" s="6">
        <v>204</v>
      </c>
      <c r="AB200" s="3"/>
      <c r="AC200" s="3">
        <v>5.1E-5</v>
      </c>
      <c r="AD200" s="23">
        <v>-1</v>
      </c>
      <c r="AE200" s="19">
        <v>4.1063014773279919E-7</v>
      </c>
      <c r="AG200" s="20" t="s">
        <v>317</v>
      </c>
      <c r="AH200" s="6">
        <v>199</v>
      </c>
      <c r="AI200" s="3">
        <v>5.97067E-3</v>
      </c>
      <c r="AJ200" s="6">
        <v>204</v>
      </c>
      <c r="AK200" s="4">
        <v>-1</v>
      </c>
      <c r="AL200" s="3">
        <v>1.1211921746836509E-5</v>
      </c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</row>
    <row r="201" spans="1:54" x14ac:dyDescent="0.35">
      <c r="A201" s="20" t="s">
        <v>224</v>
      </c>
      <c r="B201" s="3"/>
      <c r="C201" s="6">
        <v>198</v>
      </c>
      <c r="D201" s="3"/>
      <c r="E201" s="3"/>
      <c r="F201" s="4">
        <v>-1</v>
      </c>
      <c r="G201" s="3"/>
      <c r="H201" s="19"/>
      <c r="I201" s="6">
        <v>110</v>
      </c>
      <c r="J201" s="3">
        <v>2.9067999999999997E-4</v>
      </c>
      <c r="K201" s="6">
        <v>200</v>
      </c>
      <c r="L201" s="3"/>
      <c r="M201" s="3">
        <v>2.9067999999999997E-4</v>
      </c>
      <c r="N201" s="4">
        <v>-1</v>
      </c>
      <c r="O201" s="3">
        <v>3.7721480593180281E-6</v>
      </c>
      <c r="P201" s="19">
        <v>3.7054058669485901E-6</v>
      </c>
      <c r="Q201" s="6">
        <v>114</v>
      </c>
      <c r="S201" s="20" t="s">
        <v>276</v>
      </c>
      <c r="T201" s="3">
        <v>6.0071261099999997</v>
      </c>
      <c r="U201" s="6">
        <v>73</v>
      </c>
      <c r="V201" s="3">
        <v>17.52632144</v>
      </c>
      <c r="W201" s="3">
        <v>-11.519195330000001</v>
      </c>
      <c r="X201" s="23">
        <v>-0.65725117329583793</v>
      </c>
      <c r="Y201" s="19">
        <v>-9.2747625100409223E-2</v>
      </c>
      <c r="Z201" s="3">
        <v>6.0071261099999997</v>
      </c>
      <c r="AA201" s="6">
        <v>73</v>
      </c>
      <c r="AB201" s="3">
        <v>17.52632144</v>
      </c>
      <c r="AC201" s="3">
        <v>-11.519195330000001</v>
      </c>
      <c r="AD201" s="23">
        <v>-0.65725117329583793</v>
      </c>
      <c r="AE201" s="19">
        <v>-9.2747625100409223E-2</v>
      </c>
      <c r="AG201" s="20" t="s">
        <v>224</v>
      </c>
      <c r="AH201" s="6">
        <v>200</v>
      </c>
      <c r="AI201" s="3"/>
      <c r="AJ201" s="6">
        <v>213</v>
      </c>
      <c r="AK201" s="4">
        <v>-1</v>
      </c>
      <c r="AL201" s="3"/>
      <c r="AM201" s="3">
        <v>4.3513579999999996E-2</v>
      </c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</row>
    <row r="202" spans="1:54" x14ac:dyDescent="0.35">
      <c r="A202" s="20" t="s">
        <v>205</v>
      </c>
      <c r="B202" s="3"/>
      <c r="C202" s="6">
        <v>198</v>
      </c>
      <c r="D202" s="3"/>
      <c r="E202" s="3"/>
      <c r="F202" s="4">
        <v>-1</v>
      </c>
      <c r="G202" s="3"/>
      <c r="H202" s="19"/>
      <c r="I202" s="6">
        <v>110</v>
      </c>
      <c r="J202" s="3">
        <v>1.164E-4</v>
      </c>
      <c r="K202" s="6">
        <v>201</v>
      </c>
      <c r="L202" s="3"/>
      <c r="M202" s="3">
        <v>1.164E-4</v>
      </c>
      <c r="N202" s="4">
        <v>-1</v>
      </c>
      <c r="O202" s="3">
        <v>1.5105202769527266E-6</v>
      </c>
      <c r="P202" s="19">
        <v>1.4837940102959126E-6</v>
      </c>
      <c r="Q202" s="6">
        <v>115</v>
      </c>
      <c r="S202" s="20" t="s">
        <v>277</v>
      </c>
      <c r="T202" s="3">
        <v>47.396257859999999</v>
      </c>
      <c r="U202" s="6">
        <v>28</v>
      </c>
      <c r="V202" s="3">
        <v>57.964339370000005</v>
      </c>
      <c r="W202" s="3">
        <v>-10.568081510000006</v>
      </c>
      <c r="X202" s="23">
        <v>-0.18232039948806211</v>
      </c>
      <c r="Y202" s="19">
        <v>-8.5089664151050307E-2</v>
      </c>
      <c r="Z202" s="3">
        <v>47.396257859999999</v>
      </c>
      <c r="AA202" s="6">
        <v>28</v>
      </c>
      <c r="AB202" s="3">
        <v>57.964339370000005</v>
      </c>
      <c r="AC202" s="3">
        <v>-10.568081510000006</v>
      </c>
      <c r="AD202" s="23">
        <v>-0.18232039948806211</v>
      </c>
      <c r="AE202" s="19">
        <v>-8.5089664151050307E-2</v>
      </c>
      <c r="AG202" s="20" t="s">
        <v>205</v>
      </c>
      <c r="AH202" s="6">
        <v>201</v>
      </c>
      <c r="AI202" s="3">
        <v>1.837455E-2</v>
      </c>
      <c r="AJ202" s="6">
        <v>201</v>
      </c>
      <c r="AK202" s="4">
        <v>0.83532602181469473</v>
      </c>
      <c r="AL202" s="3">
        <v>3.4504338161937404E-5</v>
      </c>
      <c r="AM202" s="3">
        <v>1.0011600000000001E-2</v>
      </c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</row>
    <row r="203" spans="1:54" x14ac:dyDescent="0.35">
      <c r="A203" s="20" t="s">
        <v>267</v>
      </c>
      <c r="B203" s="3">
        <v>1.1551E-4</v>
      </c>
      <c r="C203" s="6">
        <v>196</v>
      </c>
      <c r="D203" s="3"/>
      <c r="E203" s="3">
        <v>1.1551E-4</v>
      </c>
      <c r="F203" s="4">
        <v>-1</v>
      </c>
      <c r="G203" s="3">
        <v>2.9897027057145505E-6</v>
      </c>
      <c r="H203" s="19">
        <v>2.8253380632612385E-6</v>
      </c>
      <c r="I203" s="6">
        <v>107</v>
      </c>
      <c r="J203" s="3">
        <v>1.1551E-4</v>
      </c>
      <c r="K203" s="6">
        <v>202</v>
      </c>
      <c r="L203" s="3"/>
      <c r="M203" s="3">
        <v>1.1551E-4</v>
      </c>
      <c r="N203" s="4">
        <v>-1</v>
      </c>
      <c r="O203" s="3">
        <v>1.4989707662440675E-6</v>
      </c>
      <c r="P203" s="19">
        <v>1.4724488499079113E-6</v>
      </c>
      <c r="Q203" s="6">
        <v>116</v>
      </c>
      <c r="S203" s="20" t="s">
        <v>278</v>
      </c>
      <c r="T203" s="3">
        <v>2.7198235500000001</v>
      </c>
      <c r="U203" s="6">
        <v>91</v>
      </c>
      <c r="V203" s="3">
        <v>5.8031337500000006</v>
      </c>
      <c r="W203" s="3">
        <v>-3.0833102000000006</v>
      </c>
      <c r="X203" s="23">
        <v>-0.53131813479225776</v>
      </c>
      <c r="Y203" s="19">
        <v>-2.4825492606510718E-2</v>
      </c>
      <c r="Z203" s="3">
        <v>2.7198235500000001</v>
      </c>
      <c r="AA203" s="6">
        <v>91</v>
      </c>
      <c r="AB203" s="3">
        <v>5.8031337500000006</v>
      </c>
      <c r="AC203" s="3">
        <v>-3.0833102000000006</v>
      </c>
      <c r="AD203" s="23">
        <v>-0.53131813479225776</v>
      </c>
      <c r="AE203" s="19">
        <v>-2.4825492606510718E-2</v>
      </c>
      <c r="AG203" s="20" t="s">
        <v>267</v>
      </c>
      <c r="AH203" s="6">
        <v>202</v>
      </c>
      <c r="AI203" s="3"/>
      <c r="AJ203" s="6">
        <v>213</v>
      </c>
      <c r="AK203" s="4">
        <v>-1</v>
      </c>
      <c r="AL203" s="3"/>
      <c r="AM203" s="3">
        <v>2.2646590000000001E-2</v>
      </c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</row>
    <row r="204" spans="1:54" x14ac:dyDescent="0.35">
      <c r="A204" s="20" t="s">
        <v>107</v>
      </c>
      <c r="B204" s="3"/>
      <c r="C204" s="6">
        <v>198</v>
      </c>
      <c r="D204" s="3"/>
      <c r="E204" s="3"/>
      <c r="F204" s="4">
        <v>-1</v>
      </c>
      <c r="G204" s="3"/>
      <c r="H204" s="19"/>
      <c r="I204" s="6">
        <v>110</v>
      </c>
      <c r="J204" s="3">
        <v>7.2310000000000004E-5</v>
      </c>
      <c r="K204" s="6">
        <v>203</v>
      </c>
      <c r="L204" s="3">
        <v>7.8709999999999997E-5</v>
      </c>
      <c r="M204" s="3">
        <v>-6.3999999999999929E-6</v>
      </c>
      <c r="N204" s="4">
        <v>-8.1311142167450057E-2</v>
      </c>
      <c r="O204" s="3">
        <v>9.3836530263274611E-7</v>
      </c>
      <c r="P204" s="19">
        <v>-8.158317582383017E-8</v>
      </c>
      <c r="Q204" s="6">
        <v>199</v>
      </c>
      <c r="S204" s="20" t="s">
        <v>279</v>
      </c>
      <c r="T204" s="3">
        <v>1.06966212</v>
      </c>
      <c r="U204" s="6">
        <v>108</v>
      </c>
      <c r="V204" s="3">
        <v>1.9293714</v>
      </c>
      <c r="W204" s="3">
        <v>-0.85970927999999991</v>
      </c>
      <c r="X204" s="23">
        <v>-0.44559035134448455</v>
      </c>
      <c r="Y204" s="19">
        <v>-6.9220107579148708E-3</v>
      </c>
      <c r="Z204" s="3">
        <v>1.06966212</v>
      </c>
      <c r="AA204" s="6">
        <v>108</v>
      </c>
      <c r="AB204" s="3">
        <v>1.9293714</v>
      </c>
      <c r="AC204" s="3">
        <v>-0.85970927999999991</v>
      </c>
      <c r="AD204" s="23">
        <v>-0.44559035134448455</v>
      </c>
      <c r="AE204" s="19">
        <v>-6.9220107579148708E-3</v>
      </c>
      <c r="AG204" s="20" t="s">
        <v>107</v>
      </c>
      <c r="AH204" s="6">
        <v>203</v>
      </c>
      <c r="AI204" s="3">
        <v>1.8100999999999998E-4</v>
      </c>
      <c r="AJ204" s="6">
        <v>210</v>
      </c>
      <c r="AK204" s="4">
        <v>-0.97475432151454544</v>
      </c>
      <c r="AL204" s="3">
        <v>3.3990656917814524E-7</v>
      </c>
      <c r="AM204" s="3">
        <v>7.1699399999999996E-3</v>
      </c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</row>
    <row r="205" spans="1:54" x14ac:dyDescent="0.35">
      <c r="A205" s="20" t="s">
        <v>275</v>
      </c>
      <c r="B205" s="3">
        <v>9.9999999999999995E-7</v>
      </c>
      <c r="C205" s="6">
        <v>197</v>
      </c>
      <c r="D205" s="3"/>
      <c r="E205" s="3">
        <v>9.9999999999999995E-7</v>
      </c>
      <c r="F205" s="4">
        <v>-1</v>
      </c>
      <c r="G205" s="3">
        <v>2.5882630990516406E-8</v>
      </c>
      <c r="H205" s="19">
        <v>2.4459683691985442E-8</v>
      </c>
      <c r="I205" s="6">
        <v>109</v>
      </c>
      <c r="J205" s="3">
        <v>5.1E-5</v>
      </c>
      <c r="K205" s="6">
        <v>204</v>
      </c>
      <c r="L205" s="3"/>
      <c r="M205" s="3">
        <v>5.1E-5</v>
      </c>
      <c r="N205" s="4">
        <v>-1</v>
      </c>
      <c r="O205" s="3">
        <v>6.6182589454114306E-7</v>
      </c>
      <c r="P205" s="19">
        <v>6.5011593234614733E-7</v>
      </c>
      <c r="Q205" s="6">
        <v>117</v>
      </c>
      <c r="S205" s="20" t="s">
        <v>280</v>
      </c>
      <c r="T205" s="3">
        <v>9.8551406000000004</v>
      </c>
      <c r="U205" s="6">
        <v>56</v>
      </c>
      <c r="V205" s="3">
        <v>8.4098080800000012</v>
      </c>
      <c r="W205" s="3">
        <v>1.4453325199999991</v>
      </c>
      <c r="X205" s="23">
        <v>0.17186272341187592</v>
      </c>
      <c r="Y205" s="19">
        <v>1.1637198160992521E-2</v>
      </c>
      <c r="Z205" s="3">
        <v>9.8551406000000004</v>
      </c>
      <c r="AA205" s="6">
        <v>56</v>
      </c>
      <c r="AB205" s="3">
        <v>8.4098080800000012</v>
      </c>
      <c r="AC205" s="3">
        <v>1.4453325199999991</v>
      </c>
      <c r="AD205" s="23">
        <v>0.17186272341187592</v>
      </c>
      <c r="AE205" s="19">
        <v>1.1637198160992521E-2</v>
      </c>
      <c r="AG205" s="20" t="s">
        <v>275</v>
      </c>
      <c r="AH205" s="6">
        <v>204</v>
      </c>
      <c r="AI205" s="3">
        <v>1.7110000000000001E-5</v>
      </c>
      <c r="AJ205" s="6">
        <v>212</v>
      </c>
      <c r="AK205" s="4">
        <v>-0.75021897810218974</v>
      </c>
      <c r="AL205" s="3">
        <v>3.2129724317098869E-8</v>
      </c>
      <c r="AM205" s="3">
        <v>6.8499999999999998E-5</v>
      </c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</row>
    <row r="206" spans="1:54" x14ac:dyDescent="0.35">
      <c r="A206" s="20" t="s">
        <v>116</v>
      </c>
      <c r="B206" s="3"/>
      <c r="C206" s="6">
        <v>198</v>
      </c>
      <c r="D206" s="3"/>
      <c r="E206" s="3"/>
      <c r="F206" s="4">
        <v>-1</v>
      </c>
      <c r="G206" s="3"/>
      <c r="H206" s="19"/>
      <c r="I206" s="6">
        <v>110</v>
      </c>
      <c r="J206" s="3"/>
      <c r="K206" s="6">
        <v>205</v>
      </c>
      <c r="L206" s="3"/>
      <c r="M206" s="3"/>
      <c r="N206" s="4">
        <v>-1</v>
      </c>
      <c r="O206" s="3"/>
      <c r="P206" s="19"/>
      <c r="Q206" s="6">
        <v>118</v>
      </c>
      <c r="S206" s="20" t="s">
        <v>281</v>
      </c>
      <c r="T206" s="3">
        <v>81.008157189999991</v>
      </c>
      <c r="U206" s="6">
        <v>18</v>
      </c>
      <c r="V206" s="3">
        <v>316.12036077000005</v>
      </c>
      <c r="W206" s="3">
        <v>-235.11220358000006</v>
      </c>
      <c r="X206" s="23">
        <v>-0.74374267765391056</v>
      </c>
      <c r="Y206" s="19">
        <v>-1.893022723330184</v>
      </c>
      <c r="Z206" s="3">
        <v>81.008157189999991</v>
      </c>
      <c r="AA206" s="6">
        <v>18</v>
      </c>
      <c r="AB206" s="3">
        <v>316.12036077000005</v>
      </c>
      <c r="AC206" s="3">
        <v>-235.11220358000006</v>
      </c>
      <c r="AD206" s="23">
        <v>-0.74374267765391056</v>
      </c>
      <c r="AE206" s="19">
        <v>-1.893022723330184</v>
      </c>
      <c r="AG206" s="20" t="s">
        <v>116</v>
      </c>
      <c r="AH206" s="6">
        <v>205</v>
      </c>
      <c r="AI206" s="3"/>
      <c r="AJ206" s="6">
        <v>213</v>
      </c>
      <c r="AK206" s="4">
        <v>-1</v>
      </c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</row>
    <row r="207" spans="1:54" x14ac:dyDescent="0.35">
      <c r="A207" s="20" t="s">
        <v>324</v>
      </c>
      <c r="B207" s="3"/>
      <c r="C207" s="6">
        <v>198</v>
      </c>
      <c r="D207" s="3"/>
      <c r="E207" s="3"/>
      <c r="F207" s="4">
        <v>-1</v>
      </c>
      <c r="G207" s="3"/>
      <c r="H207" s="19"/>
      <c r="I207" s="6">
        <v>110</v>
      </c>
      <c r="J207" s="3"/>
      <c r="K207" s="6">
        <v>205</v>
      </c>
      <c r="L207" s="3"/>
      <c r="M207" s="3"/>
      <c r="N207" s="4">
        <v>-1</v>
      </c>
      <c r="O207" s="3"/>
      <c r="P207" s="19"/>
      <c r="Q207" s="6">
        <v>118</v>
      </c>
      <c r="S207" s="20" t="s">
        <v>282</v>
      </c>
      <c r="T207" s="3">
        <v>3.1285240299999999</v>
      </c>
      <c r="U207" s="6">
        <v>86</v>
      </c>
      <c r="V207" s="3">
        <v>3.12931509</v>
      </c>
      <c r="W207" s="3">
        <v>-7.910600000000656E-4</v>
      </c>
      <c r="X207" s="23">
        <v>-2.5279014009427225E-4</v>
      </c>
      <c r="Y207" s="19">
        <v>-6.3692761699124523E-6</v>
      </c>
      <c r="Z207" s="3">
        <v>3.1285240299999999</v>
      </c>
      <c r="AA207" s="6">
        <v>86</v>
      </c>
      <c r="AB207" s="3">
        <v>3.12931509</v>
      </c>
      <c r="AC207" s="3">
        <v>-7.910600000000656E-4</v>
      </c>
      <c r="AD207" s="23">
        <v>-2.5279014009427225E-4</v>
      </c>
      <c r="AE207" s="19">
        <v>-6.3692761699124523E-6</v>
      </c>
      <c r="AG207" s="20" t="s">
        <v>324</v>
      </c>
      <c r="AH207" s="6">
        <v>205</v>
      </c>
      <c r="AI207" s="3"/>
      <c r="AJ207" s="6">
        <v>213</v>
      </c>
      <c r="AK207" s="4">
        <v>-1</v>
      </c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</row>
    <row r="208" spans="1:54" x14ac:dyDescent="0.35">
      <c r="A208" s="20" t="s">
        <v>325</v>
      </c>
      <c r="B208" s="3"/>
      <c r="C208" s="6">
        <v>198</v>
      </c>
      <c r="D208" s="3"/>
      <c r="E208" s="3"/>
      <c r="F208" s="4">
        <v>-1</v>
      </c>
      <c r="G208" s="3"/>
      <c r="H208" s="19"/>
      <c r="I208" s="6">
        <v>110</v>
      </c>
      <c r="J208" s="3"/>
      <c r="K208" s="6">
        <v>205</v>
      </c>
      <c r="L208" s="3"/>
      <c r="M208" s="3"/>
      <c r="N208" s="4">
        <v>-1</v>
      </c>
      <c r="O208" s="3"/>
      <c r="P208" s="19"/>
      <c r="Q208" s="6">
        <v>118</v>
      </c>
      <c r="S208" s="20" t="s">
        <v>283</v>
      </c>
      <c r="T208" s="3"/>
      <c r="U208" s="6">
        <v>205</v>
      </c>
      <c r="V208" s="3"/>
      <c r="W208" s="3"/>
      <c r="X208" s="23">
        <v>-1</v>
      </c>
      <c r="Y208" s="19"/>
      <c r="Z208" s="3"/>
      <c r="AA208" s="6">
        <v>205</v>
      </c>
      <c r="AB208" s="3"/>
      <c r="AC208" s="3"/>
      <c r="AD208" s="23">
        <v>-1</v>
      </c>
      <c r="AE208" s="19"/>
      <c r="AG208" s="20" t="s">
        <v>325</v>
      </c>
      <c r="AH208" s="6">
        <v>205</v>
      </c>
      <c r="AI208" s="3"/>
      <c r="AJ208" s="6">
        <v>213</v>
      </c>
      <c r="AK208" s="4">
        <v>-1</v>
      </c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</row>
    <row r="209" spans="1:54" x14ac:dyDescent="0.35">
      <c r="A209" s="20" t="s">
        <v>283</v>
      </c>
      <c r="B209" s="3"/>
      <c r="C209" s="6">
        <v>198</v>
      </c>
      <c r="D209" s="3"/>
      <c r="E209" s="3"/>
      <c r="F209" s="4">
        <v>-1</v>
      </c>
      <c r="G209" s="3"/>
      <c r="H209" s="19"/>
      <c r="I209" s="6">
        <v>110</v>
      </c>
      <c r="J209" s="3"/>
      <c r="K209" s="6">
        <v>205</v>
      </c>
      <c r="L209" s="3"/>
      <c r="M209" s="3"/>
      <c r="N209" s="4">
        <v>-1</v>
      </c>
      <c r="O209" s="3"/>
      <c r="P209" s="19"/>
      <c r="Q209" s="6">
        <v>118</v>
      </c>
      <c r="S209" s="20" t="s">
        <v>284</v>
      </c>
      <c r="T209" s="3">
        <v>0.48444928999999998</v>
      </c>
      <c r="U209" s="6">
        <v>129</v>
      </c>
      <c r="V209" s="3">
        <v>0.17432220999999998</v>
      </c>
      <c r="W209" s="3">
        <v>0.31012708</v>
      </c>
      <c r="X209" s="23">
        <v>1.7790451371629583</v>
      </c>
      <c r="Y209" s="19">
        <v>2.4970103662027769E-3</v>
      </c>
      <c r="Z209" s="3">
        <v>0.48444928999999998</v>
      </c>
      <c r="AA209" s="6">
        <v>129</v>
      </c>
      <c r="AB209" s="3">
        <v>0.17432220999999998</v>
      </c>
      <c r="AC209" s="3">
        <v>0.31012708</v>
      </c>
      <c r="AD209" s="23">
        <v>1.7790451371629583</v>
      </c>
      <c r="AE209" s="19">
        <v>2.4970103662027769E-3</v>
      </c>
      <c r="AG209" s="20" t="s">
        <v>283</v>
      </c>
      <c r="AH209" s="6">
        <v>205</v>
      </c>
      <c r="AI209" s="3"/>
      <c r="AJ209" s="6">
        <v>213</v>
      </c>
      <c r="AK209" s="4">
        <v>-1</v>
      </c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</row>
    <row r="210" spans="1:54" x14ac:dyDescent="0.35">
      <c r="A210" s="20" t="s">
        <v>95</v>
      </c>
      <c r="B210" s="3"/>
      <c r="C210" s="6">
        <v>198</v>
      </c>
      <c r="D210" s="3"/>
      <c r="E210" s="3"/>
      <c r="F210" s="4">
        <v>-1</v>
      </c>
      <c r="G210" s="3"/>
      <c r="H210" s="19"/>
      <c r="I210" s="6">
        <v>110</v>
      </c>
      <c r="J210" s="3"/>
      <c r="K210" s="6">
        <v>205</v>
      </c>
      <c r="L210" s="3"/>
      <c r="M210" s="3"/>
      <c r="N210" s="4">
        <v>-1</v>
      </c>
      <c r="O210" s="3"/>
      <c r="P210" s="19"/>
      <c r="Q210" s="6">
        <v>118</v>
      </c>
      <c r="S210" s="20" t="s">
        <v>285</v>
      </c>
      <c r="T210" s="3"/>
      <c r="U210" s="6">
        <v>205</v>
      </c>
      <c r="V210" s="3"/>
      <c r="W210" s="3"/>
      <c r="X210" s="23">
        <v>-1</v>
      </c>
      <c r="Y210" s="19"/>
      <c r="Z210" s="3"/>
      <c r="AA210" s="6">
        <v>205</v>
      </c>
      <c r="AB210" s="3"/>
      <c r="AC210" s="3"/>
      <c r="AD210" s="23">
        <v>-1</v>
      </c>
      <c r="AE210" s="19"/>
      <c r="AG210" s="20" t="s">
        <v>95</v>
      </c>
      <c r="AH210" s="6">
        <v>205</v>
      </c>
      <c r="AI210" s="3"/>
      <c r="AJ210" s="6">
        <v>213</v>
      </c>
      <c r="AK210" s="4">
        <v>-1</v>
      </c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</row>
    <row r="211" spans="1:54" x14ac:dyDescent="0.35">
      <c r="A211" s="20" t="s">
        <v>285</v>
      </c>
      <c r="B211" s="3"/>
      <c r="C211" s="6">
        <v>198</v>
      </c>
      <c r="D211" s="3"/>
      <c r="E211" s="3"/>
      <c r="F211" s="4">
        <v>-1</v>
      </c>
      <c r="G211" s="3"/>
      <c r="H211" s="19"/>
      <c r="I211" s="6">
        <v>110</v>
      </c>
      <c r="J211" s="3"/>
      <c r="K211" s="6">
        <v>205</v>
      </c>
      <c r="L211" s="3"/>
      <c r="M211" s="3"/>
      <c r="N211" s="4">
        <v>-1</v>
      </c>
      <c r="O211" s="3"/>
      <c r="P211" s="19"/>
      <c r="Q211" s="6">
        <v>118</v>
      </c>
      <c r="S211" s="20" t="s">
        <v>286</v>
      </c>
      <c r="T211" s="3">
        <v>0.15659000000000001</v>
      </c>
      <c r="U211" s="6">
        <v>153</v>
      </c>
      <c r="V211" s="3">
        <v>2.0429389999999999E-2</v>
      </c>
      <c r="W211" s="3">
        <v>0.13616061000000002</v>
      </c>
      <c r="X211" s="23">
        <v>6.6649376217302629</v>
      </c>
      <c r="Y211" s="19">
        <v>1.0963068901899619E-3</v>
      </c>
      <c r="Z211" s="3">
        <v>0.15659000000000001</v>
      </c>
      <c r="AA211" s="6">
        <v>153</v>
      </c>
      <c r="AB211" s="3">
        <v>2.0429389999999999E-2</v>
      </c>
      <c r="AC211" s="3">
        <v>0.13616061000000002</v>
      </c>
      <c r="AD211" s="23">
        <v>6.6649376217302629</v>
      </c>
      <c r="AE211" s="19">
        <v>1.0963068901899619E-3</v>
      </c>
      <c r="AG211" s="20" t="s">
        <v>285</v>
      </c>
      <c r="AH211" s="6">
        <v>205</v>
      </c>
      <c r="AI211" s="3"/>
      <c r="AJ211" s="6">
        <v>213</v>
      </c>
      <c r="AK211" s="4">
        <v>-1</v>
      </c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</row>
    <row r="212" spans="1:54" x14ac:dyDescent="0.35">
      <c r="A212" s="20" t="s">
        <v>327</v>
      </c>
      <c r="B212" s="3"/>
      <c r="C212" s="6">
        <v>198</v>
      </c>
      <c r="D212" s="3"/>
      <c r="E212" s="3"/>
      <c r="F212" s="4">
        <v>-1</v>
      </c>
      <c r="G212" s="3"/>
      <c r="H212" s="19"/>
      <c r="I212" s="6">
        <v>110</v>
      </c>
      <c r="J212" s="3"/>
      <c r="K212" s="6">
        <v>205</v>
      </c>
      <c r="L212" s="3"/>
      <c r="M212" s="3"/>
      <c r="N212" s="4">
        <v>-1</v>
      </c>
      <c r="O212" s="3"/>
      <c r="P212" s="19"/>
      <c r="Q212" s="6">
        <v>118</v>
      </c>
      <c r="S212" s="20" t="s">
        <v>287</v>
      </c>
      <c r="T212" s="3">
        <v>2.7897214999999997</v>
      </c>
      <c r="U212" s="6">
        <v>90</v>
      </c>
      <c r="V212" s="3">
        <v>12.59917986</v>
      </c>
      <c r="W212" s="3">
        <v>-9.8094583600000007</v>
      </c>
      <c r="X212" s="23">
        <v>-0.77857911935547208</v>
      </c>
      <c r="Y212" s="19">
        <v>-7.8981555598932204E-2</v>
      </c>
      <c r="Z212" s="3">
        <v>2.7897214999999997</v>
      </c>
      <c r="AA212" s="6">
        <v>90</v>
      </c>
      <c r="AB212" s="3">
        <v>12.59917986</v>
      </c>
      <c r="AC212" s="3">
        <v>-9.8094583600000007</v>
      </c>
      <c r="AD212" s="23">
        <v>-0.77857911935547208</v>
      </c>
      <c r="AE212" s="19">
        <v>-7.8981555598932204E-2</v>
      </c>
      <c r="AG212" s="20" t="s">
        <v>327</v>
      </c>
      <c r="AH212" s="6">
        <v>205</v>
      </c>
      <c r="AI212" s="3">
        <v>9.6411599999999993E-3</v>
      </c>
      <c r="AJ212" s="6">
        <v>202</v>
      </c>
      <c r="AK212" s="4">
        <v>-0.33673228603762428</v>
      </c>
      <c r="AL212" s="3">
        <v>1.8104489356928167E-5</v>
      </c>
      <c r="AM212" s="3">
        <v>1.4535849999999999E-2</v>
      </c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</row>
    <row r="213" spans="1:54" x14ac:dyDescent="0.35">
      <c r="A213" s="20" t="s">
        <v>237</v>
      </c>
      <c r="B213" s="3"/>
      <c r="C213" s="6">
        <v>198</v>
      </c>
      <c r="D213" s="3"/>
      <c r="E213" s="3"/>
      <c r="F213" s="4">
        <v>-1</v>
      </c>
      <c r="G213" s="3"/>
      <c r="H213" s="19"/>
      <c r="I213" s="6">
        <v>110</v>
      </c>
      <c r="J213" s="3"/>
      <c r="K213" s="6">
        <v>205</v>
      </c>
      <c r="L213" s="3"/>
      <c r="M213" s="3"/>
      <c r="N213" s="4">
        <v>-1</v>
      </c>
      <c r="O213" s="3"/>
      <c r="P213" s="19"/>
      <c r="Q213" s="6">
        <v>118</v>
      </c>
      <c r="S213" s="20" t="s">
        <v>288</v>
      </c>
      <c r="T213" s="3">
        <v>31.803638980000002</v>
      </c>
      <c r="U213" s="6">
        <v>34</v>
      </c>
      <c r="V213" s="3">
        <v>60.538469599999999</v>
      </c>
      <c r="W213" s="3">
        <v>-28.734830619999997</v>
      </c>
      <c r="X213" s="23">
        <v>-0.47465406393424914</v>
      </c>
      <c r="Y213" s="19">
        <v>-0.23136054397191294</v>
      </c>
      <c r="Z213" s="3">
        <v>31.803638980000002</v>
      </c>
      <c r="AA213" s="6">
        <v>34</v>
      </c>
      <c r="AB213" s="3">
        <v>60.538469599999999</v>
      </c>
      <c r="AC213" s="3">
        <v>-28.734830619999997</v>
      </c>
      <c r="AD213" s="23">
        <v>-0.47465406393424914</v>
      </c>
      <c r="AE213" s="19">
        <v>-0.23136054397191294</v>
      </c>
      <c r="AG213" s="20" t="s">
        <v>237</v>
      </c>
      <c r="AH213" s="6">
        <v>205</v>
      </c>
      <c r="AI213" s="3"/>
      <c r="AJ213" s="6">
        <v>213</v>
      </c>
      <c r="AK213" s="4">
        <v>-1</v>
      </c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</row>
    <row r="214" spans="1:54" x14ac:dyDescent="0.35">
      <c r="A214" s="20" t="s">
        <v>328</v>
      </c>
      <c r="B214" s="3"/>
      <c r="C214" s="6">
        <v>198</v>
      </c>
      <c r="D214" s="3"/>
      <c r="E214" s="3"/>
      <c r="F214" s="4">
        <v>-1</v>
      </c>
      <c r="G214" s="3"/>
      <c r="H214" s="19"/>
      <c r="I214" s="6">
        <v>110</v>
      </c>
      <c r="J214" s="3"/>
      <c r="K214" s="6">
        <v>205</v>
      </c>
      <c r="L214" s="3"/>
      <c r="M214" s="3"/>
      <c r="N214" s="4">
        <v>-1</v>
      </c>
      <c r="O214" s="3"/>
      <c r="P214" s="19"/>
      <c r="Q214" s="6">
        <v>118</v>
      </c>
      <c r="S214" s="20" t="s">
        <v>289</v>
      </c>
      <c r="T214" s="3">
        <v>1.28952135</v>
      </c>
      <c r="U214" s="6">
        <v>102</v>
      </c>
      <c r="V214" s="3">
        <v>0.90949148000000002</v>
      </c>
      <c r="W214" s="3">
        <v>0.38002986999999999</v>
      </c>
      <c r="X214" s="23">
        <v>0.41784874114488679</v>
      </c>
      <c r="Y214" s="19">
        <v>3.0598376796269894E-3</v>
      </c>
      <c r="Z214" s="3">
        <v>1.28952135</v>
      </c>
      <c r="AA214" s="6">
        <v>102</v>
      </c>
      <c r="AB214" s="3">
        <v>0.90949148000000002</v>
      </c>
      <c r="AC214" s="3">
        <v>0.38002986999999999</v>
      </c>
      <c r="AD214" s="23">
        <v>0.41784874114488679</v>
      </c>
      <c r="AE214" s="19">
        <v>3.0598376796269894E-3</v>
      </c>
      <c r="AG214" s="20" t="s">
        <v>328</v>
      </c>
      <c r="AH214" s="6">
        <v>205</v>
      </c>
      <c r="AI214" s="3"/>
      <c r="AJ214" s="6">
        <v>213</v>
      </c>
      <c r="AK214" s="4">
        <v>-1</v>
      </c>
      <c r="AL214" s="3"/>
      <c r="AM214" s="3">
        <v>3.8591E-2</v>
      </c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</row>
    <row r="215" spans="1:54" x14ac:dyDescent="0.35">
      <c r="A215" s="20" t="s">
        <v>175</v>
      </c>
      <c r="B215" s="3"/>
      <c r="C215" s="6">
        <v>198</v>
      </c>
      <c r="D215" s="3">
        <v>6.2594540000000004E-2</v>
      </c>
      <c r="E215" s="3">
        <v>-6.2594540000000004E-2</v>
      </c>
      <c r="F215" s="4">
        <v>-1</v>
      </c>
      <c r="G215" s="3"/>
      <c r="H215" s="19">
        <v>-1.5310426492453307E-3</v>
      </c>
      <c r="I215" s="6">
        <v>218</v>
      </c>
      <c r="J215" s="3"/>
      <c r="K215" s="6">
        <v>205</v>
      </c>
      <c r="L215" s="3">
        <v>6.8639270000000002E-2</v>
      </c>
      <c r="M215" s="3">
        <v>-6.8639270000000002E-2</v>
      </c>
      <c r="N215" s="4">
        <v>-1</v>
      </c>
      <c r="O215" s="3"/>
      <c r="P215" s="19">
        <v>-8.7497025512958714E-4</v>
      </c>
      <c r="Q215" s="6">
        <v>213</v>
      </c>
      <c r="S215" s="20" t="s">
        <v>290</v>
      </c>
      <c r="T215" s="3">
        <v>4.7045300000000005E-2</v>
      </c>
      <c r="U215" s="6">
        <v>174</v>
      </c>
      <c r="V215" s="3">
        <v>3.0105149999999997E-2</v>
      </c>
      <c r="W215" s="3">
        <v>1.6940150000000008E-2</v>
      </c>
      <c r="X215" s="23">
        <v>0.56269940525126128</v>
      </c>
      <c r="Y215" s="19">
        <v>1.363948293552114E-4</v>
      </c>
      <c r="Z215" s="3">
        <v>4.7045300000000005E-2</v>
      </c>
      <c r="AA215" s="6">
        <v>174</v>
      </c>
      <c r="AB215" s="3">
        <v>3.0105149999999997E-2</v>
      </c>
      <c r="AC215" s="3">
        <v>1.6940150000000008E-2</v>
      </c>
      <c r="AD215" s="23">
        <v>0.56269940525126128</v>
      </c>
      <c r="AE215" s="19">
        <v>1.363948293552114E-4</v>
      </c>
      <c r="AG215" s="20" t="s">
        <v>175</v>
      </c>
      <c r="AH215" s="6">
        <v>205</v>
      </c>
      <c r="AI215" s="3">
        <v>0.59498750999999994</v>
      </c>
      <c r="AJ215" s="6">
        <v>166</v>
      </c>
      <c r="AK215" s="4">
        <v>1.2922980635646408</v>
      </c>
      <c r="AL215" s="3">
        <v>1.1172872395334369E-3</v>
      </c>
      <c r="AM215" s="3">
        <v>0.25955939999999994</v>
      </c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</row>
    <row r="216" spans="1:54" x14ac:dyDescent="0.35">
      <c r="A216" s="20" t="s">
        <v>329</v>
      </c>
      <c r="B216" s="3"/>
      <c r="C216" s="6">
        <v>198</v>
      </c>
      <c r="D216" s="3"/>
      <c r="E216" s="3"/>
      <c r="F216" s="4">
        <v>-1</v>
      </c>
      <c r="G216" s="3"/>
      <c r="H216" s="19"/>
      <c r="I216" s="6">
        <v>110</v>
      </c>
      <c r="J216" s="3"/>
      <c r="K216" s="6">
        <v>205</v>
      </c>
      <c r="L216" s="3"/>
      <c r="M216" s="3"/>
      <c r="N216" s="4">
        <v>-1</v>
      </c>
      <c r="O216" s="3"/>
      <c r="P216" s="19"/>
      <c r="Q216" s="6">
        <v>118</v>
      </c>
      <c r="S216" s="20" t="s">
        <v>291</v>
      </c>
      <c r="T216" s="3">
        <v>0.38092318999999997</v>
      </c>
      <c r="U216" s="6">
        <v>137</v>
      </c>
      <c r="V216" s="3">
        <v>1.6838286499999999</v>
      </c>
      <c r="W216" s="3">
        <v>-1.3029054599999998</v>
      </c>
      <c r="X216" s="23">
        <v>-0.773775562020518</v>
      </c>
      <c r="Y216" s="19">
        <v>-1.0490436500424914E-2</v>
      </c>
      <c r="Z216" s="3">
        <v>0.38092318999999997</v>
      </c>
      <c r="AA216" s="6">
        <v>137</v>
      </c>
      <c r="AB216" s="3">
        <v>1.6838286499999999</v>
      </c>
      <c r="AC216" s="3">
        <v>-1.3029054599999998</v>
      </c>
      <c r="AD216" s="23">
        <v>-0.773775562020518</v>
      </c>
      <c r="AE216" s="19">
        <v>-1.0490436500424914E-2</v>
      </c>
      <c r="AG216" s="20" t="s">
        <v>329</v>
      </c>
      <c r="AH216" s="6">
        <v>205</v>
      </c>
      <c r="AI216" s="3">
        <v>2.9930000000000001E-4</v>
      </c>
      <c r="AJ216" s="6">
        <v>209</v>
      </c>
      <c r="AK216" s="4">
        <v>-1</v>
      </c>
      <c r="AL216" s="3">
        <v>5.6203544641190484E-7</v>
      </c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</row>
    <row r="217" spans="1:54" x14ac:dyDescent="0.35">
      <c r="A217" s="20" t="s">
        <v>91</v>
      </c>
      <c r="B217" s="3"/>
      <c r="C217" s="6">
        <v>198</v>
      </c>
      <c r="D217" s="3"/>
      <c r="E217" s="3"/>
      <c r="F217" s="4">
        <v>-1</v>
      </c>
      <c r="G217" s="3"/>
      <c r="H217" s="19"/>
      <c r="I217" s="6">
        <v>110</v>
      </c>
      <c r="J217" s="3"/>
      <c r="K217" s="6">
        <v>205</v>
      </c>
      <c r="L217" s="3"/>
      <c r="M217" s="3"/>
      <c r="N217" s="4">
        <v>-1</v>
      </c>
      <c r="O217" s="3"/>
      <c r="P217" s="19"/>
      <c r="Q217" s="6">
        <v>118</v>
      </c>
      <c r="S217" s="20" t="s">
        <v>292</v>
      </c>
      <c r="T217" s="3">
        <v>0.11244688</v>
      </c>
      <c r="U217" s="6">
        <v>161</v>
      </c>
      <c r="V217" s="3">
        <v>0.57519938999999998</v>
      </c>
      <c r="W217" s="3">
        <v>-0.46275250999999995</v>
      </c>
      <c r="X217" s="23">
        <v>-0.80450799852204291</v>
      </c>
      <c r="Y217" s="19">
        <v>-3.7258849322553645E-3</v>
      </c>
      <c r="Z217" s="3">
        <v>0.11244688</v>
      </c>
      <c r="AA217" s="6">
        <v>161</v>
      </c>
      <c r="AB217" s="3">
        <v>0.57519938999999998</v>
      </c>
      <c r="AC217" s="3">
        <v>-0.46275250999999995</v>
      </c>
      <c r="AD217" s="23">
        <v>-0.80450799852204291</v>
      </c>
      <c r="AE217" s="19">
        <v>-3.7258849322553645E-3</v>
      </c>
      <c r="AG217" s="20" t="s">
        <v>91</v>
      </c>
      <c r="AH217" s="6">
        <v>205</v>
      </c>
      <c r="AI217" s="3"/>
      <c r="AJ217" s="6">
        <v>213</v>
      </c>
      <c r="AK217" s="4">
        <v>-1</v>
      </c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</row>
    <row r="218" spans="1:54" x14ac:dyDescent="0.35">
      <c r="A218" s="20" t="s">
        <v>197</v>
      </c>
      <c r="B218" s="3"/>
      <c r="C218" s="6">
        <v>198</v>
      </c>
      <c r="D218" s="3"/>
      <c r="E218" s="3"/>
      <c r="F218" s="4">
        <v>-1</v>
      </c>
      <c r="G218" s="3"/>
      <c r="H218" s="19"/>
      <c r="I218" s="6">
        <v>110</v>
      </c>
      <c r="J218" s="3"/>
      <c r="K218" s="6">
        <v>205</v>
      </c>
      <c r="L218" s="3"/>
      <c r="M218" s="3"/>
      <c r="N218" s="4">
        <v>-1</v>
      </c>
      <c r="O218" s="3"/>
      <c r="P218" s="19"/>
      <c r="Q218" s="6">
        <v>118</v>
      </c>
      <c r="S218" s="20" t="s">
        <v>293</v>
      </c>
      <c r="T218" s="3"/>
      <c r="U218" s="6">
        <v>205</v>
      </c>
      <c r="V218" s="3"/>
      <c r="W218" s="3"/>
      <c r="X218" s="23">
        <v>-1</v>
      </c>
      <c r="Y218" s="19"/>
      <c r="Z218" s="3"/>
      <c r="AA218" s="6">
        <v>205</v>
      </c>
      <c r="AB218" s="3"/>
      <c r="AC218" s="3"/>
      <c r="AD218" s="23">
        <v>-1</v>
      </c>
      <c r="AE218" s="19"/>
      <c r="AG218" s="20" t="s">
        <v>197</v>
      </c>
      <c r="AH218" s="6">
        <v>205</v>
      </c>
      <c r="AI218" s="3"/>
      <c r="AJ218" s="6">
        <v>213</v>
      </c>
      <c r="AK218" s="4">
        <v>-1</v>
      </c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</row>
    <row r="219" spans="1:54" x14ac:dyDescent="0.35">
      <c r="A219" s="20" t="s">
        <v>293</v>
      </c>
      <c r="B219" s="3"/>
      <c r="C219" s="6">
        <v>198</v>
      </c>
      <c r="D219" s="3"/>
      <c r="E219" s="3"/>
      <c r="F219" s="4">
        <v>-1</v>
      </c>
      <c r="G219" s="3"/>
      <c r="H219" s="19"/>
      <c r="I219" s="6">
        <v>110</v>
      </c>
      <c r="J219" s="3"/>
      <c r="K219" s="6">
        <v>205</v>
      </c>
      <c r="L219" s="3"/>
      <c r="M219" s="3"/>
      <c r="N219" s="4">
        <v>-1</v>
      </c>
      <c r="O219" s="3"/>
      <c r="P219" s="19"/>
      <c r="Q219" s="6">
        <v>118</v>
      </c>
      <c r="S219" s="20" t="s">
        <v>294</v>
      </c>
      <c r="T219" s="3">
        <v>1.946266E-2</v>
      </c>
      <c r="U219" s="6">
        <v>180</v>
      </c>
      <c r="V219" s="3">
        <v>5.409096E-2</v>
      </c>
      <c r="W219" s="3">
        <v>-3.4628300000000001E-2</v>
      </c>
      <c r="X219" s="23">
        <v>-0.64018645629509996</v>
      </c>
      <c r="Y219" s="19">
        <v>-2.7881223421050372E-4</v>
      </c>
      <c r="Z219" s="3">
        <v>1.946266E-2</v>
      </c>
      <c r="AA219" s="6">
        <v>180</v>
      </c>
      <c r="AB219" s="3">
        <v>5.409096E-2</v>
      </c>
      <c r="AC219" s="3">
        <v>-3.4628300000000001E-2</v>
      </c>
      <c r="AD219" s="23">
        <v>-0.64018645629509996</v>
      </c>
      <c r="AE219" s="19">
        <v>-2.7881223421050372E-4</v>
      </c>
      <c r="AG219" s="20" t="s">
        <v>293</v>
      </c>
      <c r="AH219" s="6">
        <v>205</v>
      </c>
      <c r="AI219" s="3"/>
      <c r="AJ219" s="6">
        <v>213</v>
      </c>
      <c r="AK219" s="4">
        <v>-1</v>
      </c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</row>
    <row r="220" spans="1:54" x14ac:dyDescent="0.35">
      <c r="A220" s="20" t="s">
        <v>221</v>
      </c>
      <c r="B220" s="3"/>
      <c r="C220" s="6">
        <v>198</v>
      </c>
      <c r="D220" s="3"/>
      <c r="E220" s="3"/>
      <c r="F220" s="4">
        <v>-1</v>
      </c>
      <c r="G220" s="3"/>
      <c r="H220" s="19"/>
      <c r="I220" s="6">
        <v>110</v>
      </c>
      <c r="J220" s="3"/>
      <c r="K220" s="6">
        <v>205</v>
      </c>
      <c r="L220" s="3"/>
      <c r="M220" s="3"/>
      <c r="N220" s="4">
        <v>-1</v>
      </c>
      <c r="O220" s="3"/>
      <c r="P220" s="19"/>
      <c r="Q220" s="6">
        <v>118</v>
      </c>
      <c r="S220" s="20" t="s">
        <v>295</v>
      </c>
      <c r="T220" s="3">
        <v>14.369955129999999</v>
      </c>
      <c r="U220" s="6">
        <v>48</v>
      </c>
      <c r="V220" s="3">
        <v>15.615673959999999</v>
      </c>
      <c r="W220" s="3">
        <v>-1.2457188299999995</v>
      </c>
      <c r="X220" s="23">
        <v>-7.977361932574567E-2</v>
      </c>
      <c r="Y220" s="19">
        <v>-1.0029994258753521E-2</v>
      </c>
      <c r="Z220" s="3">
        <v>14.369955129999999</v>
      </c>
      <c r="AA220" s="6">
        <v>48</v>
      </c>
      <c r="AB220" s="3">
        <v>15.615673959999999</v>
      </c>
      <c r="AC220" s="3">
        <v>-1.2457188299999995</v>
      </c>
      <c r="AD220" s="23">
        <v>-7.977361932574567E-2</v>
      </c>
      <c r="AE220" s="19">
        <v>-1.0029994258753521E-2</v>
      </c>
      <c r="AG220" s="20" t="s">
        <v>221</v>
      </c>
      <c r="AH220" s="6">
        <v>205</v>
      </c>
      <c r="AI220" s="3"/>
      <c r="AJ220" s="6">
        <v>213</v>
      </c>
      <c r="AK220" s="4">
        <v>-1</v>
      </c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</row>
    <row r="221" spans="1:54" x14ac:dyDescent="0.35">
      <c r="A221" s="20" t="s">
        <v>203</v>
      </c>
      <c r="B221" s="3"/>
      <c r="C221" s="6">
        <v>198</v>
      </c>
      <c r="D221" s="3"/>
      <c r="E221" s="3"/>
      <c r="F221" s="4">
        <v>-1</v>
      </c>
      <c r="G221" s="3"/>
      <c r="H221" s="19"/>
      <c r="I221" s="6">
        <v>110</v>
      </c>
      <c r="J221" s="3"/>
      <c r="K221" s="6">
        <v>205</v>
      </c>
      <c r="L221" s="3"/>
      <c r="M221" s="3"/>
      <c r="N221" s="4">
        <v>-1</v>
      </c>
      <c r="O221" s="3"/>
      <c r="P221" s="19"/>
      <c r="Q221" s="6">
        <v>118</v>
      </c>
      <c r="S221" s="20" t="s">
        <v>296</v>
      </c>
      <c r="T221" s="3">
        <v>0.10738231000000001</v>
      </c>
      <c r="U221" s="6">
        <v>162</v>
      </c>
      <c r="V221" s="3">
        <v>3.9374260000000001E-2</v>
      </c>
      <c r="W221" s="3">
        <v>6.8008050000000014E-2</v>
      </c>
      <c r="X221" s="23">
        <v>1.7272210322174946</v>
      </c>
      <c r="Y221" s="19">
        <v>5.475716787945019E-4</v>
      </c>
      <c r="Z221" s="3">
        <v>0.10738231000000001</v>
      </c>
      <c r="AA221" s="6">
        <v>162</v>
      </c>
      <c r="AB221" s="3">
        <v>3.9374260000000001E-2</v>
      </c>
      <c r="AC221" s="3">
        <v>6.8008050000000014E-2</v>
      </c>
      <c r="AD221" s="23">
        <v>1.7272210322174946</v>
      </c>
      <c r="AE221" s="19">
        <v>5.475716787945019E-4</v>
      </c>
      <c r="AG221" s="20" t="s">
        <v>203</v>
      </c>
      <c r="AH221" s="6">
        <v>205</v>
      </c>
      <c r="AI221" s="3"/>
      <c r="AJ221" s="6">
        <v>213</v>
      </c>
      <c r="AK221" s="4">
        <v>-1</v>
      </c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</row>
    <row r="222" spans="1:54" x14ac:dyDescent="0.35">
      <c r="A222" s="20" t="s">
        <v>332</v>
      </c>
      <c r="B222" s="3"/>
      <c r="C222" s="6">
        <v>198</v>
      </c>
      <c r="D222" s="3"/>
      <c r="E222" s="3"/>
      <c r="F222" s="4">
        <v>-1</v>
      </c>
      <c r="G222" s="3"/>
      <c r="H222" s="19"/>
      <c r="I222" s="6">
        <v>110</v>
      </c>
      <c r="J222" s="3"/>
      <c r="K222" s="6">
        <v>205</v>
      </c>
      <c r="L222" s="3"/>
      <c r="M222" s="3"/>
      <c r="N222" s="4">
        <v>-1</v>
      </c>
      <c r="O222" s="3"/>
      <c r="P222" s="19"/>
      <c r="Q222" s="6">
        <v>118</v>
      </c>
      <c r="S222" s="20" t="s">
        <v>297</v>
      </c>
      <c r="T222" s="3">
        <v>7.0256847499999999</v>
      </c>
      <c r="U222" s="6">
        <v>67</v>
      </c>
      <c r="V222" s="3">
        <v>13.320087169999999</v>
      </c>
      <c r="W222" s="3">
        <v>-6.2944024199999991</v>
      </c>
      <c r="X222" s="23">
        <v>-0.47254964173031</v>
      </c>
      <c r="Y222" s="19">
        <v>-5.0679831286554677E-2</v>
      </c>
      <c r="Z222" s="3">
        <v>7.0256847499999999</v>
      </c>
      <c r="AA222" s="6">
        <v>67</v>
      </c>
      <c r="AB222" s="3">
        <v>13.320087169999999</v>
      </c>
      <c r="AC222" s="3">
        <v>-6.2944024199999991</v>
      </c>
      <c r="AD222" s="23">
        <v>-0.47254964173031</v>
      </c>
      <c r="AE222" s="19">
        <v>-5.0679831286554677E-2</v>
      </c>
      <c r="AG222" s="20" t="s">
        <v>332</v>
      </c>
      <c r="AH222" s="6">
        <v>205</v>
      </c>
      <c r="AI222" s="3">
        <v>0.22996058</v>
      </c>
      <c r="AJ222" s="6">
        <v>182</v>
      </c>
      <c r="AK222" s="4">
        <v>-0.52274250937893907</v>
      </c>
      <c r="AL222" s="3">
        <v>4.3182758849796376E-4</v>
      </c>
      <c r="AM222" s="3">
        <v>0.48183755</v>
      </c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</row>
    <row r="223" spans="1:54" x14ac:dyDescent="0.35">
      <c r="A223" s="20" t="s">
        <v>99</v>
      </c>
      <c r="B223" s="3"/>
      <c r="C223" s="6">
        <v>198</v>
      </c>
      <c r="D223" s="3"/>
      <c r="E223" s="3"/>
      <c r="F223" s="4">
        <v>-1</v>
      </c>
      <c r="G223" s="3"/>
      <c r="H223" s="19"/>
      <c r="I223" s="6">
        <v>110</v>
      </c>
      <c r="J223" s="3"/>
      <c r="K223" s="6">
        <v>205</v>
      </c>
      <c r="L223" s="3"/>
      <c r="M223" s="3"/>
      <c r="N223" s="4">
        <v>-1</v>
      </c>
      <c r="O223" s="3"/>
      <c r="P223" s="19"/>
      <c r="Q223" s="6">
        <v>118</v>
      </c>
      <c r="S223" s="20" t="s">
        <v>298</v>
      </c>
      <c r="T223" s="3">
        <v>0.82554497999999987</v>
      </c>
      <c r="U223" s="6">
        <v>116</v>
      </c>
      <c r="V223" s="3">
        <v>0.30113910999999999</v>
      </c>
      <c r="W223" s="3">
        <v>0.52440586999999983</v>
      </c>
      <c r="X223" s="23">
        <v>1.7414073847797447</v>
      </c>
      <c r="Y223" s="19">
        <v>4.2222913700009218E-3</v>
      </c>
      <c r="Z223" s="3">
        <v>0.82554497999999987</v>
      </c>
      <c r="AA223" s="6">
        <v>116</v>
      </c>
      <c r="AB223" s="3">
        <v>0.30113910999999999</v>
      </c>
      <c r="AC223" s="3">
        <v>0.52440586999999983</v>
      </c>
      <c r="AD223" s="23">
        <v>1.7414073847797447</v>
      </c>
      <c r="AE223" s="19">
        <v>4.2222913700009218E-3</v>
      </c>
      <c r="AG223" s="20" t="s">
        <v>99</v>
      </c>
      <c r="AH223" s="6">
        <v>205</v>
      </c>
      <c r="AI223" s="3"/>
      <c r="AJ223" s="6">
        <v>213</v>
      </c>
      <c r="AK223" s="4">
        <v>-1</v>
      </c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</row>
    <row r="224" spans="1:54" x14ac:dyDescent="0.35">
      <c r="A224" s="20" t="s">
        <v>333</v>
      </c>
      <c r="B224" s="3"/>
      <c r="C224" s="6">
        <v>198</v>
      </c>
      <c r="D224" s="3"/>
      <c r="E224" s="3"/>
      <c r="F224" s="4">
        <v>-1</v>
      </c>
      <c r="G224" s="3"/>
      <c r="H224" s="19"/>
      <c r="I224" s="6">
        <v>110</v>
      </c>
      <c r="J224" s="3"/>
      <c r="K224" s="6">
        <v>205</v>
      </c>
      <c r="L224" s="3">
        <v>0.96767999999999998</v>
      </c>
      <c r="M224" s="3">
        <v>-0.96767999999999998</v>
      </c>
      <c r="N224" s="4">
        <v>-1</v>
      </c>
      <c r="O224" s="3"/>
      <c r="P224" s="19">
        <v>-1.2335376184563134E-2</v>
      </c>
      <c r="Q224" s="6">
        <v>244</v>
      </c>
      <c r="S224" s="20" t="s">
        <v>299</v>
      </c>
      <c r="T224" s="3">
        <v>6.8519065299999999</v>
      </c>
      <c r="U224" s="6">
        <v>69</v>
      </c>
      <c r="V224" s="3">
        <v>8.4726006999999992</v>
      </c>
      <c r="W224" s="3">
        <v>-1.6206941699999993</v>
      </c>
      <c r="X224" s="23">
        <v>-0.19128650427253102</v>
      </c>
      <c r="Y224" s="19">
        <v>-1.3049135028564432E-2</v>
      </c>
      <c r="Z224" s="3">
        <v>6.8519065299999999</v>
      </c>
      <c r="AA224" s="6">
        <v>69</v>
      </c>
      <c r="AB224" s="3">
        <v>8.4726006999999992</v>
      </c>
      <c r="AC224" s="3">
        <v>-1.6206941699999993</v>
      </c>
      <c r="AD224" s="23">
        <v>-0.19128650427253102</v>
      </c>
      <c r="AE224" s="19">
        <v>-1.3049135028564432E-2</v>
      </c>
      <c r="AG224" s="20" t="s">
        <v>333</v>
      </c>
      <c r="AH224" s="6">
        <v>205</v>
      </c>
      <c r="AI224" s="3">
        <v>1.9843846199999999</v>
      </c>
      <c r="AJ224" s="6">
        <v>141</v>
      </c>
      <c r="AK224" s="4">
        <v>0.14751976490026841</v>
      </c>
      <c r="AL224" s="3">
        <v>3.7263431197949153E-3</v>
      </c>
      <c r="AM224" s="3">
        <v>1.7292814299999999</v>
      </c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</row>
    <row r="225" spans="1:54" x14ac:dyDescent="0.35">
      <c r="A225" s="20" t="s">
        <v>119</v>
      </c>
      <c r="B225" s="3"/>
      <c r="C225" s="6">
        <v>198</v>
      </c>
      <c r="D225" s="3"/>
      <c r="E225" s="3"/>
      <c r="F225" s="4">
        <v>-1</v>
      </c>
      <c r="G225" s="3"/>
      <c r="H225" s="19"/>
      <c r="I225" s="6">
        <v>110</v>
      </c>
      <c r="J225" s="3"/>
      <c r="K225" s="6">
        <v>205</v>
      </c>
      <c r="L225" s="3"/>
      <c r="M225" s="3"/>
      <c r="N225" s="4">
        <v>-1</v>
      </c>
      <c r="O225" s="3"/>
      <c r="P225" s="19"/>
      <c r="Q225" s="6">
        <v>118</v>
      </c>
      <c r="S225" s="20" t="s">
        <v>300</v>
      </c>
      <c r="T225" s="3">
        <v>10.377858</v>
      </c>
      <c r="U225" s="6">
        <v>55</v>
      </c>
      <c r="V225" s="3">
        <v>11.88464652</v>
      </c>
      <c r="W225" s="3">
        <v>-1.5067885200000006</v>
      </c>
      <c r="X225" s="23">
        <v>-0.12678446241243368</v>
      </c>
      <c r="Y225" s="19">
        <v>-1.213201554058208E-2</v>
      </c>
      <c r="Z225" s="3">
        <v>10.377858</v>
      </c>
      <c r="AA225" s="6">
        <v>55</v>
      </c>
      <c r="AB225" s="3">
        <v>11.88464652</v>
      </c>
      <c r="AC225" s="3">
        <v>-1.5067885200000006</v>
      </c>
      <c r="AD225" s="23">
        <v>-0.12678446241243368</v>
      </c>
      <c r="AE225" s="19">
        <v>-1.213201554058208E-2</v>
      </c>
      <c r="AG225" s="20" t="s">
        <v>119</v>
      </c>
      <c r="AH225" s="6">
        <v>205</v>
      </c>
      <c r="AI225" s="3"/>
      <c r="AJ225" s="6">
        <v>213</v>
      </c>
      <c r="AK225" s="4">
        <v>-1</v>
      </c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</row>
    <row r="226" spans="1:54" x14ac:dyDescent="0.35">
      <c r="A226" s="20" t="s">
        <v>334</v>
      </c>
      <c r="B226" s="3"/>
      <c r="C226" s="6">
        <v>198</v>
      </c>
      <c r="D226" s="3"/>
      <c r="E226" s="3"/>
      <c r="F226" s="4">
        <v>-1</v>
      </c>
      <c r="G226" s="3"/>
      <c r="H226" s="19"/>
      <c r="I226" s="6">
        <v>110</v>
      </c>
      <c r="J226" s="3"/>
      <c r="K226" s="6">
        <v>205</v>
      </c>
      <c r="L226" s="3"/>
      <c r="M226" s="3"/>
      <c r="N226" s="4">
        <v>-1</v>
      </c>
      <c r="O226" s="3"/>
      <c r="P226" s="19"/>
      <c r="Q226" s="6">
        <v>118</v>
      </c>
      <c r="S226" s="20" t="s">
        <v>301</v>
      </c>
      <c r="T226" s="3">
        <v>6.1870600000000003E-3</v>
      </c>
      <c r="U226" s="6">
        <v>186</v>
      </c>
      <c r="V226" s="3">
        <v>0.11446666</v>
      </c>
      <c r="W226" s="3">
        <v>-0.1082796</v>
      </c>
      <c r="X226" s="23">
        <v>-0.94594880290907413</v>
      </c>
      <c r="Y226" s="19">
        <v>-8.7182094400879229E-4</v>
      </c>
      <c r="Z226" s="3">
        <v>6.1870600000000003E-3</v>
      </c>
      <c r="AA226" s="6">
        <v>186</v>
      </c>
      <c r="AB226" s="3">
        <v>0.11446666</v>
      </c>
      <c r="AC226" s="3">
        <v>-0.1082796</v>
      </c>
      <c r="AD226" s="23">
        <v>-0.94594880290907413</v>
      </c>
      <c r="AE226" s="19">
        <v>-8.7182094400879229E-4</v>
      </c>
      <c r="AG226" s="20" t="s">
        <v>334</v>
      </c>
      <c r="AH226" s="6">
        <v>205</v>
      </c>
      <c r="AI226" s="3">
        <v>3.0000000000000001E-5</v>
      </c>
      <c r="AJ226" s="6">
        <v>211</v>
      </c>
      <c r="AK226" s="4">
        <v>-0.9958365946675104</v>
      </c>
      <c r="AL226" s="3">
        <v>5.6334992958092696E-8</v>
      </c>
      <c r="AM226" s="3">
        <v>7.2056400000000001E-3</v>
      </c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</row>
    <row r="227" spans="1:54" x14ac:dyDescent="0.35">
      <c r="A227" s="20" t="s">
        <v>250</v>
      </c>
      <c r="B227" s="3"/>
      <c r="C227" s="6">
        <v>198</v>
      </c>
      <c r="D227" s="3"/>
      <c r="E227" s="3"/>
      <c r="F227" s="4">
        <v>-1</v>
      </c>
      <c r="G227" s="3"/>
      <c r="H227" s="19"/>
      <c r="I227" s="6">
        <v>110</v>
      </c>
      <c r="J227" s="3"/>
      <c r="K227" s="6">
        <v>205</v>
      </c>
      <c r="L227" s="3"/>
      <c r="M227" s="3"/>
      <c r="N227" s="4">
        <v>-1</v>
      </c>
      <c r="O227" s="3"/>
      <c r="P227" s="19"/>
      <c r="Q227" s="6">
        <v>118</v>
      </c>
      <c r="S227" s="20" t="s">
        <v>302</v>
      </c>
      <c r="T227" s="3">
        <v>45.976066889999998</v>
      </c>
      <c r="U227" s="6">
        <v>29</v>
      </c>
      <c r="V227" s="3">
        <v>30.647714360000002</v>
      </c>
      <c r="W227" s="3">
        <v>15.328352529999997</v>
      </c>
      <c r="X227" s="23">
        <v>0.5001466781485624</v>
      </c>
      <c r="Y227" s="19">
        <v>0.12341732674302597</v>
      </c>
      <c r="Z227" s="3">
        <v>45.976066889999998</v>
      </c>
      <c r="AA227" s="6">
        <v>29</v>
      </c>
      <c r="AB227" s="3">
        <v>30.647714360000002</v>
      </c>
      <c r="AC227" s="3">
        <v>15.328352529999997</v>
      </c>
      <c r="AD227" s="23">
        <v>0.5001466781485624</v>
      </c>
      <c r="AE227" s="19">
        <v>0.12341732674302597</v>
      </c>
      <c r="AG227" s="20" t="s">
        <v>250</v>
      </c>
      <c r="AH227" s="6">
        <v>205</v>
      </c>
      <c r="AI227" s="3"/>
      <c r="AJ227" s="6">
        <v>213</v>
      </c>
      <c r="AK227" s="4">
        <v>-1</v>
      </c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</row>
    <row r="228" spans="1:54" x14ac:dyDescent="0.35">
      <c r="A228" s="20" t="s">
        <v>335</v>
      </c>
      <c r="B228" s="3"/>
      <c r="C228" s="6">
        <v>198</v>
      </c>
      <c r="D228" s="3"/>
      <c r="E228" s="3"/>
      <c r="F228" s="4">
        <v>-1</v>
      </c>
      <c r="G228" s="3"/>
      <c r="H228" s="19"/>
      <c r="I228" s="6">
        <v>110</v>
      </c>
      <c r="J228" s="3"/>
      <c r="K228" s="6">
        <v>205</v>
      </c>
      <c r="L228" s="3">
        <v>7.361943E-2</v>
      </c>
      <c r="M228" s="3">
        <v>-7.361943E-2</v>
      </c>
      <c r="N228" s="4">
        <v>-1</v>
      </c>
      <c r="O228" s="3"/>
      <c r="P228" s="19">
        <v>-9.3845420339690058E-4</v>
      </c>
      <c r="Q228" s="6">
        <v>216</v>
      </c>
      <c r="S228" s="20" t="s">
        <v>303</v>
      </c>
      <c r="T228" s="3">
        <v>7.9684706100000007</v>
      </c>
      <c r="U228" s="6">
        <v>63</v>
      </c>
      <c r="V228" s="3">
        <v>10.205533489999999</v>
      </c>
      <c r="W228" s="3">
        <v>-2.2370628799999981</v>
      </c>
      <c r="X228" s="23">
        <v>-0.21920097388264981</v>
      </c>
      <c r="Y228" s="19">
        <v>-1.801187178239138E-2</v>
      </c>
      <c r="Z228" s="3">
        <v>7.9684706100000007</v>
      </c>
      <c r="AA228" s="6">
        <v>63</v>
      </c>
      <c r="AB228" s="3">
        <v>10.205533489999999</v>
      </c>
      <c r="AC228" s="3">
        <v>-2.2370628799999981</v>
      </c>
      <c r="AD228" s="23">
        <v>-0.21920097388264981</v>
      </c>
      <c r="AE228" s="19">
        <v>-1.801187178239138E-2</v>
      </c>
      <c r="AG228" s="20" t="s">
        <v>335</v>
      </c>
      <c r="AH228" s="6">
        <v>205</v>
      </c>
      <c r="AI228" s="3">
        <v>0.27779587</v>
      </c>
      <c r="AJ228" s="6">
        <v>178</v>
      </c>
      <c r="AK228" s="4">
        <v>-0.51174124221166939</v>
      </c>
      <c r="AL228" s="3">
        <v>5.216542793412412E-4</v>
      </c>
      <c r="AM228" s="3">
        <v>0.5689521500000001</v>
      </c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</row>
    <row r="229" spans="1:54" x14ac:dyDescent="0.35">
      <c r="A229" s="20" t="s">
        <v>252</v>
      </c>
      <c r="B229" s="3"/>
      <c r="C229" s="6">
        <v>198</v>
      </c>
      <c r="D229" s="3"/>
      <c r="E229" s="3"/>
      <c r="F229" s="4">
        <v>-1</v>
      </c>
      <c r="G229" s="3"/>
      <c r="H229" s="19"/>
      <c r="I229" s="6">
        <v>110</v>
      </c>
      <c r="J229" s="3"/>
      <c r="K229" s="6">
        <v>205</v>
      </c>
      <c r="L229" s="3"/>
      <c r="M229" s="3"/>
      <c r="N229" s="4">
        <v>-1</v>
      </c>
      <c r="O229" s="3"/>
      <c r="P229" s="19"/>
      <c r="Q229" s="6">
        <v>118</v>
      </c>
      <c r="S229" s="20" t="s">
        <v>304</v>
      </c>
      <c r="T229" s="3">
        <v>5.040596E-2</v>
      </c>
      <c r="U229" s="6">
        <v>173</v>
      </c>
      <c r="V229" s="3">
        <v>3.2110319999999998E-2</v>
      </c>
      <c r="W229" s="3">
        <v>1.8295640000000002E-2</v>
      </c>
      <c r="X229" s="23">
        <v>0.56977445257474857</v>
      </c>
      <c r="Y229" s="19">
        <v>1.4730865404051198E-4</v>
      </c>
      <c r="Z229" s="3">
        <v>5.040596E-2</v>
      </c>
      <c r="AA229" s="6">
        <v>173</v>
      </c>
      <c r="AB229" s="3">
        <v>3.2110319999999998E-2</v>
      </c>
      <c r="AC229" s="3">
        <v>1.8295640000000002E-2</v>
      </c>
      <c r="AD229" s="23">
        <v>0.56977445257474857</v>
      </c>
      <c r="AE229" s="19">
        <v>1.4730865404051198E-4</v>
      </c>
      <c r="AG229" s="20" t="s">
        <v>252</v>
      </c>
      <c r="AH229" s="6">
        <v>205</v>
      </c>
      <c r="AI229" s="3"/>
      <c r="AJ229" s="6">
        <v>213</v>
      </c>
      <c r="AK229" s="4">
        <v>-1</v>
      </c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</row>
    <row r="230" spans="1:54" x14ac:dyDescent="0.35">
      <c r="A230" s="20" t="s">
        <v>191</v>
      </c>
      <c r="B230" s="3"/>
      <c r="C230" s="6">
        <v>198</v>
      </c>
      <c r="D230" s="3"/>
      <c r="E230" s="3"/>
      <c r="F230" s="4">
        <v>-1</v>
      </c>
      <c r="G230" s="3"/>
      <c r="H230" s="19"/>
      <c r="I230" s="6">
        <v>110</v>
      </c>
      <c r="J230" s="3"/>
      <c r="K230" s="6">
        <v>205</v>
      </c>
      <c r="L230" s="3"/>
      <c r="M230" s="3"/>
      <c r="N230" s="4">
        <v>-1</v>
      </c>
      <c r="O230" s="3"/>
      <c r="P230" s="19"/>
      <c r="Q230" s="6">
        <v>118</v>
      </c>
      <c r="S230" s="20" t="s">
        <v>305</v>
      </c>
      <c r="T230" s="3">
        <v>90.753856859999985</v>
      </c>
      <c r="U230" s="6">
        <v>16</v>
      </c>
      <c r="V230" s="3">
        <v>399.60615115000002</v>
      </c>
      <c r="W230" s="3">
        <v>-308.85229429000003</v>
      </c>
      <c r="X230" s="23">
        <v>-0.772891742034437</v>
      </c>
      <c r="Y230" s="19">
        <v>-2.4867463378807195</v>
      </c>
      <c r="Z230" s="3">
        <v>90.753856859999985</v>
      </c>
      <c r="AA230" s="6">
        <v>16</v>
      </c>
      <c r="AB230" s="3">
        <v>399.60615115000002</v>
      </c>
      <c r="AC230" s="3">
        <v>-308.85229429000003</v>
      </c>
      <c r="AD230" s="23">
        <v>-0.772891742034437</v>
      </c>
      <c r="AE230" s="19">
        <v>-2.4867463378807195</v>
      </c>
      <c r="AG230" s="20" t="s">
        <v>191</v>
      </c>
      <c r="AH230" s="6">
        <v>205</v>
      </c>
      <c r="AI230" s="3"/>
      <c r="AJ230" s="6">
        <v>213</v>
      </c>
      <c r="AK230" s="4">
        <v>-1</v>
      </c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</row>
    <row r="231" spans="1:54" x14ac:dyDescent="0.35">
      <c r="A231" s="20" t="s">
        <v>230</v>
      </c>
      <c r="B231" s="3"/>
      <c r="C231" s="6">
        <v>198</v>
      </c>
      <c r="D231" s="3"/>
      <c r="E231" s="3"/>
      <c r="F231" s="4">
        <v>-1</v>
      </c>
      <c r="G231" s="3"/>
      <c r="H231" s="19"/>
      <c r="I231" s="6">
        <v>110</v>
      </c>
      <c r="J231" s="3"/>
      <c r="K231" s="6">
        <v>205</v>
      </c>
      <c r="L231" s="3"/>
      <c r="M231" s="3"/>
      <c r="N231" s="4">
        <v>-1</v>
      </c>
      <c r="O231" s="3"/>
      <c r="P231" s="19"/>
      <c r="Q231" s="6">
        <v>118</v>
      </c>
      <c r="S231" s="20" t="s">
        <v>306</v>
      </c>
      <c r="T231" s="3">
        <v>0.24398036000000001</v>
      </c>
      <c r="U231" s="6">
        <v>148</v>
      </c>
      <c r="V231" s="3"/>
      <c r="W231" s="3">
        <v>0.24398036000000001</v>
      </c>
      <c r="X231" s="23">
        <v>-1</v>
      </c>
      <c r="Y231" s="19">
        <v>1.9644253190333632E-3</v>
      </c>
      <c r="Z231" s="3">
        <v>0.24398036000000001</v>
      </c>
      <c r="AA231" s="6">
        <v>148</v>
      </c>
      <c r="AB231" s="3"/>
      <c r="AC231" s="3">
        <v>0.24398036000000001</v>
      </c>
      <c r="AD231" s="23">
        <v>-1</v>
      </c>
      <c r="AE231" s="19">
        <v>1.9644253190333632E-3</v>
      </c>
      <c r="AG231" s="20" t="s">
        <v>230</v>
      </c>
      <c r="AH231" s="6">
        <v>205</v>
      </c>
      <c r="AI231" s="3"/>
      <c r="AJ231" s="6">
        <v>213</v>
      </c>
      <c r="AK231" s="4">
        <v>-1</v>
      </c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</row>
    <row r="232" spans="1:54" x14ac:dyDescent="0.35">
      <c r="A232" s="20" t="s">
        <v>87</v>
      </c>
      <c r="B232" s="3"/>
      <c r="C232" s="6">
        <v>198</v>
      </c>
      <c r="D232" s="3"/>
      <c r="E232" s="3"/>
      <c r="F232" s="4">
        <v>-1</v>
      </c>
      <c r="G232" s="3"/>
      <c r="H232" s="19"/>
      <c r="I232" s="6">
        <v>110</v>
      </c>
      <c r="J232" s="3"/>
      <c r="K232" s="6">
        <v>205</v>
      </c>
      <c r="L232" s="3"/>
      <c r="M232" s="3"/>
      <c r="N232" s="4">
        <v>-1</v>
      </c>
      <c r="O232" s="3"/>
      <c r="P232" s="19"/>
      <c r="Q232" s="6">
        <v>118</v>
      </c>
      <c r="S232" s="20" t="s">
        <v>307</v>
      </c>
      <c r="T232" s="3">
        <v>40.278783590000003</v>
      </c>
      <c r="U232" s="6">
        <v>31</v>
      </c>
      <c r="V232" s="3">
        <v>55.210525099999998</v>
      </c>
      <c r="W232" s="3">
        <v>-14.931741509999995</v>
      </c>
      <c r="X232" s="23">
        <v>-0.27045099612718582</v>
      </c>
      <c r="Y232" s="19">
        <v>-0.12022398474822094</v>
      </c>
      <c r="Z232" s="3">
        <v>40.278783590000003</v>
      </c>
      <c r="AA232" s="6">
        <v>31</v>
      </c>
      <c r="AB232" s="3">
        <v>55.210525099999998</v>
      </c>
      <c r="AC232" s="3">
        <v>-14.931741509999995</v>
      </c>
      <c r="AD232" s="23">
        <v>-0.27045099612718582</v>
      </c>
      <c r="AE232" s="19">
        <v>-0.12022398474822094</v>
      </c>
      <c r="AG232" s="20" t="s">
        <v>87</v>
      </c>
      <c r="AH232" s="6">
        <v>205</v>
      </c>
      <c r="AI232" s="3"/>
      <c r="AJ232" s="6">
        <v>213</v>
      </c>
      <c r="AK232" s="4">
        <v>-1</v>
      </c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</row>
    <row r="233" spans="1:54" x14ac:dyDescent="0.35">
      <c r="A233" s="20" t="s">
        <v>92</v>
      </c>
      <c r="B233" s="3"/>
      <c r="C233" s="6">
        <v>198</v>
      </c>
      <c r="D233" s="3"/>
      <c r="E233" s="3"/>
      <c r="F233" s="4">
        <v>-1</v>
      </c>
      <c r="G233" s="3"/>
      <c r="H233" s="19"/>
      <c r="I233" s="6">
        <v>110</v>
      </c>
      <c r="J233" s="3"/>
      <c r="K233" s="6">
        <v>205</v>
      </c>
      <c r="L233" s="3"/>
      <c r="M233" s="3"/>
      <c r="N233" s="4">
        <v>-1</v>
      </c>
      <c r="O233" s="3"/>
      <c r="P233" s="19"/>
      <c r="Q233" s="6">
        <v>118</v>
      </c>
      <c r="S233" s="20" t="s">
        <v>308</v>
      </c>
      <c r="T233" s="3">
        <v>92.883408470000006</v>
      </c>
      <c r="U233" s="6">
        <v>15</v>
      </c>
      <c r="V233" s="3">
        <v>82.293522299999992</v>
      </c>
      <c r="W233" s="3">
        <v>10.589886170000014</v>
      </c>
      <c r="X233" s="23">
        <v>0.12868432258124418</v>
      </c>
      <c r="Y233" s="19">
        <v>8.5265225930600638E-2</v>
      </c>
      <c r="Z233" s="3">
        <v>92.883408470000006</v>
      </c>
      <c r="AA233" s="6">
        <v>15</v>
      </c>
      <c r="AB233" s="3">
        <v>82.293522299999992</v>
      </c>
      <c r="AC233" s="3">
        <v>10.589886170000014</v>
      </c>
      <c r="AD233" s="23">
        <v>0.12868432258124418</v>
      </c>
      <c r="AE233" s="19">
        <v>8.5265225930600638E-2</v>
      </c>
      <c r="AG233" s="20" t="s">
        <v>92</v>
      </c>
      <c r="AH233" s="6">
        <v>205</v>
      </c>
      <c r="AI233" s="3"/>
      <c r="AJ233" s="6">
        <v>213</v>
      </c>
      <c r="AK233" s="4">
        <v>-1</v>
      </c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</row>
    <row r="234" spans="1:54" x14ac:dyDescent="0.35">
      <c r="A234" s="20" t="s">
        <v>338</v>
      </c>
      <c r="B234" s="3"/>
      <c r="C234" s="6">
        <v>198</v>
      </c>
      <c r="D234" s="3"/>
      <c r="E234" s="3"/>
      <c r="F234" s="4">
        <v>-1</v>
      </c>
      <c r="G234" s="3"/>
      <c r="H234" s="19"/>
      <c r="I234" s="6">
        <v>110</v>
      </c>
      <c r="J234" s="3"/>
      <c r="K234" s="6">
        <v>205</v>
      </c>
      <c r="L234" s="3"/>
      <c r="M234" s="3"/>
      <c r="N234" s="4">
        <v>-1</v>
      </c>
      <c r="O234" s="3"/>
      <c r="P234" s="19"/>
      <c r="Q234" s="6">
        <v>118</v>
      </c>
      <c r="S234" s="20" t="s">
        <v>309</v>
      </c>
      <c r="T234" s="3">
        <v>15.61011635</v>
      </c>
      <c r="U234" s="6">
        <v>47</v>
      </c>
      <c r="V234" s="3">
        <v>17.394469709999999</v>
      </c>
      <c r="W234" s="3">
        <v>-1.784353359999999</v>
      </c>
      <c r="X234" s="23">
        <v>-0.10258164748616527</v>
      </c>
      <c r="Y234" s="19">
        <v>-1.4366848702437573E-2</v>
      </c>
      <c r="Z234" s="3">
        <v>15.61011635</v>
      </c>
      <c r="AA234" s="6">
        <v>47</v>
      </c>
      <c r="AB234" s="3">
        <v>17.394469709999999</v>
      </c>
      <c r="AC234" s="3">
        <v>-1.784353359999999</v>
      </c>
      <c r="AD234" s="23">
        <v>-0.10258164748616527</v>
      </c>
      <c r="AE234" s="19">
        <v>-1.4366848702437573E-2</v>
      </c>
      <c r="AG234" s="20" t="s">
        <v>338</v>
      </c>
      <c r="AH234" s="6">
        <v>205</v>
      </c>
      <c r="AI234" s="3"/>
      <c r="AJ234" s="6">
        <v>213</v>
      </c>
      <c r="AK234" s="4">
        <v>-1</v>
      </c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</row>
    <row r="235" spans="1:54" x14ac:dyDescent="0.35">
      <c r="A235" s="20" t="s">
        <v>258</v>
      </c>
      <c r="B235" s="3"/>
      <c r="C235" s="6">
        <v>198</v>
      </c>
      <c r="D235" s="3"/>
      <c r="E235" s="3"/>
      <c r="F235" s="4">
        <v>-1</v>
      </c>
      <c r="G235" s="3"/>
      <c r="H235" s="19"/>
      <c r="I235" s="6">
        <v>110</v>
      </c>
      <c r="J235" s="3"/>
      <c r="K235" s="6">
        <v>205</v>
      </c>
      <c r="L235" s="3"/>
      <c r="M235" s="3"/>
      <c r="N235" s="4">
        <v>-1</v>
      </c>
      <c r="O235" s="3"/>
      <c r="P235" s="19"/>
      <c r="Q235" s="6">
        <v>118</v>
      </c>
      <c r="S235" s="20" t="s">
        <v>310</v>
      </c>
      <c r="T235" s="3">
        <v>75.351139979999999</v>
      </c>
      <c r="U235" s="6">
        <v>19</v>
      </c>
      <c r="V235" s="3">
        <v>127.25370634000001</v>
      </c>
      <c r="W235" s="3">
        <v>-51.902566360000009</v>
      </c>
      <c r="X235" s="23">
        <v>-0.40786683431699255</v>
      </c>
      <c r="Y235" s="19">
        <v>-0.41789722533565132</v>
      </c>
      <c r="Z235" s="3">
        <v>75.351139979999999</v>
      </c>
      <c r="AA235" s="6">
        <v>19</v>
      </c>
      <c r="AB235" s="3">
        <v>127.25370634000001</v>
      </c>
      <c r="AC235" s="3">
        <v>-51.902566360000009</v>
      </c>
      <c r="AD235" s="23">
        <v>-0.40786683431699255</v>
      </c>
      <c r="AE235" s="19">
        <v>-0.41789722533565132</v>
      </c>
      <c r="AG235" s="20" t="s">
        <v>258</v>
      </c>
      <c r="AH235" s="6">
        <v>205</v>
      </c>
      <c r="AI235" s="3"/>
      <c r="AJ235" s="6">
        <v>213</v>
      </c>
      <c r="AK235" s="4">
        <v>-1</v>
      </c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</row>
    <row r="236" spans="1:54" x14ac:dyDescent="0.35">
      <c r="A236" s="20" t="s">
        <v>339</v>
      </c>
      <c r="B236" s="3"/>
      <c r="C236" s="6">
        <v>198</v>
      </c>
      <c r="D236" s="3"/>
      <c r="E236" s="3"/>
      <c r="F236" s="4">
        <v>-1</v>
      </c>
      <c r="G236" s="3"/>
      <c r="H236" s="19"/>
      <c r="I236" s="6">
        <v>110</v>
      </c>
      <c r="J236" s="3"/>
      <c r="K236" s="6">
        <v>205</v>
      </c>
      <c r="L236" s="3"/>
      <c r="M236" s="3"/>
      <c r="N236" s="4">
        <v>-1</v>
      </c>
      <c r="O236" s="3"/>
      <c r="P236" s="19"/>
      <c r="Q236" s="6">
        <v>118</v>
      </c>
      <c r="S236" s="20" t="s">
        <v>311</v>
      </c>
      <c r="T236" s="3">
        <v>1.0891804399999998</v>
      </c>
      <c r="U236" s="6">
        <v>107</v>
      </c>
      <c r="V236" s="3">
        <v>1.2061324600000001</v>
      </c>
      <c r="W236" s="3">
        <v>-0.11695202000000027</v>
      </c>
      <c r="X236" s="23">
        <v>-9.6964490948200033E-2</v>
      </c>
      <c r="Y236" s="19">
        <v>-9.4164755392645862E-4</v>
      </c>
      <c r="Z236" s="3">
        <v>1.0891804399999998</v>
      </c>
      <c r="AA236" s="6">
        <v>107</v>
      </c>
      <c r="AB236" s="3">
        <v>1.2061324600000001</v>
      </c>
      <c r="AC236" s="3">
        <v>-0.11695202000000027</v>
      </c>
      <c r="AD236" s="23">
        <v>-9.6964490948200033E-2</v>
      </c>
      <c r="AE236" s="19">
        <v>-9.4164755392645862E-4</v>
      </c>
      <c r="AG236" s="20" t="s">
        <v>339</v>
      </c>
      <c r="AH236" s="6">
        <v>205</v>
      </c>
      <c r="AI236" s="3"/>
      <c r="AJ236" s="6">
        <v>213</v>
      </c>
      <c r="AK236" s="4">
        <v>-1</v>
      </c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</row>
    <row r="237" spans="1:54" x14ac:dyDescent="0.35">
      <c r="A237" s="20" t="s">
        <v>103</v>
      </c>
      <c r="B237" s="3"/>
      <c r="C237" s="6">
        <v>198</v>
      </c>
      <c r="D237" s="3"/>
      <c r="E237" s="3"/>
      <c r="F237" s="4">
        <v>-1</v>
      </c>
      <c r="G237" s="3"/>
      <c r="H237" s="19"/>
      <c r="I237" s="6">
        <v>110</v>
      </c>
      <c r="J237" s="3"/>
      <c r="K237" s="6">
        <v>205</v>
      </c>
      <c r="L237" s="3"/>
      <c r="M237" s="3"/>
      <c r="N237" s="4">
        <v>-1</v>
      </c>
      <c r="O237" s="3"/>
      <c r="P237" s="19"/>
      <c r="Q237" s="6">
        <v>118</v>
      </c>
      <c r="S237" s="20" t="s">
        <v>312</v>
      </c>
      <c r="T237" s="3">
        <v>71.874963610000009</v>
      </c>
      <c r="U237" s="6">
        <v>20</v>
      </c>
      <c r="V237" s="3">
        <v>51.074440670000008</v>
      </c>
      <c r="W237" s="3">
        <v>20.80052294</v>
      </c>
      <c r="X237" s="23">
        <v>0.40725894727649492</v>
      </c>
      <c r="Y237" s="19">
        <v>0.16747689819160153</v>
      </c>
      <c r="Z237" s="3">
        <v>71.874963610000009</v>
      </c>
      <c r="AA237" s="6">
        <v>20</v>
      </c>
      <c r="AB237" s="3">
        <v>51.074440670000008</v>
      </c>
      <c r="AC237" s="3">
        <v>20.80052294</v>
      </c>
      <c r="AD237" s="23">
        <v>0.40725894727649492</v>
      </c>
      <c r="AE237" s="19">
        <v>0.16747689819160153</v>
      </c>
      <c r="AG237" s="20" t="s">
        <v>103</v>
      </c>
      <c r="AH237" s="6">
        <v>205</v>
      </c>
      <c r="AI237" s="3"/>
      <c r="AJ237" s="6">
        <v>213</v>
      </c>
      <c r="AK237" s="4">
        <v>-1</v>
      </c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</row>
    <row r="238" spans="1:54" x14ac:dyDescent="0.35">
      <c r="A238" s="20" t="s">
        <v>340</v>
      </c>
      <c r="B238" s="3"/>
      <c r="C238" s="6">
        <v>198</v>
      </c>
      <c r="D238" s="3"/>
      <c r="E238" s="3"/>
      <c r="F238" s="4">
        <v>-1</v>
      </c>
      <c r="G238" s="3"/>
      <c r="H238" s="19"/>
      <c r="I238" s="6">
        <v>110</v>
      </c>
      <c r="J238" s="3"/>
      <c r="K238" s="6">
        <v>205</v>
      </c>
      <c r="L238" s="3"/>
      <c r="M238" s="3"/>
      <c r="N238" s="4">
        <v>-1</v>
      </c>
      <c r="O238" s="3"/>
      <c r="P238" s="19"/>
      <c r="Q238" s="6">
        <v>118</v>
      </c>
      <c r="S238" s="20" t="s">
        <v>313</v>
      </c>
      <c r="T238" s="3">
        <v>4.6523849999999999E-2</v>
      </c>
      <c r="U238" s="6">
        <v>175</v>
      </c>
      <c r="V238" s="3">
        <v>6.8714090000000005E-2</v>
      </c>
      <c r="W238" s="3">
        <v>-2.2190240000000007E-2</v>
      </c>
      <c r="X238" s="23">
        <v>-0.32293580545125466</v>
      </c>
      <c r="Y238" s="19">
        <v>-1.7866630449855437E-4</v>
      </c>
      <c r="Z238" s="3">
        <v>4.6523849999999999E-2</v>
      </c>
      <c r="AA238" s="6">
        <v>175</v>
      </c>
      <c r="AB238" s="3">
        <v>6.8714090000000005E-2</v>
      </c>
      <c r="AC238" s="3">
        <v>-2.2190240000000007E-2</v>
      </c>
      <c r="AD238" s="23">
        <v>-0.32293580545125466</v>
      </c>
      <c r="AE238" s="19">
        <v>-1.7866630449855437E-4</v>
      </c>
      <c r="AG238" s="20" t="s">
        <v>340</v>
      </c>
      <c r="AH238" s="6">
        <v>205</v>
      </c>
      <c r="AI238" s="3"/>
      <c r="AJ238" s="6">
        <v>213</v>
      </c>
      <c r="AK238" s="4">
        <v>-1</v>
      </c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</row>
    <row r="239" spans="1:54" x14ac:dyDescent="0.35">
      <c r="A239" s="20" t="s">
        <v>146</v>
      </c>
      <c r="B239" s="3"/>
      <c r="C239" s="6">
        <v>198</v>
      </c>
      <c r="D239" s="3"/>
      <c r="E239" s="3"/>
      <c r="F239" s="4">
        <v>-1</v>
      </c>
      <c r="G239" s="3"/>
      <c r="H239" s="19"/>
      <c r="I239" s="6">
        <v>110</v>
      </c>
      <c r="J239" s="3"/>
      <c r="K239" s="6">
        <v>205</v>
      </c>
      <c r="L239" s="3"/>
      <c r="M239" s="3"/>
      <c r="N239" s="4">
        <v>-1</v>
      </c>
      <c r="O239" s="3"/>
      <c r="P239" s="19"/>
      <c r="Q239" s="6">
        <v>118</v>
      </c>
      <c r="S239" s="20" t="s">
        <v>314</v>
      </c>
      <c r="T239" s="3"/>
      <c r="U239" s="6">
        <v>205</v>
      </c>
      <c r="V239" s="3"/>
      <c r="W239" s="3"/>
      <c r="X239" s="23">
        <v>-1</v>
      </c>
      <c r="Y239" s="19"/>
      <c r="Z239" s="3"/>
      <c r="AA239" s="6">
        <v>205</v>
      </c>
      <c r="AB239" s="3"/>
      <c r="AC239" s="3"/>
      <c r="AD239" s="23">
        <v>-1</v>
      </c>
      <c r="AE239" s="19"/>
      <c r="AG239" s="20" t="s">
        <v>146</v>
      </c>
      <c r="AH239" s="6">
        <v>205</v>
      </c>
      <c r="AI239" s="3"/>
      <c r="AJ239" s="6">
        <v>213</v>
      </c>
      <c r="AK239" s="4">
        <v>-1</v>
      </c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</row>
    <row r="240" spans="1:54" x14ac:dyDescent="0.35">
      <c r="A240" s="20" t="s">
        <v>341</v>
      </c>
      <c r="B240" s="3"/>
      <c r="C240" s="6">
        <v>198</v>
      </c>
      <c r="D240" s="3"/>
      <c r="E240" s="3"/>
      <c r="F240" s="4">
        <v>-1</v>
      </c>
      <c r="G240" s="3"/>
      <c r="H240" s="19"/>
      <c r="I240" s="6">
        <v>110</v>
      </c>
      <c r="J240" s="3"/>
      <c r="K240" s="6">
        <v>205</v>
      </c>
      <c r="L240" s="3"/>
      <c r="M240" s="3"/>
      <c r="N240" s="4">
        <v>-1</v>
      </c>
      <c r="O240" s="3"/>
      <c r="P240" s="19"/>
      <c r="Q240" s="6">
        <v>118</v>
      </c>
      <c r="S240" s="20" t="s">
        <v>315</v>
      </c>
      <c r="T240" s="3"/>
      <c r="U240" s="6">
        <v>205</v>
      </c>
      <c r="V240" s="3"/>
      <c r="W240" s="3"/>
      <c r="X240" s="23">
        <v>-1</v>
      </c>
      <c r="Y240" s="19"/>
      <c r="Z240" s="3"/>
      <c r="AA240" s="6">
        <v>205</v>
      </c>
      <c r="AB240" s="3"/>
      <c r="AC240" s="3"/>
      <c r="AD240" s="23">
        <v>-1</v>
      </c>
      <c r="AE240" s="19"/>
      <c r="AG240" s="20" t="s">
        <v>341</v>
      </c>
      <c r="AH240" s="6">
        <v>205</v>
      </c>
      <c r="AI240" s="3"/>
      <c r="AJ240" s="6">
        <v>213</v>
      </c>
      <c r="AK240" s="4">
        <v>-1</v>
      </c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</row>
    <row r="241" spans="1:54" x14ac:dyDescent="0.35">
      <c r="A241" s="20" t="s">
        <v>315</v>
      </c>
      <c r="B241" s="3"/>
      <c r="C241" s="6">
        <v>198</v>
      </c>
      <c r="D241" s="3"/>
      <c r="E241" s="3"/>
      <c r="F241" s="4">
        <v>-1</v>
      </c>
      <c r="G241" s="3"/>
      <c r="H241" s="19"/>
      <c r="I241" s="6">
        <v>110</v>
      </c>
      <c r="J241" s="3"/>
      <c r="K241" s="6">
        <v>205</v>
      </c>
      <c r="L241" s="3"/>
      <c r="M241" s="3"/>
      <c r="N241" s="4">
        <v>-1</v>
      </c>
      <c r="O241" s="3"/>
      <c r="P241" s="19"/>
      <c r="Q241" s="6">
        <v>118</v>
      </c>
      <c r="S241" s="20" t="s">
        <v>316</v>
      </c>
      <c r="T241" s="3">
        <v>6.1584653299999985</v>
      </c>
      <c r="U241" s="6">
        <v>71</v>
      </c>
      <c r="V241" s="3">
        <v>7.4046549200000005</v>
      </c>
      <c r="W241" s="3">
        <v>-1.246189590000002</v>
      </c>
      <c r="X241" s="23">
        <v>-0.16829813184596076</v>
      </c>
      <c r="Y241" s="19">
        <v>-1.003378461656426E-2</v>
      </c>
      <c r="Z241" s="3">
        <v>6.1584653299999985</v>
      </c>
      <c r="AA241" s="6">
        <v>71</v>
      </c>
      <c r="AB241" s="3">
        <v>7.4046549200000005</v>
      </c>
      <c r="AC241" s="3">
        <v>-1.246189590000002</v>
      </c>
      <c r="AD241" s="23">
        <v>-0.16829813184596076</v>
      </c>
      <c r="AE241" s="19">
        <v>-1.003378461656426E-2</v>
      </c>
      <c r="AG241" s="20" t="s">
        <v>315</v>
      </c>
      <c r="AH241" s="6">
        <v>205</v>
      </c>
      <c r="AI241" s="3"/>
      <c r="AJ241" s="6">
        <v>213</v>
      </c>
      <c r="AK241" s="4">
        <v>-1</v>
      </c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</row>
    <row r="242" spans="1:54" x14ac:dyDescent="0.35">
      <c r="A242" s="20" t="s">
        <v>342</v>
      </c>
      <c r="B242" s="3"/>
      <c r="C242" s="6">
        <v>198</v>
      </c>
      <c r="D242" s="3"/>
      <c r="E242" s="3"/>
      <c r="F242" s="4">
        <v>-1</v>
      </c>
      <c r="G242" s="3"/>
      <c r="H242" s="19"/>
      <c r="I242" s="6">
        <v>110</v>
      </c>
      <c r="J242" s="3"/>
      <c r="K242" s="6">
        <v>205</v>
      </c>
      <c r="L242" s="3"/>
      <c r="M242" s="3"/>
      <c r="N242" s="4">
        <v>-1</v>
      </c>
      <c r="O242" s="3"/>
      <c r="P242" s="19"/>
      <c r="Q242" s="6">
        <v>118</v>
      </c>
      <c r="S242" s="20" t="s">
        <v>317</v>
      </c>
      <c r="T242" s="3">
        <v>4.0000000000000002E-4</v>
      </c>
      <c r="U242" s="6">
        <v>199</v>
      </c>
      <c r="V242" s="3"/>
      <c r="W242" s="3">
        <v>4.0000000000000002E-4</v>
      </c>
      <c r="X242" s="23">
        <v>-1</v>
      </c>
      <c r="Y242" s="19">
        <v>3.2206286096690129E-6</v>
      </c>
      <c r="Z242" s="3">
        <v>4.0000000000000002E-4</v>
      </c>
      <c r="AA242" s="6">
        <v>199</v>
      </c>
      <c r="AB242" s="3"/>
      <c r="AC242" s="3">
        <v>4.0000000000000002E-4</v>
      </c>
      <c r="AD242" s="23">
        <v>-1</v>
      </c>
      <c r="AE242" s="19">
        <v>3.2206286096690129E-6</v>
      </c>
      <c r="AG242" s="20" t="s">
        <v>342</v>
      </c>
      <c r="AH242" s="6">
        <v>205</v>
      </c>
      <c r="AI242" s="3"/>
      <c r="AJ242" s="6">
        <v>213</v>
      </c>
      <c r="AK242" s="4">
        <v>-1</v>
      </c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</row>
    <row r="243" spans="1:54" x14ac:dyDescent="0.35">
      <c r="A243" s="20" t="s">
        <v>90</v>
      </c>
      <c r="B243" s="3"/>
      <c r="C243" s="6">
        <v>198</v>
      </c>
      <c r="D243" s="3"/>
      <c r="E243" s="3"/>
      <c r="F243" s="4">
        <v>-1</v>
      </c>
      <c r="G243" s="3"/>
      <c r="H243" s="19"/>
      <c r="I243" s="6">
        <v>110</v>
      </c>
      <c r="J243" s="3"/>
      <c r="K243" s="6">
        <v>205</v>
      </c>
      <c r="L243" s="3"/>
      <c r="M243" s="3"/>
      <c r="N243" s="4">
        <v>-1</v>
      </c>
      <c r="O243" s="3"/>
      <c r="P243" s="19"/>
      <c r="Q243" s="6">
        <v>118</v>
      </c>
      <c r="S243" s="20" t="s">
        <v>318</v>
      </c>
      <c r="T243" s="3"/>
      <c r="U243" s="6">
        <v>205</v>
      </c>
      <c r="V243" s="3"/>
      <c r="W243" s="3"/>
      <c r="X243" s="23">
        <v>-1</v>
      </c>
      <c r="Y243" s="19"/>
      <c r="Z243" s="3"/>
      <c r="AA243" s="6">
        <v>205</v>
      </c>
      <c r="AB243" s="3"/>
      <c r="AC243" s="3"/>
      <c r="AD243" s="23">
        <v>-1</v>
      </c>
      <c r="AE243" s="19"/>
      <c r="AG243" s="20" t="s">
        <v>90</v>
      </c>
      <c r="AH243" s="6">
        <v>205</v>
      </c>
      <c r="AI243" s="3"/>
      <c r="AJ243" s="6">
        <v>213</v>
      </c>
      <c r="AK243" s="4">
        <v>-1</v>
      </c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</row>
    <row r="244" spans="1:54" x14ac:dyDescent="0.35">
      <c r="A244" s="20" t="s">
        <v>343</v>
      </c>
      <c r="B244" s="3"/>
      <c r="C244" s="6">
        <v>198</v>
      </c>
      <c r="D244" s="3"/>
      <c r="E244" s="3"/>
      <c r="F244" s="4">
        <v>-1</v>
      </c>
      <c r="G244" s="3"/>
      <c r="H244" s="19"/>
      <c r="I244" s="6">
        <v>110</v>
      </c>
      <c r="J244" s="3"/>
      <c r="K244" s="6">
        <v>205</v>
      </c>
      <c r="L244" s="3"/>
      <c r="M244" s="3"/>
      <c r="N244" s="4">
        <v>-1</v>
      </c>
      <c r="O244" s="3"/>
      <c r="P244" s="19"/>
      <c r="Q244" s="6">
        <v>118</v>
      </c>
      <c r="S244" s="20" t="s">
        <v>319</v>
      </c>
      <c r="T244" s="3"/>
      <c r="U244" s="6">
        <v>205</v>
      </c>
      <c r="V244" s="3"/>
      <c r="W244" s="3"/>
      <c r="X244" s="23">
        <v>-1</v>
      </c>
      <c r="Y244" s="19"/>
      <c r="Z244" s="3"/>
      <c r="AA244" s="6">
        <v>205</v>
      </c>
      <c r="AB244" s="3"/>
      <c r="AC244" s="3"/>
      <c r="AD244" s="23">
        <v>-1</v>
      </c>
      <c r="AE244" s="19"/>
      <c r="AG244" s="20" t="s">
        <v>343</v>
      </c>
      <c r="AH244" s="6">
        <v>205</v>
      </c>
      <c r="AI244" s="3"/>
      <c r="AJ244" s="6">
        <v>213</v>
      </c>
      <c r="AK244" s="4">
        <v>-1</v>
      </c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</row>
    <row r="245" spans="1:54" x14ac:dyDescent="0.35">
      <c r="A245" s="20" t="s">
        <v>319</v>
      </c>
      <c r="B245" s="3"/>
      <c r="C245" s="6">
        <v>198</v>
      </c>
      <c r="D245" s="3"/>
      <c r="E245" s="3"/>
      <c r="F245" s="4">
        <v>-1</v>
      </c>
      <c r="G245" s="3"/>
      <c r="H245" s="19"/>
      <c r="I245" s="6">
        <v>110</v>
      </c>
      <c r="J245" s="3"/>
      <c r="K245" s="6">
        <v>205</v>
      </c>
      <c r="L245" s="3"/>
      <c r="M245" s="3"/>
      <c r="N245" s="4">
        <v>-1</v>
      </c>
      <c r="O245" s="3"/>
      <c r="P245" s="19"/>
      <c r="Q245" s="6">
        <v>118</v>
      </c>
      <c r="S245" s="20" t="s">
        <v>320</v>
      </c>
      <c r="T245" s="3">
        <v>0.18260004999999999</v>
      </c>
      <c r="U245" s="6">
        <v>150</v>
      </c>
      <c r="V245" s="3">
        <v>0.20921199000000001</v>
      </c>
      <c r="W245" s="3">
        <v>-2.6611940000000028E-2</v>
      </c>
      <c r="X245" s="23">
        <v>-0.12720083586031583</v>
      </c>
      <c r="Y245" s="19">
        <v>-2.1426793830698821E-4</v>
      </c>
      <c r="Z245" s="3">
        <v>0.18260004999999999</v>
      </c>
      <c r="AA245" s="6">
        <v>150</v>
      </c>
      <c r="AB245" s="3">
        <v>0.20921199000000001</v>
      </c>
      <c r="AC245" s="3">
        <v>-2.6611940000000028E-2</v>
      </c>
      <c r="AD245" s="23">
        <v>-0.12720083586031583</v>
      </c>
      <c r="AE245" s="19">
        <v>-2.1426793830698821E-4</v>
      </c>
      <c r="AG245" s="20" t="s">
        <v>319</v>
      </c>
      <c r="AH245" s="6">
        <v>205</v>
      </c>
      <c r="AI245" s="3"/>
      <c r="AJ245" s="6">
        <v>213</v>
      </c>
      <c r="AK245" s="4">
        <v>-1</v>
      </c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</row>
    <row r="246" spans="1:54" x14ac:dyDescent="0.35">
      <c r="A246" s="20" t="s">
        <v>344</v>
      </c>
      <c r="B246" s="3"/>
      <c r="C246" s="6">
        <v>198</v>
      </c>
      <c r="D246" s="3"/>
      <c r="E246" s="3"/>
      <c r="F246" s="4">
        <v>-1</v>
      </c>
      <c r="G246" s="3"/>
      <c r="H246" s="19"/>
      <c r="I246" s="6">
        <v>110</v>
      </c>
      <c r="J246" s="3"/>
      <c r="K246" s="6">
        <v>205</v>
      </c>
      <c r="L246" s="3"/>
      <c r="M246" s="3"/>
      <c r="N246" s="4">
        <v>-1</v>
      </c>
      <c r="O246" s="3"/>
      <c r="P246" s="19"/>
      <c r="Q246" s="6">
        <v>118</v>
      </c>
      <c r="S246" s="20" t="s">
        <v>321</v>
      </c>
      <c r="T246" s="3"/>
      <c r="U246" s="6">
        <v>205</v>
      </c>
      <c r="V246" s="3"/>
      <c r="W246" s="3"/>
      <c r="X246" s="23">
        <v>-1</v>
      </c>
      <c r="Y246" s="19"/>
      <c r="Z246" s="3"/>
      <c r="AA246" s="6">
        <v>205</v>
      </c>
      <c r="AB246" s="3"/>
      <c r="AC246" s="3"/>
      <c r="AD246" s="23">
        <v>-1</v>
      </c>
      <c r="AE246" s="19"/>
      <c r="AG246" s="20" t="s">
        <v>344</v>
      </c>
      <c r="AH246" s="6">
        <v>205</v>
      </c>
      <c r="AI246" s="3"/>
      <c r="AJ246" s="6">
        <v>213</v>
      </c>
      <c r="AK246" s="4">
        <v>-1</v>
      </c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</row>
    <row r="247" spans="1:54" x14ac:dyDescent="0.35">
      <c r="A247" s="20" t="s">
        <v>321</v>
      </c>
      <c r="B247" s="3"/>
      <c r="C247" s="6">
        <v>198</v>
      </c>
      <c r="D247" s="3"/>
      <c r="E247" s="3"/>
      <c r="F247" s="4">
        <v>-1</v>
      </c>
      <c r="G247" s="3"/>
      <c r="H247" s="19"/>
      <c r="I247" s="6">
        <v>110</v>
      </c>
      <c r="J247" s="3"/>
      <c r="K247" s="6">
        <v>205</v>
      </c>
      <c r="L247" s="3"/>
      <c r="M247" s="3"/>
      <c r="N247" s="4">
        <v>-1</v>
      </c>
      <c r="O247" s="3"/>
      <c r="P247" s="19"/>
      <c r="Q247" s="6">
        <v>118</v>
      </c>
      <c r="S247" s="20" t="s">
        <v>322</v>
      </c>
      <c r="T247" s="3"/>
      <c r="U247" s="6">
        <v>205</v>
      </c>
      <c r="V247" s="3"/>
      <c r="W247" s="3"/>
      <c r="X247" s="23">
        <v>-1</v>
      </c>
      <c r="Y247" s="19"/>
      <c r="Z247" s="3"/>
      <c r="AA247" s="6">
        <v>205</v>
      </c>
      <c r="AB247" s="3"/>
      <c r="AC247" s="3"/>
      <c r="AD247" s="23">
        <v>-1</v>
      </c>
      <c r="AE247" s="19"/>
      <c r="AG247" s="20" t="s">
        <v>321</v>
      </c>
      <c r="AH247" s="6">
        <v>205</v>
      </c>
      <c r="AI247" s="3"/>
      <c r="AJ247" s="6">
        <v>213</v>
      </c>
      <c r="AK247" s="4">
        <v>-1</v>
      </c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</row>
    <row r="248" spans="1:54" x14ac:dyDescent="0.35">
      <c r="A248" s="20" t="s">
        <v>345</v>
      </c>
      <c r="B248" s="3"/>
      <c r="C248" s="6">
        <v>198</v>
      </c>
      <c r="D248" s="3"/>
      <c r="E248" s="3"/>
      <c r="F248" s="4">
        <v>-1</v>
      </c>
      <c r="G248" s="3"/>
      <c r="H248" s="19"/>
      <c r="I248" s="6">
        <v>110</v>
      </c>
      <c r="J248" s="3"/>
      <c r="K248" s="6">
        <v>205</v>
      </c>
      <c r="L248" s="3"/>
      <c r="M248" s="3"/>
      <c r="N248" s="4">
        <v>-1</v>
      </c>
      <c r="O248" s="3"/>
      <c r="P248" s="19"/>
      <c r="Q248" s="6">
        <v>118</v>
      </c>
      <c r="S248" s="20" t="s">
        <v>323</v>
      </c>
      <c r="T248" s="3">
        <v>3.4000000000000002E-3</v>
      </c>
      <c r="U248" s="6">
        <v>190</v>
      </c>
      <c r="V248" s="3"/>
      <c r="W248" s="3">
        <v>3.4000000000000002E-3</v>
      </c>
      <c r="X248" s="23">
        <v>-1</v>
      </c>
      <c r="Y248" s="19">
        <v>2.7375343182186615E-5</v>
      </c>
      <c r="Z248" s="3">
        <v>3.4000000000000002E-3</v>
      </c>
      <c r="AA248" s="6">
        <v>190</v>
      </c>
      <c r="AB248" s="3"/>
      <c r="AC248" s="3">
        <v>3.4000000000000002E-3</v>
      </c>
      <c r="AD248" s="23">
        <v>-1</v>
      </c>
      <c r="AE248" s="19">
        <v>2.7375343182186615E-5</v>
      </c>
      <c r="AG248" s="20" t="s">
        <v>345</v>
      </c>
      <c r="AH248" s="6">
        <v>205</v>
      </c>
      <c r="AI248" s="3"/>
      <c r="AJ248" s="6">
        <v>213</v>
      </c>
      <c r="AK248" s="4">
        <v>-1</v>
      </c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</row>
    <row r="249" spans="1:54" x14ac:dyDescent="0.35">
      <c r="A249" s="20" t="s">
        <v>219</v>
      </c>
      <c r="B249" s="3"/>
      <c r="C249" s="6">
        <v>198</v>
      </c>
      <c r="D249" s="3"/>
      <c r="E249" s="3"/>
      <c r="F249" s="4">
        <v>-1</v>
      </c>
      <c r="G249" s="3"/>
      <c r="H249" s="19"/>
      <c r="I249" s="6">
        <v>110</v>
      </c>
      <c r="J249" s="3"/>
      <c r="K249" s="6">
        <v>205</v>
      </c>
      <c r="L249" s="3"/>
      <c r="M249" s="3"/>
      <c r="N249" s="4">
        <v>-1</v>
      </c>
      <c r="O249" s="3"/>
      <c r="P249" s="19"/>
      <c r="Q249" s="6">
        <v>118</v>
      </c>
      <c r="S249" s="20" t="s">
        <v>324</v>
      </c>
      <c r="T249" s="3"/>
      <c r="U249" s="6">
        <v>205</v>
      </c>
      <c r="V249" s="3"/>
      <c r="W249" s="3"/>
      <c r="X249" s="23">
        <v>-1</v>
      </c>
      <c r="Y249" s="19"/>
      <c r="Z249" s="3"/>
      <c r="AA249" s="6">
        <v>205</v>
      </c>
      <c r="AB249" s="3"/>
      <c r="AC249" s="3"/>
      <c r="AD249" s="23">
        <v>-1</v>
      </c>
      <c r="AE249" s="19"/>
      <c r="AG249" s="20" t="s">
        <v>219</v>
      </c>
      <c r="AH249" s="6">
        <v>205</v>
      </c>
      <c r="AI249" s="3"/>
      <c r="AJ249" s="6">
        <v>213</v>
      </c>
      <c r="AK249" s="4">
        <v>-1</v>
      </c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</row>
    <row r="250" spans="1:54" x14ac:dyDescent="0.35">
      <c r="A250" s="20" t="s">
        <v>346</v>
      </c>
      <c r="B250" s="3"/>
      <c r="C250" s="6">
        <v>198</v>
      </c>
      <c r="D250" s="3"/>
      <c r="E250" s="3"/>
      <c r="F250" s="4">
        <v>-1</v>
      </c>
      <c r="G250" s="3"/>
      <c r="H250" s="19"/>
      <c r="I250" s="6">
        <v>110</v>
      </c>
      <c r="J250" s="3"/>
      <c r="K250" s="6">
        <v>205</v>
      </c>
      <c r="L250" s="3"/>
      <c r="M250" s="3"/>
      <c r="N250" s="4">
        <v>-1</v>
      </c>
      <c r="O250" s="3"/>
      <c r="P250" s="19"/>
      <c r="Q250" s="6">
        <v>118</v>
      </c>
      <c r="S250" s="20" t="s">
        <v>325</v>
      </c>
      <c r="T250" s="3"/>
      <c r="U250" s="6">
        <v>205</v>
      </c>
      <c r="V250" s="3"/>
      <c r="W250" s="3"/>
      <c r="X250" s="23">
        <v>-1</v>
      </c>
      <c r="Y250" s="19"/>
      <c r="Z250" s="3"/>
      <c r="AA250" s="6">
        <v>205</v>
      </c>
      <c r="AB250" s="3"/>
      <c r="AC250" s="3"/>
      <c r="AD250" s="23">
        <v>-1</v>
      </c>
      <c r="AE250" s="19"/>
      <c r="AG250" s="20" t="s">
        <v>346</v>
      </c>
      <c r="AH250" s="6">
        <v>205</v>
      </c>
      <c r="AI250" s="3"/>
      <c r="AJ250" s="6">
        <v>213</v>
      </c>
      <c r="AK250" s="4">
        <v>-1</v>
      </c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</row>
    <row r="251" spans="1:54" x14ac:dyDescent="0.35">
      <c r="A251" s="20" t="s">
        <v>235</v>
      </c>
      <c r="B251" s="3"/>
      <c r="C251" s="6">
        <v>198</v>
      </c>
      <c r="D251" s="3"/>
      <c r="E251" s="3"/>
      <c r="F251" s="4">
        <v>-1</v>
      </c>
      <c r="G251" s="3"/>
      <c r="H251" s="19"/>
      <c r="I251" s="6">
        <v>110</v>
      </c>
      <c r="J251" s="3"/>
      <c r="K251" s="6">
        <v>205</v>
      </c>
      <c r="L251" s="3"/>
      <c r="M251" s="3"/>
      <c r="N251" s="4">
        <v>-1</v>
      </c>
      <c r="O251" s="3"/>
      <c r="P251" s="19"/>
      <c r="Q251" s="6">
        <v>118</v>
      </c>
      <c r="S251" s="20" t="s">
        <v>326</v>
      </c>
      <c r="T251" s="3">
        <v>9.3702819999999992E-2</v>
      </c>
      <c r="U251" s="6">
        <v>164</v>
      </c>
      <c r="V251" s="3"/>
      <c r="W251" s="3">
        <v>9.3702819999999992E-2</v>
      </c>
      <c r="X251" s="23">
        <v>-1</v>
      </c>
      <c r="Y251" s="19">
        <v>7.5445495724666442E-4</v>
      </c>
      <c r="Z251" s="3">
        <v>9.3702819999999992E-2</v>
      </c>
      <c r="AA251" s="6">
        <v>164</v>
      </c>
      <c r="AB251" s="3"/>
      <c r="AC251" s="3">
        <v>9.3702819999999992E-2</v>
      </c>
      <c r="AD251" s="23">
        <v>-1</v>
      </c>
      <c r="AE251" s="19">
        <v>7.5445495724666442E-4</v>
      </c>
      <c r="AG251" s="20" t="s">
        <v>235</v>
      </c>
      <c r="AH251" s="6">
        <v>205</v>
      </c>
      <c r="AI251" s="3">
        <v>0.16105697000000002</v>
      </c>
      <c r="AJ251" s="6">
        <v>186</v>
      </c>
      <c r="AK251" s="4">
        <v>1341.1414166666668</v>
      </c>
      <c r="AL251" s="3">
        <v>3.0243810902672497E-4</v>
      </c>
      <c r="AM251" s="3">
        <v>1.2E-4</v>
      </c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</row>
    <row r="252" spans="1:54" x14ac:dyDescent="0.35">
      <c r="A252" s="20" t="s">
        <v>347</v>
      </c>
      <c r="B252" s="3"/>
      <c r="C252" s="6">
        <v>198</v>
      </c>
      <c r="D252" s="3"/>
      <c r="E252" s="3"/>
      <c r="F252" s="4">
        <v>-1</v>
      </c>
      <c r="G252" s="3"/>
      <c r="H252" s="19"/>
      <c r="I252" s="6">
        <v>110</v>
      </c>
      <c r="J252" s="3"/>
      <c r="K252" s="6">
        <v>205</v>
      </c>
      <c r="L252" s="3"/>
      <c r="M252" s="3"/>
      <c r="N252" s="4">
        <v>-1</v>
      </c>
      <c r="O252" s="3"/>
      <c r="P252" s="19"/>
      <c r="Q252" s="6">
        <v>118</v>
      </c>
      <c r="S252" s="20" t="s">
        <v>327</v>
      </c>
      <c r="T252" s="3"/>
      <c r="U252" s="6">
        <v>205</v>
      </c>
      <c r="V252" s="3"/>
      <c r="W252" s="3"/>
      <c r="X252" s="23">
        <v>-1</v>
      </c>
      <c r="Y252" s="19"/>
      <c r="Z252" s="3"/>
      <c r="AA252" s="6">
        <v>205</v>
      </c>
      <c r="AB252" s="3"/>
      <c r="AC252" s="3"/>
      <c r="AD252" s="23">
        <v>-1</v>
      </c>
      <c r="AE252" s="19"/>
      <c r="AG252" s="20" t="s">
        <v>347</v>
      </c>
      <c r="AH252" s="6">
        <v>205</v>
      </c>
      <c r="AI252" s="3"/>
      <c r="AJ252" s="6">
        <v>213</v>
      </c>
      <c r="AK252" s="4">
        <v>-1</v>
      </c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</row>
    <row r="253" spans="1:54" x14ac:dyDescent="0.35">
      <c r="A253" s="20" t="s">
        <v>155</v>
      </c>
      <c r="B253" s="3"/>
      <c r="C253" s="6">
        <v>198</v>
      </c>
      <c r="D253" s="3"/>
      <c r="E253" s="3"/>
      <c r="F253" s="4">
        <v>-1</v>
      </c>
      <c r="G253" s="3"/>
      <c r="H253" s="19"/>
      <c r="I253" s="6">
        <v>110</v>
      </c>
      <c r="J253" s="3"/>
      <c r="K253" s="6">
        <v>205</v>
      </c>
      <c r="L253" s="3"/>
      <c r="M253" s="3"/>
      <c r="N253" s="4">
        <v>-1</v>
      </c>
      <c r="O253" s="3"/>
      <c r="P253" s="19"/>
      <c r="Q253" s="6">
        <v>118</v>
      </c>
      <c r="S253" s="20" t="s">
        <v>328</v>
      </c>
      <c r="T253" s="3"/>
      <c r="U253" s="6">
        <v>205</v>
      </c>
      <c r="V253" s="3"/>
      <c r="W253" s="3"/>
      <c r="X253" s="23">
        <v>-1</v>
      </c>
      <c r="Y253" s="19"/>
      <c r="Z253" s="3"/>
      <c r="AA253" s="6">
        <v>205</v>
      </c>
      <c r="AB253" s="3"/>
      <c r="AC253" s="3"/>
      <c r="AD253" s="23">
        <v>-1</v>
      </c>
      <c r="AE253" s="19"/>
      <c r="AG253" s="20" t="s">
        <v>155</v>
      </c>
      <c r="AH253" s="6">
        <v>205</v>
      </c>
      <c r="AI253" s="3"/>
      <c r="AJ253" s="6">
        <v>213</v>
      </c>
      <c r="AK253" s="4">
        <v>-1</v>
      </c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</row>
    <row r="254" spans="1:54" x14ac:dyDescent="0.35">
      <c r="A254" s="20" t="s">
        <v>348</v>
      </c>
      <c r="B254" s="3"/>
      <c r="C254" s="6">
        <v>198</v>
      </c>
      <c r="D254" s="3"/>
      <c r="E254" s="3"/>
      <c r="F254" s="4">
        <v>-1</v>
      </c>
      <c r="G254" s="3"/>
      <c r="H254" s="19"/>
      <c r="I254" s="6">
        <v>110</v>
      </c>
      <c r="J254" s="3"/>
      <c r="K254" s="6">
        <v>205</v>
      </c>
      <c r="L254" s="3"/>
      <c r="M254" s="3"/>
      <c r="N254" s="4">
        <v>-1</v>
      </c>
      <c r="O254" s="3"/>
      <c r="P254" s="19"/>
      <c r="Q254" s="6">
        <v>118</v>
      </c>
      <c r="S254" s="20" t="s">
        <v>329</v>
      </c>
      <c r="T254" s="3"/>
      <c r="U254" s="6">
        <v>205</v>
      </c>
      <c r="V254" s="3"/>
      <c r="W254" s="3"/>
      <c r="X254" s="23">
        <v>-1</v>
      </c>
      <c r="Y254" s="19"/>
      <c r="Z254" s="3"/>
      <c r="AA254" s="6">
        <v>205</v>
      </c>
      <c r="AB254" s="3"/>
      <c r="AC254" s="3"/>
      <c r="AD254" s="23">
        <v>-1</v>
      </c>
      <c r="AE254" s="19"/>
      <c r="AG254" s="20" t="s">
        <v>348</v>
      </c>
      <c r="AH254" s="6">
        <v>205</v>
      </c>
      <c r="AI254" s="3"/>
      <c r="AJ254" s="6">
        <v>213</v>
      </c>
      <c r="AK254" s="4">
        <v>-1</v>
      </c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</row>
    <row r="255" spans="1:54" x14ac:dyDescent="0.35">
      <c r="A255" s="20" t="s">
        <v>242</v>
      </c>
      <c r="B255" s="3"/>
      <c r="C255" s="6">
        <v>198</v>
      </c>
      <c r="D255" s="3">
        <v>6.5199999999999998E-3</v>
      </c>
      <c r="E255" s="3">
        <v>-6.5199999999999998E-3</v>
      </c>
      <c r="F255" s="4">
        <v>-1</v>
      </c>
      <c r="G255" s="3"/>
      <c r="H255" s="19">
        <v>-1.5947713767174509E-4</v>
      </c>
      <c r="I255" s="6">
        <v>205</v>
      </c>
      <c r="J255" s="3"/>
      <c r="K255" s="6">
        <v>205</v>
      </c>
      <c r="L255" s="3">
        <v>1.3447000000000001E-2</v>
      </c>
      <c r="M255" s="3">
        <v>-1.3447000000000001E-2</v>
      </c>
      <c r="N255" s="4">
        <v>-1</v>
      </c>
      <c r="O255" s="3"/>
      <c r="P255" s="19">
        <v>-1.7141390082860085E-4</v>
      </c>
      <c r="Q255" s="6">
        <v>205</v>
      </c>
      <c r="S255" s="20" t="s">
        <v>330</v>
      </c>
      <c r="T255" s="3">
        <v>2.7385500000000002E-3</v>
      </c>
      <c r="U255" s="6">
        <v>194</v>
      </c>
      <c r="V255" s="3"/>
      <c r="W255" s="3">
        <v>2.7385500000000002E-3</v>
      </c>
      <c r="X255" s="23">
        <v>-1</v>
      </c>
      <c r="Y255" s="19">
        <v>2.2049631197522691E-5</v>
      </c>
      <c r="Z255" s="3">
        <v>2.7385500000000002E-3</v>
      </c>
      <c r="AA255" s="6">
        <v>194</v>
      </c>
      <c r="AB255" s="3"/>
      <c r="AC255" s="3">
        <v>2.7385500000000002E-3</v>
      </c>
      <c r="AD255" s="23">
        <v>-1</v>
      </c>
      <c r="AE255" s="19">
        <v>2.2049631197522691E-5</v>
      </c>
      <c r="AG255" s="20" t="s">
        <v>242</v>
      </c>
      <c r="AH255" s="6">
        <v>205</v>
      </c>
      <c r="AI255" s="3">
        <v>1.898965E-2</v>
      </c>
      <c r="AJ255" s="6">
        <v>200</v>
      </c>
      <c r="AK255" s="4">
        <v>-5.8369754616254932E-2</v>
      </c>
      <c r="AL255" s="3">
        <v>3.5659393300888167E-5</v>
      </c>
      <c r="AM255" s="3">
        <v>2.0166779999999999E-2</v>
      </c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</row>
    <row r="256" spans="1:54" x14ac:dyDescent="0.35">
      <c r="A256" s="20" t="s">
        <v>349</v>
      </c>
      <c r="B256" s="3"/>
      <c r="C256" s="6">
        <v>198</v>
      </c>
      <c r="D256" s="3"/>
      <c r="E256" s="3"/>
      <c r="F256" s="4">
        <v>-1</v>
      </c>
      <c r="G256" s="3"/>
      <c r="H256" s="19"/>
      <c r="I256" s="6">
        <v>110</v>
      </c>
      <c r="J256" s="3"/>
      <c r="K256" s="6">
        <v>205</v>
      </c>
      <c r="L256" s="3"/>
      <c r="M256" s="3"/>
      <c r="N256" s="4">
        <v>-1</v>
      </c>
      <c r="O256" s="3"/>
      <c r="P256" s="19"/>
      <c r="Q256" s="6">
        <v>118</v>
      </c>
      <c r="S256" s="20" t="s">
        <v>331</v>
      </c>
      <c r="T256" s="3">
        <v>0.17528425</v>
      </c>
      <c r="U256" s="6">
        <v>151</v>
      </c>
      <c r="V256" s="3">
        <v>0.38557975</v>
      </c>
      <c r="W256" s="3">
        <v>-0.2102955</v>
      </c>
      <c r="X256" s="23">
        <v>-0.54540078933087122</v>
      </c>
      <c r="Y256" s="19">
        <v>-1.6932092594616249E-3</v>
      </c>
      <c r="Z256" s="3">
        <v>0.17528425</v>
      </c>
      <c r="AA256" s="6">
        <v>151</v>
      </c>
      <c r="AB256" s="3">
        <v>0.38557975</v>
      </c>
      <c r="AC256" s="3">
        <v>-0.2102955</v>
      </c>
      <c r="AD256" s="23">
        <v>-0.54540078933087122</v>
      </c>
      <c r="AE256" s="19">
        <v>-1.6932092594616249E-3</v>
      </c>
      <c r="AG256" s="20" t="s">
        <v>349</v>
      </c>
      <c r="AH256" s="6">
        <v>205</v>
      </c>
      <c r="AI256" s="3"/>
      <c r="AJ256" s="6">
        <v>213</v>
      </c>
      <c r="AK256" s="4">
        <v>-1</v>
      </c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</row>
    <row r="257" spans="1:54" x14ac:dyDescent="0.35">
      <c r="A257" s="20" t="s">
        <v>245</v>
      </c>
      <c r="B257" s="3"/>
      <c r="C257" s="6">
        <v>198</v>
      </c>
      <c r="D257" s="3"/>
      <c r="E257" s="3"/>
      <c r="F257" s="4">
        <v>-1</v>
      </c>
      <c r="G257" s="3"/>
      <c r="H257" s="19"/>
      <c r="I257" s="6">
        <v>110</v>
      </c>
      <c r="J257" s="3"/>
      <c r="K257" s="6">
        <v>205</v>
      </c>
      <c r="L257" s="3"/>
      <c r="M257" s="3"/>
      <c r="N257" s="4">
        <v>-1</v>
      </c>
      <c r="O257" s="3"/>
      <c r="P257" s="19"/>
      <c r="Q257" s="6">
        <v>118</v>
      </c>
      <c r="S257" s="20" t="s">
        <v>332</v>
      </c>
      <c r="T257" s="3"/>
      <c r="U257" s="6">
        <v>205</v>
      </c>
      <c r="V257" s="3"/>
      <c r="W257" s="3"/>
      <c r="X257" s="23">
        <v>-1</v>
      </c>
      <c r="Y257" s="19"/>
      <c r="Z257" s="3"/>
      <c r="AA257" s="6">
        <v>205</v>
      </c>
      <c r="AB257" s="3"/>
      <c r="AC257" s="3"/>
      <c r="AD257" s="23">
        <v>-1</v>
      </c>
      <c r="AE257" s="19"/>
      <c r="AG257" s="20" t="s">
        <v>245</v>
      </c>
      <c r="AH257" s="6">
        <v>205</v>
      </c>
      <c r="AI257" s="3"/>
      <c r="AJ257" s="6">
        <v>213</v>
      </c>
      <c r="AK257" s="4">
        <v>-1</v>
      </c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</row>
    <row r="258" spans="1:54" x14ac:dyDescent="0.35">
      <c r="A258" s="20" t="s">
        <v>350</v>
      </c>
      <c r="B258" s="3"/>
      <c r="C258" s="6">
        <v>198</v>
      </c>
      <c r="D258" s="3"/>
      <c r="E258" s="3"/>
      <c r="F258" s="4">
        <v>-1</v>
      </c>
      <c r="G258" s="3"/>
      <c r="H258" s="19"/>
      <c r="I258" s="6">
        <v>110</v>
      </c>
      <c r="J258" s="3"/>
      <c r="K258" s="6">
        <v>205</v>
      </c>
      <c r="L258" s="3"/>
      <c r="M258" s="3"/>
      <c r="N258" s="4">
        <v>-1</v>
      </c>
      <c r="O258" s="3"/>
      <c r="P258" s="19"/>
      <c r="Q258" s="6">
        <v>118</v>
      </c>
      <c r="S258" s="20" t="s">
        <v>333</v>
      </c>
      <c r="T258" s="3"/>
      <c r="U258" s="6">
        <v>205</v>
      </c>
      <c r="V258" s="3">
        <v>0.96767999999999998</v>
      </c>
      <c r="W258" s="3">
        <v>-0.96767999999999998</v>
      </c>
      <c r="X258" s="23">
        <v>-1</v>
      </c>
      <c r="Y258" s="19">
        <v>-7.7913447325112769E-3</v>
      </c>
      <c r="Z258" s="3"/>
      <c r="AA258" s="6">
        <v>205</v>
      </c>
      <c r="AB258" s="3">
        <v>0.96767999999999998</v>
      </c>
      <c r="AC258" s="3">
        <v>-0.96767999999999998</v>
      </c>
      <c r="AD258" s="23">
        <v>-1</v>
      </c>
      <c r="AE258" s="19">
        <v>-7.7913447325112769E-3</v>
      </c>
      <c r="AG258" s="20" t="s">
        <v>350</v>
      </c>
      <c r="AH258" s="6">
        <v>205</v>
      </c>
      <c r="AI258" s="3"/>
      <c r="AJ258" s="6">
        <v>213</v>
      </c>
      <c r="AK258" s="4">
        <v>-1</v>
      </c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</row>
    <row r="259" spans="1:54" x14ac:dyDescent="0.35">
      <c r="A259" s="20" t="s">
        <v>110</v>
      </c>
      <c r="B259" s="3"/>
      <c r="C259" s="6">
        <v>198</v>
      </c>
      <c r="D259" s="3"/>
      <c r="E259" s="3"/>
      <c r="F259" s="4">
        <v>-1</v>
      </c>
      <c r="G259" s="3"/>
      <c r="H259" s="19"/>
      <c r="I259" s="6">
        <v>110</v>
      </c>
      <c r="J259" s="3"/>
      <c r="K259" s="6">
        <v>205</v>
      </c>
      <c r="L259" s="3"/>
      <c r="M259" s="3"/>
      <c r="N259" s="4">
        <v>-1</v>
      </c>
      <c r="O259" s="3"/>
      <c r="P259" s="19"/>
      <c r="Q259" s="6">
        <v>118</v>
      </c>
      <c r="S259" s="20" t="s">
        <v>334</v>
      </c>
      <c r="T259" s="3"/>
      <c r="U259" s="6">
        <v>205</v>
      </c>
      <c r="V259" s="3"/>
      <c r="W259" s="3"/>
      <c r="X259" s="23">
        <v>-1</v>
      </c>
      <c r="Y259" s="19"/>
      <c r="Z259" s="3"/>
      <c r="AA259" s="6">
        <v>205</v>
      </c>
      <c r="AB259" s="3"/>
      <c r="AC259" s="3"/>
      <c r="AD259" s="23">
        <v>-1</v>
      </c>
      <c r="AE259" s="19"/>
      <c r="AG259" s="20" t="s">
        <v>110</v>
      </c>
      <c r="AH259" s="6">
        <v>205</v>
      </c>
      <c r="AI259" s="3"/>
      <c r="AJ259" s="6">
        <v>213</v>
      </c>
      <c r="AK259" s="4">
        <v>-1</v>
      </c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</row>
    <row r="260" spans="1:54" x14ac:dyDescent="0.35">
      <c r="A260" s="20" t="s">
        <v>351</v>
      </c>
      <c r="B260" s="3"/>
      <c r="C260" s="6">
        <v>198</v>
      </c>
      <c r="D260" s="3"/>
      <c r="E260" s="3"/>
      <c r="F260" s="4">
        <v>-1</v>
      </c>
      <c r="G260" s="3"/>
      <c r="H260" s="19"/>
      <c r="I260" s="6">
        <v>110</v>
      </c>
      <c r="J260" s="3"/>
      <c r="K260" s="6">
        <v>205</v>
      </c>
      <c r="L260" s="3"/>
      <c r="M260" s="3"/>
      <c r="N260" s="4">
        <v>-1</v>
      </c>
      <c r="O260" s="3"/>
      <c r="P260" s="19"/>
      <c r="Q260" s="6">
        <v>118</v>
      </c>
      <c r="S260" s="20" t="s">
        <v>335</v>
      </c>
      <c r="T260" s="3"/>
      <c r="U260" s="6">
        <v>205</v>
      </c>
      <c r="V260" s="3">
        <v>7.361943E-2</v>
      </c>
      <c r="W260" s="3">
        <v>-7.361943E-2</v>
      </c>
      <c r="X260" s="23">
        <v>-1</v>
      </c>
      <c r="Y260" s="19">
        <v>-5.9275210621381302E-4</v>
      </c>
      <c r="Z260" s="3"/>
      <c r="AA260" s="6">
        <v>205</v>
      </c>
      <c r="AB260" s="3">
        <v>7.361943E-2</v>
      </c>
      <c r="AC260" s="3">
        <v>-7.361943E-2</v>
      </c>
      <c r="AD260" s="23">
        <v>-1</v>
      </c>
      <c r="AE260" s="19">
        <v>-5.9275210621381302E-4</v>
      </c>
      <c r="AG260" s="20" t="s">
        <v>351</v>
      </c>
      <c r="AH260" s="6">
        <v>205</v>
      </c>
      <c r="AI260" s="3"/>
      <c r="AJ260" s="6">
        <v>213</v>
      </c>
      <c r="AK260" s="4">
        <v>-1</v>
      </c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</row>
    <row r="261" spans="1:54" x14ac:dyDescent="0.35">
      <c r="A261" s="20" t="s">
        <v>181</v>
      </c>
      <c r="B261" s="3"/>
      <c r="C261" s="6">
        <v>198</v>
      </c>
      <c r="D261" s="3"/>
      <c r="E261" s="3"/>
      <c r="F261" s="4">
        <v>-1</v>
      </c>
      <c r="G261" s="3"/>
      <c r="H261" s="19"/>
      <c r="I261" s="6">
        <v>110</v>
      </c>
      <c r="J261" s="3"/>
      <c r="K261" s="6">
        <v>205</v>
      </c>
      <c r="L261" s="3"/>
      <c r="M261" s="3"/>
      <c r="N261" s="4">
        <v>-1</v>
      </c>
      <c r="O261" s="3"/>
      <c r="P261" s="19"/>
      <c r="Q261" s="6">
        <v>118</v>
      </c>
      <c r="S261" s="20" t="s">
        <v>336</v>
      </c>
      <c r="T261" s="3">
        <v>0.12893123000000001</v>
      </c>
      <c r="U261" s="6">
        <v>156</v>
      </c>
      <c r="V261" s="3">
        <v>7.0459210000000008E-2</v>
      </c>
      <c r="W261" s="3">
        <v>5.847202E-2</v>
      </c>
      <c r="X261" s="23">
        <v>0.82987050238002946</v>
      </c>
      <c r="Y261" s="19">
        <v>4.707916511928468E-4</v>
      </c>
      <c r="Z261" s="3">
        <v>0.12893123000000001</v>
      </c>
      <c r="AA261" s="6">
        <v>156</v>
      </c>
      <c r="AB261" s="3">
        <v>7.0459210000000008E-2</v>
      </c>
      <c r="AC261" s="3">
        <v>5.847202E-2</v>
      </c>
      <c r="AD261" s="23">
        <v>0.82987050238002946</v>
      </c>
      <c r="AE261" s="19">
        <v>4.707916511928468E-4</v>
      </c>
      <c r="AG261" s="20" t="s">
        <v>181</v>
      </c>
      <c r="AH261" s="6">
        <v>205</v>
      </c>
      <c r="AI261" s="3">
        <v>0.147951</v>
      </c>
      <c r="AJ261" s="6">
        <v>187</v>
      </c>
      <c r="AK261" s="4">
        <v>-1</v>
      </c>
      <c r="AL261" s="3">
        <v>2.7782728477142575E-4</v>
      </c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</row>
    <row r="262" spans="1:54" x14ac:dyDescent="0.35">
      <c r="A262" s="20" t="s">
        <v>352</v>
      </c>
      <c r="B262" s="3"/>
      <c r="C262" s="6">
        <v>198</v>
      </c>
      <c r="D262" s="3"/>
      <c r="E262" s="3"/>
      <c r="F262" s="4">
        <v>-1</v>
      </c>
      <c r="G262" s="3"/>
      <c r="H262" s="19"/>
      <c r="I262" s="6">
        <v>110</v>
      </c>
      <c r="J262" s="3"/>
      <c r="K262" s="6">
        <v>205</v>
      </c>
      <c r="L262" s="3"/>
      <c r="M262" s="3"/>
      <c r="N262" s="4">
        <v>-1</v>
      </c>
      <c r="O262" s="3"/>
      <c r="P262" s="19"/>
      <c r="Q262" s="6">
        <v>118</v>
      </c>
      <c r="S262" s="20" t="s">
        <v>337</v>
      </c>
      <c r="T262" s="3">
        <v>7.2366000000000002E-3</v>
      </c>
      <c r="U262" s="6">
        <v>185</v>
      </c>
      <c r="V262" s="3"/>
      <c r="W262" s="3">
        <v>7.2366000000000002E-3</v>
      </c>
      <c r="X262" s="23">
        <v>-1</v>
      </c>
      <c r="Y262" s="19">
        <v>5.8266002491826956E-5</v>
      </c>
      <c r="Z262" s="3">
        <v>7.2366000000000002E-3</v>
      </c>
      <c r="AA262" s="6">
        <v>185</v>
      </c>
      <c r="AB262" s="3"/>
      <c r="AC262" s="3">
        <v>7.2366000000000002E-3</v>
      </c>
      <c r="AD262" s="23">
        <v>-1</v>
      </c>
      <c r="AE262" s="19">
        <v>5.8266002491826956E-5</v>
      </c>
      <c r="AG262" s="20" t="s">
        <v>352</v>
      </c>
      <c r="AH262" s="6">
        <v>205</v>
      </c>
      <c r="AI262" s="3"/>
      <c r="AJ262" s="6">
        <v>213</v>
      </c>
      <c r="AK262" s="4">
        <v>-1</v>
      </c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</row>
    <row r="263" spans="1:54" x14ac:dyDescent="0.35">
      <c r="A263" s="20" t="s">
        <v>78</v>
      </c>
      <c r="B263" s="3"/>
      <c r="C263" s="6">
        <v>198</v>
      </c>
      <c r="D263" s="3"/>
      <c r="E263" s="3"/>
      <c r="F263" s="4">
        <v>-1</v>
      </c>
      <c r="G263" s="3"/>
      <c r="H263" s="19"/>
      <c r="I263" s="6">
        <v>110</v>
      </c>
      <c r="J263" s="3"/>
      <c r="K263" s="6">
        <v>205</v>
      </c>
      <c r="L263" s="3"/>
      <c r="M263" s="3"/>
      <c r="N263" s="4">
        <v>-1</v>
      </c>
      <c r="O263" s="3"/>
      <c r="P263" s="19"/>
      <c r="Q263" s="6">
        <v>118</v>
      </c>
      <c r="S263" s="20" t="s">
        <v>338</v>
      </c>
      <c r="T263" s="3"/>
      <c r="U263" s="6">
        <v>205</v>
      </c>
      <c r="V263" s="3"/>
      <c r="W263" s="3"/>
      <c r="X263" s="23">
        <v>-1</v>
      </c>
      <c r="Y263" s="19"/>
      <c r="Z263" s="3"/>
      <c r="AA263" s="6">
        <v>205</v>
      </c>
      <c r="AB263" s="3"/>
      <c r="AC263" s="3"/>
      <c r="AD263" s="23">
        <v>-1</v>
      </c>
      <c r="AE263" s="19"/>
      <c r="AG263" s="20" t="s">
        <v>78</v>
      </c>
      <c r="AH263" s="6">
        <v>205</v>
      </c>
      <c r="AI263" s="3"/>
      <c r="AJ263" s="6">
        <v>213</v>
      </c>
      <c r="AK263" s="4">
        <v>-1</v>
      </c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</row>
    <row r="264" spans="1:54" x14ac:dyDescent="0.35">
      <c r="A264" s="20" t="s">
        <v>353</v>
      </c>
      <c r="B264" s="3"/>
      <c r="C264" s="6">
        <v>198</v>
      </c>
      <c r="D264" s="3"/>
      <c r="E264" s="3"/>
      <c r="F264" s="4">
        <v>-1</v>
      </c>
      <c r="G264" s="3"/>
      <c r="H264" s="19"/>
      <c r="I264" s="6">
        <v>110</v>
      </c>
      <c r="J264" s="3"/>
      <c r="K264" s="6">
        <v>205</v>
      </c>
      <c r="L264" s="3"/>
      <c r="M264" s="3"/>
      <c r="N264" s="4">
        <v>-1</v>
      </c>
      <c r="O264" s="3"/>
      <c r="P264" s="19"/>
      <c r="Q264" s="6">
        <v>118</v>
      </c>
      <c r="S264" s="20" t="s">
        <v>339</v>
      </c>
      <c r="T264" s="3"/>
      <c r="U264" s="6">
        <v>205</v>
      </c>
      <c r="V264" s="3"/>
      <c r="W264" s="3"/>
      <c r="X264" s="23">
        <v>-1</v>
      </c>
      <c r="Y264" s="19"/>
      <c r="Z264" s="3"/>
      <c r="AA264" s="6">
        <v>205</v>
      </c>
      <c r="AB264" s="3"/>
      <c r="AC264" s="3"/>
      <c r="AD264" s="23">
        <v>-1</v>
      </c>
      <c r="AE264" s="19"/>
      <c r="AG264" s="20" t="s">
        <v>353</v>
      </c>
      <c r="AH264" s="6">
        <v>205</v>
      </c>
      <c r="AI264" s="3"/>
      <c r="AJ264" s="6">
        <v>213</v>
      </c>
      <c r="AK264" s="4">
        <v>-1</v>
      </c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</row>
    <row r="265" spans="1:54" x14ac:dyDescent="0.35">
      <c r="A265" s="20" t="s">
        <v>186</v>
      </c>
      <c r="B265" s="3"/>
      <c r="C265" s="6">
        <v>198</v>
      </c>
      <c r="D265" s="3">
        <v>4.0690579999999997E-2</v>
      </c>
      <c r="E265" s="3">
        <v>-4.0690579999999997E-2</v>
      </c>
      <c r="F265" s="4">
        <v>-1</v>
      </c>
      <c r="G265" s="3"/>
      <c r="H265" s="19">
        <v>-9.9527871604342924E-4</v>
      </c>
      <c r="I265" s="6">
        <v>215</v>
      </c>
      <c r="J265" s="3"/>
      <c r="K265" s="6">
        <v>205</v>
      </c>
      <c r="L265" s="3">
        <v>9.6701559999999992E-2</v>
      </c>
      <c r="M265" s="3">
        <v>-9.6701559999999992E-2</v>
      </c>
      <c r="N265" s="4">
        <v>-1</v>
      </c>
      <c r="O265" s="3"/>
      <c r="P265" s="19">
        <v>-1.2326906831122923E-3</v>
      </c>
      <c r="Q265" s="6">
        <v>219</v>
      </c>
      <c r="S265" s="20" t="s">
        <v>340</v>
      </c>
      <c r="T265" s="3"/>
      <c r="U265" s="6">
        <v>205</v>
      </c>
      <c r="V265" s="3"/>
      <c r="W265" s="3"/>
      <c r="X265" s="23">
        <v>-1</v>
      </c>
      <c r="Y265" s="19"/>
      <c r="Z265" s="3"/>
      <c r="AA265" s="6">
        <v>205</v>
      </c>
      <c r="AB265" s="3"/>
      <c r="AC265" s="3"/>
      <c r="AD265" s="23">
        <v>-1</v>
      </c>
      <c r="AE265" s="19"/>
      <c r="AG265" s="20" t="s">
        <v>186</v>
      </c>
      <c r="AH265" s="6">
        <v>205</v>
      </c>
      <c r="AI265" s="3">
        <v>9.7882629999999998E-2</v>
      </c>
      <c r="AJ265" s="6">
        <v>193</v>
      </c>
      <c r="AK265" s="4">
        <v>-0.68416396870416196</v>
      </c>
      <c r="AL265" s="3">
        <v>1.8380724239231975E-4</v>
      </c>
      <c r="AM265" s="3">
        <v>0.30991596999999999</v>
      </c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</row>
    <row r="266" spans="1:54" x14ac:dyDescent="0.35">
      <c r="A266" s="20" t="s">
        <v>354</v>
      </c>
      <c r="B266" s="3"/>
      <c r="C266" s="6">
        <v>198</v>
      </c>
      <c r="D266" s="3"/>
      <c r="E266" s="3"/>
      <c r="F266" s="4">
        <v>-1</v>
      </c>
      <c r="G266" s="3"/>
      <c r="H266" s="19"/>
      <c r="I266" s="6">
        <v>110</v>
      </c>
      <c r="J266" s="3"/>
      <c r="K266" s="6">
        <v>205</v>
      </c>
      <c r="L266" s="3"/>
      <c r="M266" s="3"/>
      <c r="N266" s="4">
        <v>-1</v>
      </c>
      <c r="O266" s="3"/>
      <c r="P266" s="19"/>
      <c r="Q266" s="6">
        <v>118</v>
      </c>
      <c r="S266" s="20" t="s">
        <v>341</v>
      </c>
      <c r="T266" s="3"/>
      <c r="U266" s="6">
        <v>205</v>
      </c>
      <c r="V266" s="3"/>
      <c r="W266" s="3"/>
      <c r="X266" s="23">
        <v>-1</v>
      </c>
      <c r="Y266" s="19"/>
      <c r="Z266" s="3"/>
      <c r="AA266" s="6">
        <v>205</v>
      </c>
      <c r="AB266" s="3"/>
      <c r="AC266" s="3"/>
      <c r="AD266" s="23">
        <v>-1</v>
      </c>
      <c r="AE266" s="19"/>
      <c r="AG266" s="20" t="s">
        <v>354</v>
      </c>
      <c r="AH266" s="6">
        <v>205</v>
      </c>
      <c r="AI266" s="3">
        <v>1.1100000000000001E-3</v>
      </c>
      <c r="AJ266" s="6">
        <v>207</v>
      </c>
      <c r="AK266" s="4">
        <v>-1</v>
      </c>
      <c r="AL266" s="3">
        <v>2.0843947394494302E-6</v>
      </c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</row>
    <row r="267" spans="1:54" x14ac:dyDescent="0.35">
      <c r="A267" s="20" t="s">
        <v>115</v>
      </c>
      <c r="B267" s="3"/>
      <c r="C267" s="6">
        <v>198</v>
      </c>
      <c r="D267" s="3"/>
      <c r="E267" s="3"/>
      <c r="F267" s="4">
        <v>-1</v>
      </c>
      <c r="G267" s="3"/>
      <c r="H267" s="19"/>
      <c r="I267" s="6">
        <v>110</v>
      </c>
      <c r="J267" s="3"/>
      <c r="K267" s="6">
        <v>205</v>
      </c>
      <c r="L267" s="3"/>
      <c r="M267" s="3"/>
      <c r="N267" s="4">
        <v>-1</v>
      </c>
      <c r="O267" s="3"/>
      <c r="P267" s="19"/>
      <c r="Q267" s="6">
        <v>118</v>
      </c>
      <c r="S267" s="20" t="s">
        <v>342</v>
      </c>
      <c r="T267" s="3"/>
      <c r="U267" s="6">
        <v>205</v>
      </c>
      <c r="V267" s="3"/>
      <c r="W267" s="3"/>
      <c r="X267" s="23">
        <v>-1</v>
      </c>
      <c r="Y267" s="19"/>
      <c r="Z267" s="3"/>
      <c r="AA267" s="6">
        <v>205</v>
      </c>
      <c r="AB267" s="3"/>
      <c r="AC267" s="3"/>
      <c r="AD267" s="23">
        <v>-1</v>
      </c>
      <c r="AE267" s="19"/>
      <c r="AG267" s="20" t="s">
        <v>115</v>
      </c>
      <c r="AH267" s="6">
        <v>205</v>
      </c>
      <c r="AI267" s="3"/>
      <c r="AJ267" s="6">
        <v>213</v>
      </c>
      <c r="AK267" s="4">
        <v>-1</v>
      </c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</row>
    <row r="268" spans="1:54" x14ac:dyDescent="0.35">
      <c r="A268" s="20" t="s">
        <v>233</v>
      </c>
      <c r="B268" s="3"/>
      <c r="C268" s="6">
        <v>198</v>
      </c>
      <c r="D268" s="3"/>
      <c r="E268" s="3"/>
      <c r="F268" s="4">
        <v>-1</v>
      </c>
      <c r="G268" s="3"/>
      <c r="H268" s="19"/>
      <c r="I268" s="6">
        <v>110</v>
      </c>
      <c r="J268" s="3"/>
      <c r="K268" s="6">
        <v>205</v>
      </c>
      <c r="L268" s="3"/>
      <c r="M268" s="3"/>
      <c r="N268" s="4">
        <v>-1</v>
      </c>
      <c r="O268" s="3"/>
      <c r="P268" s="19"/>
      <c r="Q268" s="6">
        <v>118</v>
      </c>
      <c r="S268" s="20" t="s">
        <v>343</v>
      </c>
      <c r="T268" s="3"/>
      <c r="U268" s="6">
        <v>205</v>
      </c>
      <c r="V268" s="3"/>
      <c r="W268" s="3"/>
      <c r="X268" s="23">
        <v>-1</v>
      </c>
      <c r="Y268" s="19"/>
      <c r="Z268" s="3"/>
      <c r="AA268" s="6">
        <v>205</v>
      </c>
      <c r="AB268" s="3"/>
      <c r="AC268" s="3"/>
      <c r="AD268" s="23">
        <v>-1</v>
      </c>
      <c r="AE268" s="19"/>
      <c r="AG268" s="20" t="s">
        <v>233</v>
      </c>
      <c r="AH268" s="6">
        <v>205</v>
      </c>
      <c r="AI268" s="3"/>
      <c r="AJ268" s="6">
        <v>213</v>
      </c>
      <c r="AK268" s="4">
        <v>-1</v>
      </c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</row>
    <row r="269" spans="1:54" x14ac:dyDescent="0.35">
      <c r="A269" s="20" t="s">
        <v>133</v>
      </c>
      <c r="B269" s="3"/>
      <c r="C269" s="6">
        <v>198</v>
      </c>
      <c r="D269" s="3">
        <v>3.6900000000000002E-2</v>
      </c>
      <c r="E269" s="3">
        <v>-3.6900000000000002E-2</v>
      </c>
      <c r="F269" s="4">
        <v>-1</v>
      </c>
      <c r="G269" s="3"/>
      <c r="H269" s="19">
        <v>-9.025623282342631E-4</v>
      </c>
      <c r="I269" s="6">
        <v>213</v>
      </c>
      <c r="J269" s="3"/>
      <c r="K269" s="6">
        <v>205</v>
      </c>
      <c r="L269" s="3">
        <v>0.14360733000000001</v>
      </c>
      <c r="M269" s="3">
        <v>-0.14360733000000001</v>
      </c>
      <c r="N269" s="4">
        <v>-1</v>
      </c>
      <c r="O269" s="3"/>
      <c r="P269" s="19">
        <v>-1.8306159457782522E-3</v>
      </c>
      <c r="Q269" s="6">
        <v>226</v>
      </c>
      <c r="S269" s="20" t="s">
        <v>344</v>
      </c>
      <c r="T269" s="3"/>
      <c r="U269" s="6">
        <v>205</v>
      </c>
      <c r="V269" s="3"/>
      <c r="W269" s="3"/>
      <c r="X269" s="23">
        <v>-1</v>
      </c>
      <c r="Y269" s="19"/>
      <c r="Z269" s="3"/>
      <c r="AA269" s="6">
        <v>205</v>
      </c>
      <c r="AB269" s="3"/>
      <c r="AC269" s="3"/>
      <c r="AD269" s="23">
        <v>-1</v>
      </c>
      <c r="AE269" s="19"/>
      <c r="AG269" s="20" t="s">
        <v>133</v>
      </c>
      <c r="AH269" s="6">
        <v>205</v>
      </c>
      <c r="AI269" s="3">
        <v>0.80501533999999997</v>
      </c>
      <c r="AJ269" s="6">
        <v>160</v>
      </c>
      <c r="AK269" s="4">
        <v>2.2448562148977742</v>
      </c>
      <c r="AL269" s="3">
        <v>1.5116844503352198E-3</v>
      </c>
      <c r="AM269" s="3">
        <v>0.24808967999999998</v>
      </c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</row>
    <row r="270" spans="1:54" x14ac:dyDescent="0.35">
      <c r="A270" s="20" t="s">
        <v>225</v>
      </c>
      <c r="B270" s="3"/>
      <c r="C270" s="6">
        <v>198</v>
      </c>
      <c r="D270" s="3"/>
      <c r="E270" s="3"/>
      <c r="F270" s="4">
        <v>-1</v>
      </c>
      <c r="G270" s="3"/>
      <c r="H270" s="19"/>
      <c r="I270" s="6">
        <v>110</v>
      </c>
      <c r="J270" s="3"/>
      <c r="K270" s="6">
        <v>205</v>
      </c>
      <c r="L270" s="3"/>
      <c r="M270" s="3"/>
      <c r="N270" s="4">
        <v>-1</v>
      </c>
      <c r="O270" s="3"/>
      <c r="P270" s="19"/>
      <c r="Q270" s="6">
        <v>118</v>
      </c>
      <c r="S270" s="20" t="s">
        <v>345</v>
      </c>
      <c r="T270" s="3"/>
      <c r="U270" s="6">
        <v>205</v>
      </c>
      <c r="V270" s="3"/>
      <c r="W270" s="3"/>
      <c r="X270" s="23">
        <v>-1</v>
      </c>
      <c r="Y270" s="19"/>
      <c r="Z270" s="3"/>
      <c r="AA270" s="6">
        <v>205</v>
      </c>
      <c r="AB270" s="3"/>
      <c r="AC270" s="3"/>
      <c r="AD270" s="23">
        <v>-1</v>
      </c>
      <c r="AE270" s="19"/>
      <c r="AG270" s="20" t="s">
        <v>225</v>
      </c>
      <c r="AH270" s="6">
        <v>205</v>
      </c>
      <c r="AI270" s="3"/>
      <c r="AJ270" s="6">
        <v>213</v>
      </c>
      <c r="AK270" s="4">
        <v>-1</v>
      </c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</row>
    <row r="271" spans="1:54" x14ac:dyDescent="0.35">
      <c r="A271" s="20" t="s">
        <v>194</v>
      </c>
      <c r="B271" s="3"/>
      <c r="C271" s="6">
        <v>198</v>
      </c>
      <c r="D271" s="3"/>
      <c r="E271" s="3"/>
      <c r="F271" s="4">
        <v>-1</v>
      </c>
      <c r="G271" s="3"/>
      <c r="H271" s="19"/>
      <c r="I271" s="6">
        <v>110</v>
      </c>
      <c r="J271" s="3"/>
      <c r="K271" s="6">
        <v>205</v>
      </c>
      <c r="L271" s="3"/>
      <c r="M271" s="3"/>
      <c r="N271" s="4">
        <v>-1</v>
      </c>
      <c r="O271" s="3"/>
      <c r="P271" s="19"/>
      <c r="Q271" s="6">
        <v>118</v>
      </c>
      <c r="S271" s="20" t="s">
        <v>346</v>
      </c>
      <c r="T271" s="3"/>
      <c r="U271" s="6">
        <v>205</v>
      </c>
      <c r="V271" s="3"/>
      <c r="W271" s="3"/>
      <c r="X271" s="23">
        <v>-1</v>
      </c>
      <c r="Y271" s="19"/>
      <c r="Z271" s="3"/>
      <c r="AA271" s="6">
        <v>205</v>
      </c>
      <c r="AB271" s="3"/>
      <c r="AC271" s="3"/>
      <c r="AD271" s="23">
        <v>-1</v>
      </c>
      <c r="AE271" s="19"/>
      <c r="AG271" s="20" t="s">
        <v>194</v>
      </c>
      <c r="AH271" s="6">
        <v>205</v>
      </c>
      <c r="AI271" s="3"/>
      <c r="AJ271" s="6">
        <v>213</v>
      </c>
      <c r="AK271" s="4">
        <v>-1</v>
      </c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</row>
    <row r="272" spans="1:54" x14ac:dyDescent="0.35">
      <c r="A272" s="20" t="s">
        <v>357</v>
      </c>
      <c r="B272" s="3"/>
      <c r="C272" s="6">
        <v>198</v>
      </c>
      <c r="D272" s="3"/>
      <c r="E272" s="3"/>
      <c r="F272" s="4">
        <v>-1</v>
      </c>
      <c r="G272" s="3"/>
      <c r="H272" s="19"/>
      <c r="I272" s="6">
        <v>110</v>
      </c>
      <c r="J272" s="3"/>
      <c r="K272" s="6">
        <v>205</v>
      </c>
      <c r="L272" s="3"/>
      <c r="M272" s="3"/>
      <c r="N272" s="4">
        <v>-1</v>
      </c>
      <c r="O272" s="3"/>
      <c r="P272" s="19"/>
      <c r="Q272" s="6">
        <v>118</v>
      </c>
      <c r="S272" s="20" t="s">
        <v>347</v>
      </c>
      <c r="T272" s="3"/>
      <c r="U272" s="6">
        <v>205</v>
      </c>
      <c r="V272" s="3"/>
      <c r="W272" s="3"/>
      <c r="X272" s="23">
        <v>-1</v>
      </c>
      <c r="Y272" s="19"/>
      <c r="Z272" s="3"/>
      <c r="AA272" s="6">
        <v>205</v>
      </c>
      <c r="AB272" s="3"/>
      <c r="AC272" s="3"/>
      <c r="AD272" s="23">
        <v>-1</v>
      </c>
      <c r="AE272" s="19"/>
      <c r="AG272" s="20" t="s">
        <v>357</v>
      </c>
      <c r="AH272" s="6">
        <v>205</v>
      </c>
      <c r="AI272" s="3"/>
      <c r="AJ272" s="6">
        <v>213</v>
      </c>
      <c r="AK272" s="4">
        <v>-1</v>
      </c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</row>
    <row r="273" spans="1:54" x14ac:dyDescent="0.35">
      <c r="A273" s="20" t="s">
        <v>137</v>
      </c>
      <c r="B273" s="3"/>
      <c r="C273" s="6">
        <v>198</v>
      </c>
      <c r="D273" s="3"/>
      <c r="E273" s="3"/>
      <c r="F273" s="4">
        <v>-1</v>
      </c>
      <c r="G273" s="3"/>
      <c r="H273" s="19"/>
      <c r="I273" s="6">
        <v>110</v>
      </c>
      <c r="J273" s="3"/>
      <c r="K273" s="6">
        <v>205</v>
      </c>
      <c r="L273" s="3"/>
      <c r="M273" s="3"/>
      <c r="N273" s="4">
        <v>-1</v>
      </c>
      <c r="O273" s="3"/>
      <c r="P273" s="19"/>
      <c r="Q273" s="6">
        <v>118</v>
      </c>
      <c r="S273" s="20" t="s">
        <v>348</v>
      </c>
      <c r="T273" s="3"/>
      <c r="U273" s="6">
        <v>205</v>
      </c>
      <c r="V273" s="3"/>
      <c r="W273" s="3"/>
      <c r="X273" s="23">
        <v>-1</v>
      </c>
      <c r="Y273" s="19"/>
      <c r="Z273" s="3"/>
      <c r="AA273" s="6">
        <v>205</v>
      </c>
      <c r="AB273" s="3"/>
      <c r="AC273" s="3"/>
      <c r="AD273" s="23">
        <v>-1</v>
      </c>
      <c r="AE273" s="19"/>
      <c r="AG273" s="20" t="s">
        <v>137</v>
      </c>
      <c r="AH273" s="6">
        <v>205</v>
      </c>
      <c r="AI273" s="3"/>
      <c r="AJ273" s="6">
        <v>213</v>
      </c>
      <c r="AK273" s="4">
        <v>-1</v>
      </c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</row>
    <row r="274" spans="1:54" x14ac:dyDescent="0.35">
      <c r="A274" s="20" t="s">
        <v>358</v>
      </c>
      <c r="B274" s="3"/>
      <c r="C274" s="6">
        <v>198</v>
      </c>
      <c r="D274" s="3"/>
      <c r="E274" s="3"/>
      <c r="F274" s="4">
        <v>-1</v>
      </c>
      <c r="G274" s="3"/>
      <c r="H274" s="19"/>
      <c r="I274" s="6">
        <v>110</v>
      </c>
      <c r="J274" s="3"/>
      <c r="K274" s="6">
        <v>205</v>
      </c>
      <c r="L274" s="3"/>
      <c r="M274" s="3"/>
      <c r="N274" s="4">
        <v>-1</v>
      </c>
      <c r="O274" s="3"/>
      <c r="P274" s="19"/>
      <c r="Q274" s="6">
        <v>118</v>
      </c>
      <c r="S274" s="20" t="s">
        <v>349</v>
      </c>
      <c r="T274" s="3"/>
      <c r="U274" s="6">
        <v>205</v>
      </c>
      <c r="V274" s="3"/>
      <c r="W274" s="3"/>
      <c r="X274" s="23">
        <v>-1</v>
      </c>
      <c r="Y274" s="19"/>
      <c r="Z274" s="3"/>
      <c r="AA274" s="6">
        <v>205</v>
      </c>
      <c r="AB274" s="3"/>
      <c r="AC274" s="3"/>
      <c r="AD274" s="23">
        <v>-1</v>
      </c>
      <c r="AE274" s="19"/>
      <c r="AG274" s="20" t="s">
        <v>358</v>
      </c>
      <c r="AH274" s="6">
        <v>205</v>
      </c>
      <c r="AI274" s="3"/>
      <c r="AJ274" s="6">
        <v>213</v>
      </c>
      <c r="AK274" s="4">
        <v>-1</v>
      </c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</row>
    <row r="275" spans="1:54" x14ac:dyDescent="0.35">
      <c r="A275" s="20" t="s">
        <v>247</v>
      </c>
      <c r="B275" s="3"/>
      <c r="C275" s="6">
        <v>198</v>
      </c>
      <c r="D275" s="3"/>
      <c r="E275" s="3"/>
      <c r="F275" s="4">
        <v>-1</v>
      </c>
      <c r="G275" s="3"/>
      <c r="H275" s="19"/>
      <c r="I275" s="6">
        <v>110</v>
      </c>
      <c r="J275" s="3"/>
      <c r="K275" s="6">
        <v>205</v>
      </c>
      <c r="L275" s="3"/>
      <c r="M275" s="3"/>
      <c r="N275" s="4">
        <v>-1</v>
      </c>
      <c r="O275" s="3"/>
      <c r="P275" s="19"/>
      <c r="Q275" s="6">
        <v>118</v>
      </c>
      <c r="S275" s="20" t="s">
        <v>350</v>
      </c>
      <c r="T275" s="3"/>
      <c r="U275" s="6">
        <v>205</v>
      </c>
      <c r="V275" s="3"/>
      <c r="W275" s="3"/>
      <c r="X275" s="23">
        <v>-1</v>
      </c>
      <c r="Y275" s="19"/>
      <c r="Z275" s="3"/>
      <c r="AA275" s="6">
        <v>205</v>
      </c>
      <c r="AB275" s="3"/>
      <c r="AC275" s="3"/>
      <c r="AD275" s="23">
        <v>-1</v>
      </c>
      <c r="AE275" s="19"/>
      <c r="AG275" s="20" t="s">
        <v>247</v>
      </c>
      <c r="AH275" s="6">
        <v>205</v>
      </c>
      <c r="AI275" s="3">
        <v>1.9758699999999998E-3</v>
      </c>
      <c r="AJ275" s="6">
        <v>206</v>
      </c>
      <c r="AK275" s="4">
        <v>-0.98080170401916922</v>
      </c>
      <c r="AL275" s="3">
        <v>3.7103540845368871E-6</v>
      </c>
      <c r="AM275" s="3">
        <v>0.10291902999999999</v>
      </c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</row>
    <row r="276" spans="1:54" x14ac:dyDescent="0.35">
      <c r="A276" s="20" t="s">
        <v>359</v>
      </c>
      <c r="B276" s="3"/>
      <c r="C276" s="6">
        <v>198</v>
      </c>
      <c r="D276" s="3"/>
      <c r="E276" s="3"/>
      <c r="F276" s="4">
        <v>-1</v>
      </c>
      <c r="G276" s="3"/>
      <c r="H276" s="19"/>
      <c r="I276" s="6">
        <v>110</v>
      </c>
      <c r="J276" s="3"/>
      <c r="K276" s="6">
        <v>205</v>
      </c>
      <c r="L276" s="3"/>
      <c r="M276" s="3"/>
      <c r="N276" s="4">
        <v>-1</v>
      </c>
      <c r="O276" s="3"/>
      <c r="P276" s="19"/>
      <c r="Q276" s="6">
        <v>118</v>
      </c>
      <c r="S276" s="20" t="s">
        <v>351</v>
      </c>
      <c r="T276" s="3"/>
      <c r="U276" s="6">
        <v>205</v>
      </c>
      <c r="V276" s="3"/>
      <c r="W276" s="3"/>
      <c r="X276" s="23">
        <v>-1</v>
      </c>
      <c r="Y276" s="19"/>
      <c r="Z276" s="3"/>
      <c r="AA276" s="6">
        <v>205</v>
      </c>
      <c r="AB276" s="3"/>
      <c r="AC276" s="3"/>
      <c r="AD276" s="23">
        <v>-1</v>
      </c>
      <c r="AE276" s="19"/>
      <c r="AG276" s="20" t="s">
        <v>359</v>
      </c>
      <c r="AH276" s="6">
        <v>205</v>
      </c>
      <c r="AI276" s="3"/>
      <c r="AJ276" s="6">
        <v>213</v>
      </c>
      <c r="AK276" s="4">
        <v>-1</v>
      </c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</row>
    <row r="277" spans="1:54" x14ac:dyDescent="0.35">
      <c r="A277" s="20" t="s">
        <v>210</v>
      </c>
      <c r="B277" s="3"/>
      <c r="C277" s="6">
        <v>198</v>
      </c>
      <c r="D277" s="3"/>
      <c r="E277" s="3"/>
      <c r="F277" s="4">
        <v>-1</v>
      </c>
      <c r="G277" s="3"/>
      <c r="H277" s="19"/>
      <c r="I277" s="6">
        <v>110</v>
      </c>
      <c r="J277" s="3"/>
      <c r="K277" s="6">
        <v>205</v>
      </c>
      <c r="L277" s="3"/>
      <c r="M277" s="3"/>
      <c r="N277" s="4">
        <v>-1</v>
      </c>
      <c r="O277" s="3"/>
      <c r="P277" s="19"/>
      <c r="Q277" s="6">
        <v>118</v>
      </c>
      <c r="S277" s="20" t="s">
        <v>352</v>
      </c>
      <c r="T277" s="3"/>
      <c r="U277" s="6">
        <v>205</v>
      </c>
      <c r="V277" s="3"/>
      <c r="W277" s="3"/>
      <c r="X277" s="23">
        <v>-1</v>
      </c>
      <c r="Y277" s="19"/>
      <c r="Z277" s="3"/>
      <c r="AA277" s="6">
        <v>205</v>
      </c>
      <c r="AB277" s="3"/>
      <c r="AC277" s="3"/>
      <c r="AD277" s="23">
        <v>-1</v>
      </c>
      <c r="AE277" s="19"/>
      <c r="AG277" s="20" t="s">
        <v>210</v>
      </c>
      <c r="AH277" s="6">
        <v>205</v>
      </c>
      <c r="AI277" s="3"/>
      <c r="AJ277" s="6">
        <v>213</v>
      </c>
      <c r="AK277" s="4">
        <v>-1</v>
      </c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</row>
    <row r="278" spans="1:54" x14ac:dyDescent="0.35">
      <c r="A278" s="20" t="s">
        <v>360</v>
      </c>
      <c r="B278" s="3"/>
      <c r="C278" s="6">
        <v>198</v>
      </c>
      <c r="D278" s="3"/>
      <c r="E278" s="3"/>
      <c r="F278" s="4">
        <v>-1</v>
      </c>
      <c r="G278" s="3"/>
      <c r="H278" s="19"/>
      <c r="I278" s="6">
        <v>110</v>
      </c>
      <c r="J278" s="3"/>
      <c r="K278" s="6">
        <v>205</v>
      </c>
      <c r="L278" s="3"/>
      <c r="M278" s="3"/>
      <c r="N278" s="4">
        <v>-1</v>
      </c>
      <c r="O278" s="3"/>
      <c r="P278" s="19"/>
      <c r="Q278" s="6">
        <v>118</v>
      </c>
      <c r="S278" s="20" t="s">
        <v>353</v>
      </c>
      <c r="T278" s="3"/>
      <c r="U278" s="6">
        <v>205</v>
      </c>
      <c r="V278" s="3"/>
      <c r="W278" s="3"/>
      <c r="X278" s="23">
        <v>-1</v>
      </c>
      <c r="Y278" s="19"/>
      <c r="Z278" s="3"/>
      <c r="AA278" s="6">
        <v>205</v>
      </c>
      <c r="AB278" s="3"/>
      <c r="AC278" s="3"/>
      <c r="AD278" s="23">
        <v>-1</v>
      </c>
      <c r="AE278" s="19"/>
      <c r="AG278" s="20" t="s">
        <v>360</v>
      </c>
      <c r="AH278" s="6">
        <v>205</v>
      </c>
      <c r="AI278" s="3"/>
      <c r="AJ278" s="6">
        <v>213</v>
      </c>
      <c r="AK278" s="4">
        <v>-1</v>
      </c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</row>
    <row r="279" spans="1:54" x14ac:dyDescent="0.35">
      <c r="A279" s="20" t="s">
        <v>314</v>
      </c>
      <c r="B279" s="3"/>
      <c r="C279" s="6">
        <v>198</v>
      </c>
      <c r="D279" s="3"/>
      <c r="E279" s="3"/>
      <c r="F279" s="4">
        <v>-1</v>
      </c>
      <c r="G279" s="3"/>
      <c r="H279" s="19"/>
      <c r="I279" s="6">
        <v>110</v>
      </c>
      <c r="J279" s="3"/>
      <c r="K279" s="6">
        <v>205</v>
      </c>
      <c r="L279" s="3"/>
      <c r="M279" s="3"/>
      <c r="N279" s="4">
        <v>-1</v>
      </c>
      <c r="O279" s="3"/>
      <c r="P279" s="19"/>
      <c r="Q279" s="6">
        <v>118</v>
      </c>
      <c r="S279" s="20" t="s">
        <v>354</v>
      </c>
      <c r="T279" s="3"/>
      <c r="U279" s="6">
        <v>205</v>
      </c>
      <c r="V279" s="3"/>
      <c r="W279" s="3"/>
      <c r="X279" s="23">
        <v>-1</v>
      </c>
      <c r="Y279" s="19"/>
      <c r="Z279" s="3"/>
      <c r="AA279" s="6">
        <v>205</v>
      </c>
      <c r="AB279" s="3"/>
      <c r="AC279" s="3"/>
      <c r="AD279" s="23">
        <v>-1</v>
      </c>
      <c r="AE279" s="19"/>
      <c r="AG279" s="20" t="s">
        <v>314</v>
      </c>
      <c r="AH279" s="6">
        <v>205</v>
      </c>
      <c r="AI279" s="3"/>
      <c r="AJ279" s="6">
        <v>213</v>
      </c>
      <c r="AK279" s="4">
        <v>-1</v>
      </c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</row>
    <row r="280" spans="1:54" x14ac:dyDescent="0.35">
      <c r="A280" s="20" t="s">
        <v>361</v>
      </c>
      <c r="B280" s="3"/>
      <c r="C280" s="6">
        <v>198</v>
      </c>
      <c r="D280" s="3"/>
      <c r="E280" s="3"/>
      <c r="F280" s="4">
        <v>-1</v>
      </c>
      <c r="G280" s="3"/>
      <c r="H280" s="19"/>
      <c r="I280" s="6">
        <v>110</v>
      </c>
      <c r="J280" s="3"/>
      <c r="K280" s="6">
        <v>205</v>
      </c>
      <c r="L280" s="3"/>
      <c r="M280" s="3"/>
      <c r="N280" s="4">
        <v>-1</v>
      </c>
      <c r="O280" s="3"/>
      <c r="P280" s="19"/>
      <c r="Q280" s="6">
        <v>118</v>
      </c>
      <c r="S280" s="20" t="s">
        <v>355</v>
      </c>
      <c r="T280" s="3">
        <v>205.25916462000004</v>
      </c>
      <c r="U280" s="6">
        <v>7</v>
      </c>
      <c r="V280" s="3">
        <v>303.66024141000003</v>
      </c>
      <c r="W280" s="3">
        <v>-98.401076789999991</v>
      </c>
      <c r="X280" s="23">
        <v>-0.32404991951889917</v>
      </c>
      <c r="Y280" s="19">
        <v>-0.79228330783027867</v>
      </c>
      <c r="Z280" s="3">
        <v>205.25916462000004</v>
      </c>
      <c r="AA280" s="6">
        <v>7</v>
      </c>
      <c r="AB280" s="3">
        <v>303.66024141000003</v>
      </c>
      <c r="AC280" s="3">
        <v>-98.401076789999991</v>
      </c>
      <c r="AD280" s="23">
        <v>-0.32404991951889917</v>
      </c>
      <c r="AE280" s="19">
        <v>-0.79228330783027867</v>
      </c>
      <c r="AG280" s="20" t="s">
        <v>361</v>
      </c>
      <c r="AH280" s="6">
        <v>205</v>
      </c>
      <c r="AI280" s="3"/>
      <c r="AJ280" s="6">
        <v>213</v>
      </c>
      <c r="AK280" s="4">
        <v>-1</v>
      </c>
      <c r="AL280" s="3"/>
      <c r="AM280" s="3">
        <v>1.27202751</v>
      </c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</row>
    <row r="281" spans="1:54" x14ac:dyDescent="0.35">
      <c r="A281" s="20" t="s">
        <v>322</v>
      </c>
      <c r="B281" s="3"/>
      <c r="C281" s="6">
        <v>198</v>
      </c>
      <c r="D281" s="3"/>
      <c r="E281" s="3"/>
      <c r="F281" s="4">
        <v>-1</v>
      </c>
      <c r="G281" s="3"/>
      <c r="H281" s="19"/>
      <c r="I281" s="6">
        <v>110</v>
      </c>
      <c r="J281" s="3"/>
      <c r="K281" s="6">
        <v>205</v>
      </c>
      <c r="L281" s="3"/>
      <c r="M281" s="3"/>
      <c r="N281" s="4">
        <v>-1</v>
      </c>
      <c r="O281" s="3"/>
      <c r="P281" s="19"/>
      <c r="Q281" s="6">
        <v>118</v>
      </c>
      <c r="S281" s="20" t="s">
        <v>356</v>
      </c>
      <c r="T281" s="3">
        <v>178.14372843000001</v>
      </c>
      <c r="U281" s="6">
        <v>9</v>
      </c>
      <c r="V281" s="3">
        <v>257.40764078000007</v>
      </c>
      <c r="W281" s="3">
        <v>-79.263912350000055</v>
      </c>
      <c r="X281" s="23">
        <v>-0.30793146664105808</v>
      </c>
      <c r="Y281" s="19">
        <v>-0.63819905957176792</v>
      </c>
      <c r="Z281" s="3">
        <v>178.14372843000001</v>
      </c>
      <c r="AA281" s="6">
        <v>9</v>
      </c>
      <c r="AB281" s="3">
        <v>257.40764078000007</v>
      </c>
      <c r="AC281" s="3">
        <v>-79.263912350000055</v>
      </c>
      <c r="AD281" s="23">
        <v>-0.30793146664105808</v>
      </c>
      <c r="AE281" s="19">
        <v>-0.63819905957176792</v>
      </c>
      <c r="AG281" s="20" t="s">
        <v>322</v>
      </c>
      <c r="AH281" s="6">
        <v>205</v>
      </c>
      <c r="AI281" s="3"/>
      <c r="AJ281" s="6">
        <v>213</v>
      </c>
      <c r="AK281" s="4">
        <v>-1</v>
      </c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</row>
    <row r="282" spans="1:54" x14ac:dyDescent="0.35">
      <c r="A282" s="20" t="s">
        <v>226</v>
      </c>
      <c r="B282" s="3"/>
      <c r="C282" s="6">
        <v>198</v>
      </c>
      <c r="D282" s="3"/>
      <c r="E282" s="3"/>
      <c r="F282" s="4">
        <v>-1</v>
      </c>
      <c r="G282" s="3"/>
      <c r="H282" s="19"/>
      <c r="I282" s="6">
        <v>110</v>
      </c>
      <c r="J282" s="3"/>
      <c r="K282" s="6">
        <v>205</v>
      </c>
      <c r="L282" s="3"/>
      <c r="M282" s="3"/>
      <c r="N282" s="4">
        <v>-1</v>
      </c>
      <c r="O282" s="3"/>
      <c r="P282" s="19"/>
      <c r="Q282" s="6">
        <v>118</v>
      </c>
      <c r="S282" s="20" t="s">
        <v>357</v>
      </c>
      <c r="T282" s="3"/>
      <c r="U282" s="6">
        <v>205</v>
      </c>
      <c r="V282" s="3"/>
      <c r="W282" s="3"/>
      <c r="X282" s="23">
        <v>-1</v>
      </c>
      <c r="Y282" s="19"/>
      <c r="Z282" s="3"/>
      <c r="AA282" s="6">
        <v>205</v>
      </c>
      <c r="AB282" s="3"/>
      <c r="AC282" s="3"/>
      <c r="AD282" s="23">
        <v>-1</v>
      </c>
      <c r="AE282" s="19"/>
      <c r="AG282" s="20" t="s">
        <v>226</v>
      </c>
      <c r="AH282" s="6">
        <v>205</v>
      </c>
      <c r="AI282" s="3"/>
      <c r="AJ282" s="6">
        <v>213</v>
      </c>
      <c r="AK282" s="4">
        <v>-1</v>
      </c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</row>
    <row r="283" spans="1:54" x14ac:dyDescent="0.35">
      <c r="A283" s="20" t="s">
        <v>243</v>
      </c>
      <c r="B283" s="3"/>
      <c r="C283" s="6">
        <v>198</v>
      </c>
      <c r="D283" s="3"/>
      <c r="E283" s="3"/>
      <c r="F283" s="4">
        <v>-1</v>
      </c>
      <c r="G283" s="3"/>
      <c r="H283" s="19"/>
      <c r="I283" s="6">
        <v>110</v>
      </c>
      <c r="J283" s="3"/>
      <c r="K283" s="6">
        <v>205</v>
      </c>
      <c r="L283" s="3"/>
      <c r="M283" s="3"/>
      <c r="N283" s="4">
        <v>-1</v>
      </c>
      <c r="O283" s="3"/>
      <c r="P283" s="19"/>
      <c r="Q283" s="6">
        <v>118</v>
      </c>
      <c r="S283" s="20" t="s">
        <v>358</v>
      </c>
      <c r="T283" s="3"/>
      <c r="U283" s="6">
        <v>205</v>
      </c>
      <c r="V283" s="3"/>
      <c r="W283" s="3"/>
      <c r="X283" s="23">
        <v>-1</v>
      </c>
      <c r="Y283" s="19"/>
      <c r="Z283" s="3"/>
      <c r="AA283" s="6">
        <v>205</v>
      </c>
      <c r="AB283" s="3"/>
      <c r="AC283" s="3"/>
      <c r="AD283" s="23">
        <v>-1</v>
      </c>
      <c r="AE283" s="19"/>
      <c r="AG283" s="20" t="s">
        <v>243</v>
      </c>
      <c r="AH283" s="6">
        <v>205</v>
      </c>
      <c r="AI283" s="3">
        <v>0.11786937</v>
      </c>
      <c r="AJ283" s="6">
        <v>190</v>
      </c>
      <c r="AK283" s="4">
        <v>5.8918493666504501</v>
      </c>
      <c r="AL283" s="3">
        <v>2.2133900429749409E-4</v>
      </c>
      <c r="AM283" s="3">
        <v>1.7102720000000002E-2</v>
      </c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</row>
    <row r="284" spans="1:54" x14ac:dyDescent="0.35">
      <c r="A284" s="20" t="s">
        <v>363</v>
      </c>
      <c r="B284" s="3"/>
      <c r="C284" s="6">
        <v>198</v>
      </c>
      <c r="D284" s="3"/>
      <c r="E284" s="3"/>
      <c r="F284" s="4">
        <v>-1</v>
      </c>
      <c r="G284" s="3"/>
      <c r="H284" s="19"/>
      <c r="I284" s="6">
        <v>110</v>
      </c>
      <c r="J284" s="3"/>
      <c r="K284" s="6">
        <v>205</v>
      </c>
      <c r="L284" s="3"/>
      <c r="M284" s="3"/>
      <c r="N284" s="4">
        <v>-1</v>
      </c>
      <c r="O284" s="3"/>
      <c r="P284" s="19"/>
      <c r="Q284" s="6">
        <v>118</v>
      </c>
      <c r="S284" s="20" t="s">
        <v>359</v>
      </c>
      <c r="T284" s="3"/>
      <c r="U284" s="6">
        <v>205</v>
      </c>
      <c r="V284" s="3"/>
      <c r="W284" s="3"/>
      <c r="X284" s="23">
        <v>-1</v>
      </c>
      <c r="Y284" s="19"/>
      <c r="Z284" s="3"/>
      <c r="AA284" s="6">
        <v>205</v>
      </c>
      <c r="AB284" s="3"/>
      <c r="AC284" s="3"/>
      <c r="AD284" s="23">
        <v>-1</v>
      </c>
      <c r="AE284" s="19"/>
      <c r="AG284" s="20" t="s">
        <v>363</v>
      </c>
      <c r="AH284" s="6">
        <v>205</v>
      </c>
      <c r="AI284" s="3"/>
      <c r="AJ284" s="6">
        <v>213</v>
      </c>
      <c r="AK284" s="4">
        <v>-1</v>
      </c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</row>
    <row r="285" spans="1:54" x14ac:dyDescent="0.35">
      <c r="A285" s="20" t="s">
        <v>94</v>
      </c>
      <c r="B285" s="3"/>
      <c r="C285" s="6">
        <v>198</v>
      </c>
      <c r="D285" s="3"/>
      <c r="E285" s="3"/>
      <c r="F285" s="4">
        <v>-1</v>
      </c>
      <c r="G285" s="3"/>
      <c r="H285" s="19"/>
      <c r="I285" s="6">
        <v>110</v>
      </c>
      <c r="J285" s="3"/>
      <c r="K285" s="6">
        <v>205</v>
      </c>
      <c r="L285" s="3"/>
      <c r="M285" s="3"/>
      <c r="N285" s="4">
        <v>-1</v>
      </c>
      <c r="O285" s="3"/>
      <c r="P285" s="19"/>
      <c r="Q285" s="6">
        <v>118</v>
      </c>
      <c r="S285" s="20" t="s">
        <v>360</v>
      </c>
      <c r="T285" s="3"/>
      <c r="U285" s="6">
        <v>205</v>
      </c>
      <c r="V285" s="3"/>
      <c r="W285" s="3"/>
      <c r="X285" s="23">
        <v>-1</v>
      </c>
      <c r="Y285" s="19"/>
      <c r="Z285" s="3"/>
      <c r="AA285" s="6">
        <v>205</v>
      </c>
      <c r="AB285" s="3"/>
      <c r="AC285" s="3"/>
      <c r="AD285" s="23">
        <v>-1</v>
      </c>
      <c r="AE285" s="19"/>
      <c r="AG285" s="20" t="s">
        <v>94</v>
      </c>
      <c r="AH285" s="6">
        <v>205</v>
      </c>
      <c r="AI285" s="3"/>
      <c r="AJ285" s="6">
        <v>213</v>
      </c>
      <c r="AK285" s="4">
        <v>-1</v>
      </c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</row>
    <row r="286" spans="1:54" x14ac:dyDescent="0.35">
      <c r="A286" s="20" t="s">
        <v>364</v>
      </c>
      <c r="B286" s="3"/>
      <c r="C286" s="6">
        <v>198</v>
      </c>
      <c r="D286" s="3"/>
      <c r="E286" s="3"/>
      <c r="F286" s="4">
        <v>-1</v>
      </c>
      <c r="G286" s="3"/>
      <c r="H286" s="19"/>
      <c r="I286" s="6">
        <v>110</v>
      </c>
      <c r="J286" s="3"/>
      <c r="K286" s="6">
        <v>205</v>
      </c>
      <c r="L286" s="3"/>
      <c r="M286" s="3"/>
      <c r="N286" s="4">
        <v>-1</v>
      </c>
      <c r="O286" s="3"/>
      <c r="P286" s="19"/>
      <c r="Q286" s="6">
        <v>118</v>
      </c>
      <c r="S286" s="20" t="s">
        <v>361</v>
      </c>
      <c r="T286" s="3"/>
      <c r="U286" s="6">
        <v>205</v>
      </c>
      <c r="V286" s="3"/>
      <c r="W286" s="3"/>
      <c r="X286" s="23">
        <v>-1</v>
      </c>
      <c r="Y286" s="19"/>
      <c r="Z286" s="3"/>
      <c r="AA286" s="6">
        <v>205</v>
      </c>
      <c r="AB286" s="3"/>
      <c r="AC286" s="3"/>
      <c r="AD286" s="23">
        <v>-1</v>
      </c>
      <c r="AE286" s="19"/>
      <c r="AG286" s="20" t="s">
        <v>364</v>
      </c>
      <c r="AH286" s="6">
        <v>205</v>
      </c>
      <c r="AI286" s="3"/>
      <c r="AJ286" s="6">
        <v>213</v>
      </c>
      <c r="AK286" s="4">
        <v>-1</v>
      </c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</row>
    <row r="287" spans="1:54" x14ac:dyDescent="0.35">
      <c r="A287" s="20" t="s">
        <v>236</v>
      </c>
      <c r="B287" s="3"/>
      <c r="C287" s="6">
        <v>198</v>
      </c>
      <c r="D287" s="3"/>
      <c r="E287" s="3"/>
      <c r="F287" s="4">
        <v>-1</v>
      </c>
      <c r="G287" s="3"/>
      <c r="H287" s="19"/>
      <c r="I287" s="6">
        <v>110</v>
      </c>
      <c r="J287" s="3"/>
      <c r="K287" s="6">
        <v>205</v>
      </c>
      <c r="L287" s="3"/>
      <c r="M287" s="3"/>
      <c r="N287" s="4">
        <v>-1</v>
      </c>
      <c r="O287" s="3"/>
      <c r="P287" s="19"/>
      <c r="Q287" s="6">
        <v>118</v>
      </c>
      <c r="S287" s="20" t="s">
        <v>362</v>
      </c>
      <c r="T287" s="3">
        <v>23.967606709999998</v>
      </c>
      <c r="U287" s="6">
        <v>40</v>
      </c>
      <c r="V287" s="3">
        <v>16.067497809999999</v>
      </c>
      <c r="W287" s="3">
        <v>7.9001088999999993</v>
      </c>
      <c r="X287" s="23">
        <v>0.49168258763247974</v>
      </c>
      <c r="Y287" s="19">
        <v>6.3608291857101984E-2</v>
      </c>
      <c r="Z287" s="3">
        <v>23.967606709999998</v>
      </c>
      <c r="AA287" s="6">
        <v>40</v>
      </c>
      <c r="AB287" s="3">
        <v>16.067497809999999</v>
      </c>
      <c r="AC287" s="3">
        <v>7.9001088999999993</v>
      </c>
      <c r="AD287" s="23">
        <v>0.49168258763247974</v>
      </c>
      <c r="AE287" s="19">
        <v>6.3608291857101984E-2</v>
      </c>
      <c r="AG287" s="20" t="s">
        <v>236</v>
      </c>
      <c r="AH287" s="6">
        <v>205</v>
      </c>
      <c r="AI287" s="3"/>
      <c r="AJ287" s="6">
        <v>213</v>
      </c>
      <c r="AK287" s="4">
        <v>-1</v>
      </c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</row>
    <row r="288" spans="1:54" x14ac:dyDescent="0.35">
      <c r="A288" s="20" t="s">
        <v>365</v>
      </c>
      <c r="B288" s="3"/>
      <c r="C288" s="6">
        <v>198</v>
      </c>
      <c r="D288" s="3"/>
      <c r="E288" s="3"/>
      <c r="F288" s="4">
        <v>-1</v>
      </c>
      <c r="G288" s="3"/>
      <c r="H288" s="19"/>
      <c r="I288" s="6">
        <v>110</v>
      </c>
      <c r="J288" s="3"/>
      <c r="K288" s="6">
        <v>205</v>
      </c>
      <c r="L288" s="3"/>
      <c r="M288" s="3"/>
      <c r="N288" s="4">
        <v>-1</v>
      </c>
      <c r="O288" s="3"/>
      <c r="P288" s="19"/>
      <c r="Q288" s="6">
        <v>118</v>
      </c>
      <c r="S288" s="20" t="s">
        <v>363</v>
      </c>
      <c r="T288" s="3"/>
      <c r="U288" s="6">
        <v>205</v>
      </c>
      <c r="V288" s="3"/>
      <c r="W288" s="3"/>
      <c r="X288" s="23">
        <v>-1</v>
      </c>
      <c r="Y288" s="19"/>
      <c r="Z288" s="3"/>
      <c r="AA288" s="6">
        <v>205</v>
      </c>
      <c r="AB288" s="3"/>
      <c r="AC288" s="3"/>
      <c r="AD288" s="23">
        <v>-1</v>
      </c>
      <c r="AE288" s="19"/>
      <c r="AG288" s="20" t="s">
        <v>365</v>
      </c>
      <c r="AH288" s="6">
        <v>205</v>
      </c>
      <c r="AI288" s="3"/>
      <c r="AJ288" s="6">
        <v>213</v>
      </c>
      <c r="AK288" s="4">
        <v>-1</v>
      </c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</row>
    <row r="289" spans="1:54" x14ac:dyDescent="0.35">
      <c r="A289" s="20" t="s">
        <v>318</v>
      </c>
      <c r="B289" s="3"/>
      <c r="C289" s="6">
        <v>198</v>
      </c>
      <c r="D289" s="3"/>
      <c r="E289" s="3"/>
      <c r="F289" s="4">
        <v>-1</v>
      </c>
      <c r="G289" s="3"/>
      <c r="H289" s="19"/>
      <c r="I289" s="6">
        <v>110</v>
      </c>
      <c r="J289" s="3"/>
      <c r="K289" s="6">
        <v>205</v>
      </c>
      <c r="L289" s="3"/>
      <c r="M289" s="3"/>
      <c r="N289" s="4">
        <v>-1</v>
      </c>
      <c r="O289" s="3"/>
      <c r="P289" s="19"/>
      <c r="Q289" s="6">
        <v>118</v>
      </c>
      <c r="S289" s="20" t="s">
        <v>364</v>
      </c>
      <c r="T289" s="3"/>
      <c r="U289" s="6">
        <v>205</v>
      </c>
      <c r="V289" s="3"/>
      <c r="W289" s="3"/>
      <c r="X289" s="23">
        <v>-1</v>
      </c>
      <c r="Y289" s="19"/>
      <c r="Z289" s="3"/>
      <c r="AA289" s="6">
        <v>205</v>
      </c>
      <c r="AB289" s="3"/>
      <c r="AC289" s="3"/>
      <c r="AD289" s="23">
        <v>-1</v>
      </c>
      <c r="AE289" s="19"/>
      <c r="AG289" s="20" t="s">
        <v>318</v>
      </c>
      <c r="AH289" s="6">
        <v>205</v>
      </c>
      <c r="AI289" s="3"/>
      <c r="AJ289" s="6">
        <v>213</v>
      </c>
      <c r="AK289" s="4">
        <v>-1</v>
      </c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</row>
    <row r="290" spans="1:54" x14ac:dyDescent="0.35">
      <c r="A290" s="20" t="s">
        <v>366</v>
      </c>
      <c r="B290" s="3"/>
      <c r="C290" s="6">
        <v>198</v>
      </c>
      <c r="D290" s="3"/>
      <c r="E290" s="3"/>
      <c r="F290" s="4">
        <v>-1</v>
      </c>
      <c r="G290" s="3"/>
      <c r="H290" s="19"/>
      <c r="I290" s="6">
        <v>110</v>
      </c>
      <c r="J290" s="3"/>
      <c r="K290" s="6">
        <v>205</v>
      </c>
      <c r="L290" s="3"/>
      <c r="M290" s="3"/>
      <c r="N290" s="4">
        <v>-1</v>
      </c>
      <c r="O290" s="3"/>
      <c r="P290" s="19"/>
      <c r="Q290" s="6">
        <v>118</v>
      </c>
      <c r="S290" s="20" t="s">
        <v>365</v>
      </c>
      <c r="T290" s="3"/>
      <c r="U290" s="6">
        <v>205</v>
      </c>
      <c r="V290" s="3"/>
      <c r="W290" s="3"/>
      <c r="X290" s="23">
        <v>-1</v>
      </c>
      <c r="Y290" s="19"/>
      <c r="Z290" s="3"/>
      <c r="AA290" s="6">
        <v>205</v>
      </c>
      <c r="AB290" s="3"/>
      <c r="AC290" s="3"/>
      <c r="AD290" s="23">
        <v>-1</v>
      </c>
      <c r="AE290" s="19"/>
      <c r="AG290" s="20" t="s">
        <v>366</v>
      </c>
      <c r="AH290" s="6">
        <v>205</v>
      </c>
      <c r="AI290" s="3"/>
      <c r="AJ290" s="6">
        <v>213</v>
      </c>
      <c r="AK290" s="4">
        <v>-1</v>
      </c>
      <c r="AL290" s="3"/>
      <c r="AM290" s="3">
        <v>1.1102000000000001E-2</v>
      </c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</row>
    <row r="291" spans="1:54" x14ac:dyDescent="0.35">
      <c r="A291" s="20" t="s">
        <v>141</v>
      </c>
      <c r="B291" s="3"/>
      <c r="C291" s="6">
        <v>198</v>
      </c>
      <c r="D291" s="3"/>
      <c r="E291" s="3"/>
      <c r="F291" s="4">
        <v>-1</v>
      </c>
      <c r="G291" s="3"/>
      <c r="H291" s="19"/>
      <c r="I291" s="6">
        <v>110</v>
      </c>
      <c r="J291" s="3"/>
      <c r="K291" s="6">
        <v>205</v>
      </c>
      <c r="L291" s="3"/>
      <c r="M291" s="3"/>
      <c r="N291" s="4">
        <v>-1</v>
      </c>
      <c r="O291" s="3"/>
      <c r="P291" s="19"/>
      <c r="Q291" s="6">
        <v>118</v>
      </c>
      <c r="S291" s="20" t="s">
        <v>366</v>
      </c>
      <c r="T291" s="3"/>
      <c r="U291" s="6">
        <v>205</v>
      </c>
      <c r="V291" s="3"/>
      <c r="W291" s="3"/>
      <c r="X291" s="23">
        <v>-1</v>
      </c>
      <c r="Y291" s="19"/>
      <c r="Z291" s="3"/>
      <c r="AA291" s="6">
        <v>205</v>
      </c>
      <c r="AB291" s="3"/>
      <c r="AC291" s="3"/>
      <c r="AD291" s="23">
        <v>-1</v>
      </c>
      <c r="AE291" s="19"/>
      <c r="AG291" s="20" t="s">
        <v>141</v>
      </c>
      <c r="AH291" s="6">
        <v>205</v>
      </c>
      <c r="AI291" s="3"/>
      <c r="AJ291" s="6">
        <v>213</v>
      </c>
      <c r="AK291" s="4">
        <v>-1</v>
      </c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</row>
    <row r="292" spans="1:54" x14ac:dyDescent="0.35">
      <c r="A292" s="20" t="s">
        <v>367</v>
      </c>
      <c r="B292" s="3"/>
      <c r="C292" s="6">
        <v>198</v>
      </c>
      <c r="D292" s="3"/>
      <c r="E292" s="3"/>
      <c r="F292" s="4">
        <v>-1</v>
      </c>
      <c r="G292" s="3"/>
      <c r="H292" s="19"/>
      <c r="I292" s="6">
        <v>110</v>
      </c>
      <c r="J292" s="3"/>
      <c r="K292" s="6">
        <v>205</v>
      </c>
      <c r="L292" s="3"/>
      <c r="M292" s="3"/>
      <c r="N292" s="4">
        <v>-1</v>
      </c>
      <c r="O292" s="3"/>
      <c r="P292" s="19"/>
      <c r="Q292" s="6">
        <v>118</v>
      </c>
      <c r="S292" s="20" t="s">
        <v>367</v>
      </c>
      <c r="T292" s="3"/>
      <c r="U292" s="6">
        <v>205</v>
      </c>
      <c r="V292" s="3"/>
      <c r="W292" s="3"/>
      <c r="X292" s="23">
        <v>-1</v>
      </c>
      <c r="Y292" s="19"/>
      <c r="Z292" s="3"/>
      <c r="AA292" s="6">
        <v>205</v>
      </c>
      <c r="AB292" s="3"/>
      <c r="AC292" s="3"/>
      <c r="AD292" s="23">
        <v>-1</v>
      </c>
      <c r="AE292" s="19"/>
      <c r="AG292" s="20" t="s">
        <v>367</v>
      </c>
      <c r="AH292" s="6">
        <v>205</v>
      </c>
      <c r="AI292" s="3">
        <v>4.5635170000000003E-2</v>
      </c>
      <c r="AJ292" s="6">
        <v>199</v>
      </c>
      <c r="AK292" s="4">
        <v>-1</v>
      </c>
      <c r="AL292" s="3">
        <v>8.5695232686378776E-5</v>
      </c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</row>
    <row r="293" spans="1:54" x14ac:dyDescent="0.35">
      <c r="A293" s="20" t="s">
        <v>368</v>
      </c>
      <c r="B293" s="3">
        <v>3863.5948577500003</v>
      </c>
      <c r="C293" s="6">
        <v>1</v>
      </c>
      <c r="D293" s="3">
        <v>4088.3603099400007</v>
      </c>
      <c r="E293" s="3">
        <v>-224.76545219000036</v>
      </c>
      <c r="F293" s="4">
        <v>-5.4976918654534912E-2</v>
      </c>
      <c r="G293" s="3">
        <v>100</v>
      </c>
      <c r="H293" s="19">
        <v>-5.4976918654534863</v>
      </c>
      <c r="I293" s="6">
        <v>292</v>
      </c>
      <c r="J293" s="3">
        <v>7705.9541520900002</v>
      </c>
      <c r="K293" s="6">
        <v>1</v>
      </c>
      <c r="L293" s="3">
        <v>7844.7546756699985</v>
      </c>
      <c r="M293" s="3">
        <v>-138.8005235799983</v>
      </c>
      <c r="N293" s="4">
        <v>-1.7693417999479211E-2</v>
      </c>
      <c r="O293" s="3">
        <v>100</v>
      </c>
      <c r="P293" s="19">
        <v>-1.7693417999479217</v>
      </c>
      <c r="Q293" s="6">
        <v>289</v>
      </c>
      <c r="S293" s="20" t="s">
        <v>368</v>
      </c>
      <c r="T293" s="3">
        <v>7705.9541520900002</v>
      </c>
      <c r="U293" s="6">
        <v>1</v>
      </c>
      <c r="V293" s="3">
        <v>12419.935623720003</v>
      </c>
      <c r="W293" s="3">
        <v>-4713.9814716300025</v>
      </c>
      <c r="X293" s="23">
        <v>-0.37954958982453058</v>
      </c>
      <c r="Y293" s="19">
        <v>-37.954958982453057</v>
      </c>
      <c r="Z293" s="3">
        <v>7705.9541520900002</v>
      </c>
      <c r="AA293" s="6">
        <v>1</v>
      </c>
      <c r="AB293" s="3">
        <v>12419.935623720003</v>
      </c>
      <c r="AC293" s="3">
        <v>-4713.9814716300025</v>
      </c>
      <c r="AD293" s="23">
        <v>-0.37954958982453058</v>
      </c>
      <c r="AE293" s="19">
        <v>-37.954958982453057</v>
      </c>
      <c r="AG293" s="20" t="s">
        <v>368</v>
      </c>
      <c r="AH293" s="6">
        <v>1</v>
      </c>
      <c r="AI293" s="3">
        <v>53252.868997990008</v>
      </c>
      <c r="AJ293" s="6">
        <v>1</v>
      </c>
      <c r="AK293" s="4">
        <v>9.061434519549727E-2</v>
      </c>
      <c r="AL293" s="3">
        <v>100</v>
      </c>
      <c r="AM293" s="3">
        <v>48828.322525359967</v>
      </c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</row>
  </sheetData>
  <mergeCells count="11">
    <mergeCell ref="BQ24:BZ24"/>
    <mergeCell ref="BC17:BO17"/>
    <mergeCell ref="BQ2:BZ2"/>
    <mergeCell ref="BR3:BT3"/>
    <mergeCell ref="BU3:BW3"/>
    <mergeCell ref="BX3:BZ3"/>
    <mergeCell ref="BC2:BO2"/>
    <mergeCell ref="BD3:BG3"/>
    <mergeCell ref="BH3:BK3"/>
    <mergeCell ref="BL3:BO3"/>
    <mergeCell ref="BC16:BO16"/>
  </mergeCells>
  <pageMargins left="0.7" right="0.7" top="0.75" bottom="0.75" header="0.3" footer="0.3"/>
  <pageSetup paperSize="9" orientation="portrait"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00B0F0"/>
  </sheetPr>
  <dimension ref="A1:BZ293"/>
  <sheetViews>
    <sheetView showGridLines="0" topLeftCell="AK1" workbookViewId="0">
      <pane ySplit="1" topLeftCell="A2" activePane="bottomLeft" state="frozen"/>
      <selection activeCell="BZ1" sqref="BC1:BZ24"/>
      <selection pane="bottomLeft" activeCell="AO19" sqref="AO19:BA26"/>
    </sheetView>
  </sheetViews>
  <sheetFormatPr baseColWidth="10" defaultRowHeight="14.5" x14ac:dyDescent="0.35"/>
  <cols>
    <col min="1" max="1" width="56.36328125" bestFit="1" customWidth="1"/>
    <col min="2" max="2" width="14.6328125" bestFit="1" customWidth="1"/>
    <col min="3" max="3" width="19.54296875" bestFit="1" customWidth="1"/>
    <col min="4" max="4" width="25.08984375" bestFit="1" customWidth="1"/>
    <col min="5" max="5" width="21.1796875" bestFit="1" customWidth="1"/>
    <col min="6" max="6" width="18.36328125" bestFit="1" customWidth="1"/>
    <col min="7" max="7" width="19.7265625" bestFit="1" customWidth="1"/>
    <col min="8" max="8" width="22.453125" bestFit="1" customWidth="1"/>
    <col min="9" max="9" width="27.36328125" bestFit="1" customWidth="1"/>
    <col min="10" max="10" width="18.6328125" bestFit="1" customWidth="1"/>
    <col min="11" max="11" width="23.54296875" bestFit="1" customWidth="1"/>
    <col min="12" max="12" width="29.08984375" bestFit="1" customWidth="1"/>
    <col min="13" max="13" width="25.08984375" bestFit="1" customWidth="1"/>
    <col min="14" max="14" width="22.36328125" bestFit="1" customWidth="1"/>
    <col min="15" max="15" width="24.54296875" bestFit="1" customWidth="1"/>
    <col min="16" max="16" width="26.453125" bestFit="1" customWidth="1"/>
    <col min="17" max="17" width="31.36328125" bestFit="1" customWidth="1"/>
    <col min="18" max="18" width="22.1796875" bestFit="1" customWidth="1"/>
    <col min="19" max="19" width="56.36328125" bestFit="1" customWidth="1"/>
    <col min="20" max="20" width="13.08984375" bestFit="1" customWidth="1"/>
    <col min="21" max="21" width="18" bestFit="1" customWidth="1"/>
    <col min="22" max="22" width="23.54296875" bestFit="1" customWidth="1"/>
    <col min="23" max="23" width="19.54296875" bestFit="1" customWidth="1"/>
    <col min="24" max="24" width="16.81640625" bestFit="1" customWidth="1"/>
    <col min="25" max="25" width="20.81640625" bestFit="1" customWidth="1"/>
    <col min="26" max="26" width="17.08984375" bestFit="1" customWidth="1"/>
    <col min="27" max="27" width="22" bestFit="1" customWidth="1"/>
    <col min="28" max="28" width="27.54296875" bestFit="1" customWidth="1"/>
    <col min="29" max="29" width="23.54296875" bestFit="1" customWidth="1"/>
    <col min="30" max="30" width="20.7265625" bestFit="1" customWidth="1"/>
    <col min="31" max="31" width="24.81640625" bestFit="1" customWidth="1"/>
    <col min="33" max="33" width="56.36328125" bestFit="1" customWidth="1"/>
    <col min="34" max="34" width="23.54296875" bestFit="1" customWidth="1"/>
    <col min="35" max="35" width="24" bestFit="1" customWidth="1"/>
    <col min="36" max="36" width="28.90625" bestFit="1" customWidth="1"/>
    <col min="37" max="37" width="17.26953125" bestFit="1" customWidth="1"/>
    <col min="38" max="38" width="29.90625" bestFit="1" customWidth="1"/>
    <col min="39" max="39" width="25.6328125" bestFit="1" customWidth="1"/>
    <col min="41" max="41" width="16.54296875" bestFit="1" customWidth="1"/>
    <col min="42" max="42" width="25.08984375" bestFit="1" customWidth="1"/>
    <col min="43" max="43" width="18.81640625" bestFit="1" customWidth="1"/>
    <col min="44" max="44" width="18.36328125" bestFit="1" customWidth="1"/>
    <col min="45" max="45" width="19.7265625" bestFit="1" customWidth="1"/>
    <col min="46" max="46" width="29.08984375" bestFit="1" customWidth="1"/>
    <col min="47" max="47" width="18.6328125" bestFit="1" customWidth="1"/>
    <col min="48" max="48" width="22.36328125" bestFit="1" customWidth="1"/>
    <col min="49" max="49" width="23.7265625" bestFit="1" customWidth="1"/>
    <col min="50" max="50" width="25.6328125" bestFit="1" customWidth="1"/>
    <col min="51" max="51" width="24" bestFit="1" customWidth="1"/>
    <col min="52" max="52" width="17.26953125" bestFit="1" customWidth="1"/>
    <col min="53" max="53" width="29.90625" bestFit="1" customWidth="1"/>
    <col min="55" max="55" width="20.26953125" bestFit="1" customWidth="1"/>
    <col min="56" max="67" width="8.54296875" customWidth="1"/>
    <col min="69" max="69" width="20" bestFit="1" customWidth="1"/>
    <col min="70" max="78" width="10" customWidth="1"/>
  </cols>
  <sheetData>
    <row r="1" spans="1:78" x14ac:dyDescent="0.35">
      <c r="A1" s="1" t="s">
        <v>51</v>
      </c>
      <c r="B1" t="s">
        <v>432</v>
      </c>
      <c r="C1" t="s">
        <v>433</v>
      </c>
      <c r="D1" t="s">
        <v>434</v>
      </c>
      <c r="E1" t="s">
        <v>435</v>
      </c>
      <c r="F1" t="s">
        <v>436</v>
      </c>
      <c r="G1" t="s">
        <v>437</v>
      </c>
      <c r="H1" t="s">
        <v>1214</v>
      </c>
      <c r="I1" t="s">
        <v>1215</v>
      </c>
      <c r="J1" t="s">
        <v>438</v>
      </c>
      <c r="K1" t="s">
        <v>439</v>
      </c>
      <c r="L1" t="s">
        <v>440</v>
      </c>
      <c r="M1" t="s">
        <v>441</v>
      </c>
      <c r="N1" t="s">
        <v>442</v>
      </c>
      <c r="O1" t="s">
        <v>443</v>
      </c>
      <c r="P1" t="s">
        <v>1216</v>
      </c>
      <c r="Q1" t="s">
        <v>1217</v>
      </c>
      <c r="S1" s="1" t="s">
        <v>51</v>
      </c>
      <c r="T1" t="s">
        <v>444</v>
      </c>
      <c r="U1" t="s">
        <v>450</v>
      </c>
      <c r="V1" t="s">
        <v>445</v>
      </c>
      <c r="W1" t="s">
        <v>446</v>
      </c>
      <c r="X1" t="s">
        <v>447</v>
      </c>
      <c r="Y1" t="s">
        <v>1218</v>
      </c>
      <c r="Z1" t="s">
        <v>448</v>
      </c>
      <c r="AA1" t="s">
        <v>449</v>
      </c>
      <c r="AB1" t="s">
        <v>453</v>
      </c>
      <c r="AC1" t="s">
        <v>454</v>
      </c>
      <c r="AD1" t="s">
        <v>455</v>
      </c>
      <c r="AE1" t="s">
        <v>1219</v>
      </c>
      <c r="AG1" s="1" t="s">
        <v>51</v>
      </c>
      <c r="AH1" t="s">
        <v>439</v>
      </c>
      <c r="AI1" t="s">
        <v>456</v>
      </c>
      <c r="AJ1" t="s">
        <v>457</v>
      </c>
      <c r="AK1" t="s">
        <v>458</v>
      </c>
      <c r="AL1" t="s">
        <v>459</v>
      </c>
      <c r="AM1" t="s">
        <v>460</v>
      </c>
      <c r="AO1" s="1" t="s">
        <v>51</v>
      </c>
      <c r="AP1" t="s">
        <v>434</v>
      </c>
      <c r="AQ1" t="s">
        <v>432</v>
      </c>
      <c r="AR1" t="s">
        <v>436</v>
      </c>
      <c r="AS1" t="s">
        <v>437</v>
      </c>
      <c r="AT1" t="s">
        <v>440</v>
      </c>
      <c r="AU1" t="s">
        <v>438</v>
      </c>
      <c r="AV1" t="s">
        <v>442</v>
      </c>
      <c r="AW1" t="s">
        <v>461</v>
      </c>
      <c r="AX1" t="s">
        <v>460</v>
      </c>
      <c r="AY1" t="s">
        <v>456</v>
      </c>
      <c r="AZ1" t="s">
        <v>458</v>
      </c>
      <c r="BA1" t="s">
        <v>459</v>
      </c>
    </row>
    <row r="2" spans="1:78" ht="15.75" customHeight="1" x14ac:dyDescent="0.35">
      <c r="A2" s="20" t="s">
        <v>305</v>
      </c>
      <c r="B2" s="3">
        <v>1008.65528382</v>
      </c>
      <c r="C2" s="5">
        <v>2</v>
      </c>
      <c r="D2" s="3">
        <v>933.28144160999989</v>
      </c>
      <c r="E2" s="3">
        <v>75.373842210000134</v>
      </c>
      <c r="F2" s="4">
        <v>8.0762178319942812E-2</v>
      </c>
      <c r="G2" s="3">
        <v>12.085695025037397</v>
      </c>
      <c r="H2" s="19">
        <v>0.9238688536676023</v>
      </c>
      <c r="I2" s="5">
        <v>3</v>
      </c>
      <c r="J2" s="3">
        <v>2214.06316814</v>
      </c>
      <c r="K2" s="5">
        <v>1</v>
      </c>
      <c r="L2" s="3">
        <v>1894.7715804799998</v>
      </c>
      <c r="M2" s="3">
        <v>319.29158766000023</v>
      </c>
      <c r="N2" s="4">
        <v>0.16851191507691632</v>
      </c>
      <c r="O2" s="3">
        <v>13.621093188316893</v>
      </c>
      <c r="P2" s="19">
        <v>1.9381910162333285</v>
      </c>
      <c r="Q2" s="5">
        <v>1</v>
      </c>
      <c r="S2" s="20" t="s">
        <v>305</v>
      </c>
      <c r="T2" s="3">
        <v>2214.06316814</v>
      </c>
      <c r="U2" s="5">
        <v>1</v>
      </c>
      <c r="V2" s="3">
        <v>2993.6286225599997</v>
      </c>
      <c r="W2" s="3">
        <v>-779.5654544199997</v>
      </c>
      <c r="X2" s="90">
        <v>-0.26040820445969504</v>
      </c>
      <c r="Y2" s="19">
        <v>-3.0564255171960548</v>
      </c>
      <c r="Z2" s="3">
        <v>2214.06316814</v>
      </c>
      <c r="AA2" s="5">
        <v>1</v>
      </c>
      <c r="AB2" s="3">
        <v>2993.6286225599997</v>
      </c>
      <c r="AC2" s="3">
        <v>-779.5654544199997</v>
      </c>
      <c r="AD2" s="90">
        <v>-0.26040820445969504</v>
      </c>
      <c r="AE2" s="19">
        <v>-3.0564255171960548</v>
      </c>
      <c r="AG2" s="20" t="s">
        <v>305</v>
      </c>
      <c r="AH2" s="5">
        <v>1</v>
      </c>
      <c r="AI2" s="3">
        <v>14180.74099679</v>
      </c>
      <c r="AJ2" s="5">
        <v>1</v>
      </c>
      <c r="AK2" s="4">
        <v>0.23900830833242637</v>
      </c>
      <c r="AL2" s="3">
        <v>13.182632242081253</v>
      </c>
      <c r="AM2" s="3">
        <v>11445.23479094</v>
      </c>
      <c r="AO2" s="20" t="s">
        <v>409</v>
      </c>
      <c r="AP2" s="3">
        <v>3353.6979609399996</v>
      </c>
      <c r="AQ2" s="3">
        <v>3508.5171068499999</v>
      </c>
      <c r="AR2" s="4">
        <v>4.6163711733481883E-2</v>
      </c>
      <c r="AS2" s="3">
        <v>42.039008196067378</v>
      </c>
      <c r="AT2" s="3">
        <v>6627.0070431900003</v>
      </c>
      <c r="AU2" s="3">
        <v>6934.60169477</v>
      </c>
      <c r="AV2" s="4">
        <v>4.6415319853339909E-2</v>
      </c>
      <c r="AW2" s="3">
        <v>42.662222680698925</v>
      </c>
      <c r="AX2" s="3">
        <v>40557.579126569995</v>
      </c>
      <c r="AY2" s="3">
        <v>46059.745926939999</v>
      </c>
      <c r="AZ2" s="4">
        <v>0.13566309722774927</v>
      </c>
      <c r="BA2" s="3">
        <v>42.817839480743295</v>
      </c>
      <c r="BC2" s="327" t="s">
        <v>462</v>
      </c>
      <c r="BD2" s="328"/>
      <c r="BE2" s="328"/>
      <c r="BF2" s="328"/>
      <c r="BG2" s="328"/>
      <c r="BH2" s="328"/>
      <c r="BI2" s="328"/>
      <c r="BJ2" s="328"/>
      <c r="BK2" s="328"/>
      <c r="BL2" s="328"/>
      <c r="BM2" s="328"/>
      <c r="BN2" s="328"/>
      <c r="BO2" s="328"/>
      <c r="BQ2" s="307" t="s">
        <v>463</v>
      </c>
      <c r="BR2" s="308"/>
      <c r="BS2" s="308"/>
      <c r="BT2" s="308"/>
      <c r="BU2" s="308"/>
      <c r="BV2" s="308"/>
      <c r="BW2" s="308"/>
      <c r="BX2" s="308"/>
      <c r="BY2" s="308"/>
      <c r="BZ2" s="309"/>
    </row>
    <row r="3" spans="1:78" ht="15" customHeight="1" x14ac:dyDescent="0.35">
      <c r="A3" s="20" t="s">
        <v>80</v>
      </c>
      <c r="B3" s="3">
        <v>1045.26660526</v>
      </c>
      <c r="C3" s="5">
        <v>1</v>
      </c>
      <c r="D3" s="3">
        <v>1048.58352197</v>
      </c>
      <c r="E3" s="3">
        <v>-3.3169167099999868</v>
      </c>
      <c r="F3" s="4">
        <v>-3.1632355844848359E-3</v>
      </c>
      <c r="G3" s="3">
        <v>12.524371421706546</v>
      </c>
      <c r="H3" s="19">
        <v>-4.0655961653657584E-2</v>
      </c>
      <c r="I3" s="5">
        <v>273</v>
      </c>
      <c r="J3" s="3">
        <v>2020.6404395000002</v>
      </c>
      <c r="K3" s="5">
        <v>2</v>
      </c>
      <c r="L3" s="3">
        <v>2067.1631275</v>
      </c>
      <c r="M3" s="3">
        <v>-46.522687999999789</v>
      </c>
      <c r="N3" s="4">
        <v>-2.250557170892642E-2</v>
      </c>
      <c r="O3" s="3">
        <v>12.431141135703472</v>
      </c>
      <c r="P3" s="19">
        <v>-0.28240598693330948</v>
      </c>
      <c r="Q3" s="5">
        <v>285</v>
      </c>
      <c r="S3" s="20" t="s">
        <v>80</v>
      </c>
      <c r="T3" s="3">
        <v>2020.6404395000002</v>
      </c>
      <c r="U3" s="5">
        <v>2</v>
      </c>
      <c r="V3" s="3">
        <v>3439.9797412799999</v>
      </c>
      <c r="W3" s="3">
        <v>-1419.3393017799997</v>
      </c>
      <c r="X3" s="90">
        <v>-0.41260106411320618</v>
      </c>
      <c r="Y3" s="19">
        <v>-5.5647730859844122</v>
      </c>
      <c r="Z3" s="3">
        <v>2020.6404395000002</v>
      </c>
      <c r="AA3" s="5">
        <v>2</v>
      </c>
      <c r="AB3" s="3">
        <v>3439.9797412799999</v>
      </c>
      <c r="AC3" s="3">
        <v>-1419.3393017799997</v>
      </c>
      <c r="AD3" s="90">
        <v>-0.41260106411320618</v>
      </c>
      <c r="AE3" s="19">
        <v>-5.5647730859844122</v>
      </c>
      <c r="AG3" s="20" t="s">
        <v>80</v>
      </c>
      <c r="AH3" s="5">
        <v>2</v>
      </c>
      <c r="AI3" s="3">
        <v>13383.98995797</v>
      </c>
      <c r="AJ3" s="5">
        <v>3</v>
      </c>
      <c r="AK3" s="4">
        <v>7.6951322616440443E-2</v>
      </c>
      <c r="AL3" s="3">
        <v>12.441960373408252</v>
      </c>
      <c r="AM3" s="3">
        <v>12427.664720679999</v>
      </c>
      <c r="AO3" s="20" t="s">
        <v>417</v>
      </c>
      <c r="AP3" s="3">
        <v>656.09198968999999</v>
      </c>
      <c r="AQ3" s="3">
        <v>702.49311047000003</v>
      </c>
      <c r="AR3" s="4">
        <v>7.0723498395284912E-2</v>
      </c>
      <c r="AS3" s="3">
        <v>8.4172636841561754</v>
      </c>
      <c r="AT3" s="3">
        <v>1293.8681083799997</v>
      </c>
      <c r="AU3" s="3">
        <v>1356.0611109399997</v>
      </c>
      <c r="AV3" s="4">
        <v>4.8067497882662291E-2</v>
      </c>
      <c r="AW3" s="3">
        <v>8.3425961042852705</v>
      </c>
      <c r="AX3" s="3">
        <v>8031.9979241700003</v>
      </c>
      <c r="AY3" s="3">
        <v>8466.3865365400015</v>
      </c>
      <c r="AZ3" s="4">
        <v>5.4082261533314524E-2</v>
      </c>
      <c r="BA3" s="3">
        <v>7.8704815323669681</v>
      </c>
      <c r="BC3" s="24" t="s">
        <v>387</v>
      </c>
      <c r="BD3" s="329" t="str">
        <f>CONCATENATE(mes," DE ",ano)</f>
        <v>FEBRERO DE 2026</v>
      </c>
      <c r="BE3" s="330"/>
      <c r="BF3" s="330"/>
      <c r="BG3" s="331"/>
      <c r="BH3" s="329" t="str">
        <f>CONCATENATE("ACUMULADO A ",mes," DE ",ano)</f>
        <v>ACUMULADO A FEBRERO DE 2026</v>
      </c>
      <c r="BI3" s="330"/>
      <c r="BJ3" s="330"/>
      <c r="BK3" s="331"/>
      <c r="BL3" s="329" t="str">
        <f>CONCATENATE("AÑO ANTERIOR ", ano-1)</f>
        <v>AÑO ANTERIOR 2025</v>
      </c>
      <c r="BM3" s="330"/>
      <c r="BN3" s="330"/>
      <c r="BO3" s="331"/>
      <c r="BQ3" s="24" t="s">
        <v>387</v>
      </c>
      <c r="BR3" s="316" t="str">
        <f>CONCATENATE(mes," DE ",ano)</f>
        <v>FEBRERO DE 2026</v>
      </c>
      <c r="BS3" s="317"/>
      <c r="BT3" s="318"/>
      <c r="BU3" s="313" t="str">
        <f>CONCATENATE("ACUMULADO A ",mes," DE ",ano)</f>
        <v>ACUMULADO A FEBRERO DE 2026</v>
      </c>
      <c r="BV3" s="314"/>
      <c r="BW3" s="315"/>
      <c r="BX3" s="324" t="str">
        <f>CONCATENATE("AÑO ANTERIOR ", ano-1)</f>
        <v>AÑO ANTERIOR 2025</v>
      </c>
      <c r="BY3" s="325"/>
      <c r="BZ3" s="326"/>
    </row>
    <row r="4" spans="1:78" x14ac:dyDescent="0.35">
      <c r="A4" s="20" t="s">
        <v>207</v>
      </c>
      <c r="B4" s="3">
        <v>913.73067307000008</v>
      </c>
      <c r="C4" s="5">
        <v>3</v>
      </c>
      <c r="D4" s="3">
        <v>1280.14746722</v>
      </c>
      <c r="E4" s="3">
        <v>-366.41679414999987</v>
      </c>
      <c r="F4" s="4">
        <v>-0.28623014420808857</v>
      </c>
      <c r="G4" s="3">
        <v>10.94830952347132</v>
      </c>
      <c r="H4" s="19">
        <v>-4.4912273761069503</v>
      </c>
      <c r="I4" s="5">
        <v>291</v>
      </c>
      <c r="J4" s="3">
        <v>1891.0870439400001</v>
      </c>
      <c r="K4" s="5">
        <v>3</v>
      </c>
      <c r="L4" s="3">
        <v>2439.71239965</v>
      </c>
      <c r="M4" s="3">
        <v>-548.62535570999989</v>
      </c>
      <c r="N4" s="4">
        <v>-0.22487296280852831</v>
      </c>
      <c r="O4" s="3">
        <v>11.634118313961622</v>
      </c>
      <c r="P4" s="19">
        <v>-3.3303124066245098</v>
      </c>
      <c r="Q4" s="5">
        <v>291</v>
      </c>
      <c r="S4" s="20" t="s">
        <v>207</v>
      </c>
      <c r="T4" s="3">
        <v>1891.0870439400001</v>
      </c>
      <c r="U4" s="5">
        <v>3</v>
      </c>
      <c r="V4" s="3">
        <v>3664.42686241</v>
      </c>
      <c r="W4" s="3">
        <v>-1773.33981847</v>
      </c>
      <c r="X4" s="90">
        <v>-0.48393374600024619</v>
      </c>
      <c r="Y4" s="19">
        <v>-6.9526953010816683</v>
      </c>
      <c r="Z4" s="3">
        <v>1891.0870439400001</v>
      </c>
      <c r="AA4" s="5">
        <v>3</v>
      </c>
      <c r="AB4" s="3">
        <v>3664.42686241</v>
      </c>
      <c r="AC4" s="3">
        <v>-1773.33981847</v>
      </c>
      <c r="AD4" s="90">
        <v>-0.48393374600024619</v>
      </c>
      <c r="AE4" s="19">
        <v>-6.9526953010816683</v>
      </c>
      <c r="AG4" s="20" t="s">
        <v>207</v>
      </c>
      <c r="AH4" s="5">
        <v>3</v>
      </c>
      <c r="AI4" s="3">
        <v>13726.2432181</v>
      </c>
      <c r="AJ4" s="5">
        <v>2</v>
      </c>
      <c r="AK4" s="4">
        <v>0.23486116938379031</v>
      </c>
      <c r="AL4" s="3">
        <v>12.760124202997163</v>
      </c>
      <c r="AM4" s="3">
        <v>11115.616523069999</v>
      </c>
      <c r="AO4" s="20" t="s">
        <v>415</v>
      </c>
      <c r="AP4" s="3">
        <v>787.63719894999997</v>
      </c>
      <c r="AQ4" s="3">
        <v>888.20233643000029</v>
      </c>
      <c r="AR4" s="4">
        <v>0.12767951744034423</v>
      </c>
      <c r="AS4" s="3">
        <v>10.642429312385662</v>
      </c>
      <c r="AT4" s="3">
        <v>1589.1078066899997</v>
      </c>
      <c r="AU4" s="3">
        <v>1555.3573950600003</v>
      </c>
      <c r="AV4" s="4">
        <v>-2.1238591546724028E-2</v>
      </c>
      <c r="AW4" s="3">
        <v>9.568682738644636</v>
      </c>
      <c r="AX4" s="3">
        <v>9301.8163216899993</v>
      </c>
      <c r="AY4" s="3">
        <v>8975.516664650002</v>
      </c>
      <c r="AZ4" s="4">
        <v>-3.5079133553640562E-2</v>
      </c>
      <c r="BA4" s="3">
        <v>8.3437766333604308</v>
      </c>
      <c r="BC4" s="25" t="str">
        <f>LOWER(BD3)</f>
        <v>febrero de 2026</v>
      </c>
      <c r="BD4" s="26" t="s">
        <v>388</v>
      </c>
      <c r="BE4" s="26" t="s">
        <v>45</v>
      </c>
      <c r="BF4" s="26" t="s">
        <v>389</v>
      </c>
      <c r="BG4" s="27" t="s">
        <v>390</v>
      </c>
      <c r="BH4" s="28" t="s">
        <v>388</v>
      </c>
      <c r="BI4" s="27" t="s">
        <v>45</v>
      </c>
      <c r="BJ4" s="26" t="s">
        <v>389</v>
      </c>
      <c r="BK4" s="29" t="s">
        <v>390</v>
      </c>
      <c r="BL4" s="26" t="s">
        <v>388</v>
      </c>
      <c r="BM4" s="26" t="s">
        <v>44</v>
      </c>
      <c r="BN4" s="26" t="s">
        <v>391</v>
      </c>
      <c r="BO4" s="30" t="s">
        <v>389</v>
      </c>
      <c r="BQ4" s="24" t="str">
        <f>LOWER(BD3)</f>
        <v>febrero de 2026</v>
      </c>
      <c r="BR4" s="57" t="s">
        <v>388</v>
      </c>
      <c r="BS4" s="57" t="s">
        <v>45</v>
      </c>
      <c r="BT4" s="58" t="s">
        <v>389</v>
      </c>
      <c r="BU4" s="59" t="s">
        <v>388</v>
      </c>
      <c r="BV4" s="57" t="s">
        <v>391</v>
      </c>
      <c r="BW4" s="58" t="s">
        <v>389</v>
      </c>
      <c r="BX4" s="57" t="s">
        <v>388</v>
      </c>
      <c r="BY4" s="57" t="s">
        <v>391</v>
      </c>
      <c r="BZ4" s="58" t="s">
        <v>389</v>
      </c>
    </row>
    <row r="5" spans="1:78" x14ac:dyDescent="0.35">
      <c r="A5" s="20" t="s">
        <v>77</v>
      </c>
      <c r="B5" s="3">
        <v>772.59202382000001</v>
      </c>
      <c r="C5" s="5">
        <v>4</v>
      </c>
      <c r="D5" s="3">
        <v>594.40988965999998</v>
      </c>
      <c r="E5" s="3">
        <v>178.18213416000003</v>
      </c>
      <c r="F5" s="4">
        <v>0.29976307134109015</v>
      </c>
      <c r="G5" s="3">
        <v>9.257187989242956</v>
      </c>
      <c r="H5" s="19">
        <v>2.1840060053168657</v>
      </c>
      <c r="I5" s="5">
        <v>1</v>
      </c>
      <c r="J5" s="3">
        <v>1512.4428828800001</v>
      </c>
      <c r="K5" s="5">
        <v>4</v>
      </c>
      <c r="L5" s="3">
        <v>1247.3692999</v>
      </c>
      <c r="M5" s="3">
        <v>265.07358298000008</v>
      </c>
      <c r="N5" s="4">
        <v>0.21250609823510214</v>
      </c>
      <c r="O5" s="3">
        <v>9.3046692371572295</v>
      </c>
      <c r="P5" s="19">
        <v>1.6090722619341291</v>
      </c>
      <c r="Q5" s="5">
        <v>2</v>
      </c>
      <c r="S5" s="20" t="s">
        <v>77</v>
      </c>
      <c r="T5" s="3">
        <v>1512.4428828800001</v>
      </c>
      <c r="U5" s="5">
        <v>4</v>
      </c>
      <c r="V5" s="3">
        <v>1895.4498254</v>
      </c>
      <c r="W5" s="3">
        <v>-383.00694251999994</v>
      </c>
      <c r="X5" s="90">
        <v>-0.20206651602564751</v>
      </c>
      <c r="Y5" s="19">
        <v>-1.5016470852371546</v>
      </c>
      <c r="Z5" s="3">
        <v>1512.4428828800001</v>
      </c>
      <c r="AA5" s="5">
        <v>4</v>
      </c>
      <c r="AB5" s="3">
        <v>1895.4498254</v>
      </c>
      <c r="AC5" s="3">
        <v>-383.00694251999994</v>
      </c>
      <c r="AD5" s="90">
        <v>-0.20206651602564751</v>
      </c>
      <c r="AE5" s="19">
        <v>-1.5016470852371546</v>
      </c>
      <c r="AG5" s="20" t="s">
        <v>77</v>
      </c>
      <c r="AH5" s="5">
        <v>4</v>
      </c>
      <c r="AI5" s="3">
        <v>9260.0261675500005</v>
      </c>
      <c r="AJ5" s="5">
        <v>5</v>
      </c>
      <c r="AK5" s="4">
        <v>0.11440436109685082</v>
      </c>
      <c r="AL5" s="3">
        <v>8.6082609890761894</v>
      </c>
      <c r="AM5" s="3">
        <v>8309.3951269499994</v>
      </c>
      <c r="AO5" s="20" t="s">
        <v>404</v>
      </c>
      <c r="AP5" s="3">
        <v>269.17671171000001</v>
      </c>
      <c r="AQ5" s="3">
        <v>376.4101701699999</v>
      </c>
      <c r="AR5" s="4">
        <v>0.39837569074522627</v>
      </c>
      <c r="AS5" s="3">
        <v>4.5101419622453234</v>
      </c>
      <c r="AT5" s="3">
        <v>716.82755837000002</v>
      </c>
      <c r="AU5" s="3">
        <v>484.90114948000007</v>
      </c>
      <c r="AV5" s="4">
        <v>-0.32354560895702622</v>
      </c>
      <c r="AW5" s="3">
        <v>2.9831505438653405</v>
      </c>
      <c r="AX5" s="3">
        <v>4197.8566728800006</v>
      </c>
      <c r="AY5" s="3">
        <v>4026.1340190700016</v>
      </c>
      <c r="AZ5" s="4">
        <v>-4.0907221754235445E-2</v>
      </c>
      <c r="BA5" s="3">
        <v>3.742755342809422</v>
      </c>
      <c r="BC5" s="31" t="str">
        <f t="shared" ref="BC5:BC14" si="0">A2</f>
        <v>720 China</v>
      </c>
      <c r="BD5" s="32">
        <f>B2</f>
        <v>1008.65528382</v>
      </c>
      <c r="BE5" s="33">
        <f t="shared" ref="BE5:BE14" si="1">F2*100</f>
        <v>8.0762178319942812</v>
      </c>
      <c r="BF5" s="33">
        <f t="shared" ref="BF5:BF14" si="2">G2</f>
        <v>12.085695025037397</v>
      </c>
      <c r="BG5" s="34">
        <f t="shared" ref="BG5:BG14" si="3">H2</f>
        <v>0.9238688536676023</v>
      </c>
      <c r="BH5" s="35">
        <f t="shared" ref="BH5:BH14" si="4">J2</f>
        <v>2214.06316814</v>
      </c>
      <c r="BI5" s="33">
        <f t="shared" ref="BI5:BI14" si="5">N2*100</f>
        <v>16.851191507691631</v>
      </c>
      <c r="BJ5" s="33">
        <f t="shared" ref="BJ5:BJ14" si="6">O2</f>
        <v>13.621093188316893</v>
      </c>
      <c r="BK5" s="36">
        <f t="shared" ref="BK5:BK14" si="7">P2</f>
        <v>1.9381910162333285</v>
      </c>
      <c r="BL5" s="37">
        <f t="shared" ref="BL5:BL14" si="8">AI2</f>
        <v>14180.74099679</v>
      </c>
      <c r="BM5" s="38">
        <f t="shared" ref="BM5:BM14" si="9">AJ2</f>
        <v>1</v>
      </c>
      <c r="BN5" s="39">
        <f t="shared" ref="BN5:BN14" si="10">AK2*100</f>
        <v>23.900830833242637</v>
      </c>
      <c r="BO5" s="40">
        <f t="shared" ref="BO5:BO14" si="11">AL2</f>
        <v>13.182632242081253</v>
      </c>
      <c r="BQ5" s="60" t="s">
        <v>421</v>
      </c>
      <c r="BR5" s="61">
        <f>AQ20</f>
        <v>5099.2125537500006</v>
      </c>
      <c r="BS5" s="61">
        <f>AR20*100</f>
        <v>6.2905677305891583</v>
      </c>
      <c r="BT5" s="62">
        <f>AS20</f>
        <v>61.098701192609219</v>
      </c>
      <c r="BU5" s="61">
        <f>AU20</f>
        <v>9846.0202007700009</v>
      </c>
      <c r="BV5" s="61">
        <f>AV20*100</f>
        <v>3.5335209745894547</v>
      </c>
      <c r="BW5" s="62">
        <f>AW20</f>
        <v>60.573501523628835</v>
      </c>
      <c r="BX5" s="61">
        <f>AY20</f>
        <v>63501.649128129997</v>
      </c>
      <c r="BY5" s="63">
        <f>AZ20*100</f>
        <v>9.6910014233166031</v>
      </c>
      <c r="BZ5" s="62">
        <f>BA20</f>
        <v>59.032097646470696</v>
      </c>
    </row>
    <row r="6" spans="1:78" x14ac:dyDescent="0.35">
      <c r="A6" s="20" t="s">
        <v>81</v>
      </c>
      <c r="B6" s="3">
        <v>566.79635931000007</v>
      </c>
      <c r="C6" s="5">
        <v>5</v>
      </c>
      <c r="D6" s="3">
        <v>668.05859002</v>
      </c>
      <c r="E6" s="3">
        <v>-101.26223070999993</v>
      </c>
      <c r="F6" s="4">
        <v>-0.15157687098517569</v>
      </c>
      <c r="G6" s="3">
        <v>6.7913469049398447</v>
      </c>
      <c r="H6" s="19">
        <v>-1.2411868396627905</v>
      </c>
      <c r="I6" s="5">
        <v>290</v>
      </c>
      <c r="J6" s="3">
        <v>1239.4086711100001</v>
      </c>
      <c r="K6" s="5">
        <v>5</v>
      </c>
      <c r="L6" s="3">
        <v>1237.31227326</v>
      </c>
      <c r="M6" s="3">
        <v>2.0963978500001303</v>
      </c>
      <c r="N6" s="4">
        <v>1.6943158936559843E-3</v>
      </c>
      <c r="O6" s="3">
        <v>7.6249409910827906</v>
      </c>
      <c r="P6" s="19">
        <v>1.2725732954943569E-2</v>
      </c>
      <c r="Q6" s="5">
        <v>23</v>
      </c>
      <c r="S6" s="20" t="s">
        <v>81</v>
      </c>
      <c r="T6" s="3">
        <v>1239.4086711100001</v>
      </c>
      <c r="U6" s="5">
        <v>5</v>
      </c>
      <c r="V6" s="3">
        <v>1809.77627358</v>
      </c>
      <c r="W6" s="3">
        <v>-570.36760246999984</v>
      </c>
      <c r="X6" s="90">
        <v>-0.31515917784783976</v>
      </c>
      <c r="Y6" s="19">
        <v>-2.2362279966192911</v>
      </c>
      <c r="Z6" s="3">
        <v>1239.4086711100001</v>
      </c>
      <c r="AA6" s="5">
        <v>5</v>
      </c>
      <c r="AB6" s="3">
        <v>1809.77627358</v>
      </c>
      <c r="AC6" s="3">
        <v>-570.36760246999984</v>
      </c>
      <c r="AD6" s="90">
        <v>-0.31515917784783976</v>
      </c>
      <c r="AE6" s="19">
        <v>-2.2362279966192911</v>
      </c>
      <c r="AG6" s="20" t="s">
        <v>81</v>
      </c>
      <c r="AH6" s="5">
        <v>5</v>
      </c>
      <c r="AI6" s="3">
        <v>9348.9768172099994</v>
      </c>
      <c r="AJ6" s="5">
        <v>4</v>
      </c>
      <c r="AK6" s="4">
        <v>0.28505766460814397</v>
      </c>
      <c r="AL6" s="3">
        <v>8.6909508641981859</v>
      </c>
      <c r="AM6" s="3">
        <v>7275.141866930001</v>
      </c>
      <c r="AO6" s="20" t="s">
        <v>408</v>
      </c>
      <c r="AP6" s="3">
        <v>1280.14746722</v>
      </c>
      <c r="AQ6" s="3">
        <v>913.73067307000008</v>
      </c>
      <c r="AR6" s="4">
        <v>-0.28623014420808857</v>
      </c>
      <c r="AS6" s="3">
        <v>10.94830952347132</v>
      </c>
      <c r="AT6" s="3">
        <v>2439.71239965</v>
      </c>
      <c r="AU6" s="3">
        <v>1891.0870439400001</v>
      </c>
      <c r="AV6" s="4">
        <v>-0.22487296280852831</v>
      </c>
      <c r="AW6" s="3">
        <v>11.634118313961622</v>
      </c>
      <c r="AX6" s="3">
        <v>11115.616523069999</v>
      </c>
      <c r="AY6" s="3">
        <v>13726.2432181</v>
      </c>
      <c r="AZ6" s="4">
        <v>0.23486116938379031</v>
      </c>
      <c r="BA6" s="3">
        <v>12.760124202997163</v>
      </c>
      <c r="BC6" s="41" t="str">
        <f t="shared" si="0"/>
        <v>004 Alemania</v>
      </c>
      <c r="BD6" s="42">
        <f t="shared" ref="BD6:BD14" si="12">B3</f>
        <v>1045.26660526</v>
      </c>
      <c r="BE6" s="43">
        <f t="shared" si="1"/>
        <v>-0.31632355844848359</v>
      </c>
      <c r="BF6" s="43">
        <f t="shared" si="2"/>
        <v>12.524371421706546</v>
      </c>
      <c r="BG6" s="44">
        <f t="shared" si="3"/>
        <v>-4.0655961653657584E-2</v>
      </c>
      <c r="BH6" s="45">
        <f t="shared" si="4"/>
        <v>2020.6404395000002</v>
      </c>
      <c r="BI6" s="43">
        <f t="shared" si="5"/>
        <v>-2.250557170892642</v>
      </c>
      <c r="BJ6" s="43">
        <f t="shared" si="6"/>
        <v>12.431141135703472</v>
      </c>
      <c r="BK6" s="46">
        <f t="shared" si="7"/>
        <v>-0.28240598693330948</v>
      </c>
      <c r="BL6" s="44">
        <f t="shared" si="8"/>
        <v>13383.98995797</v>
      </c>
      <c r="BM6" s="47">
        <f t="shared" si="9"/>
        <v>3</v>
      </c>
      <c r="BN6" s="43">
        <f t="shared" si="10"/>
        <v>7.6951322616440443</v>
      </c>
      <c r="BO6" s="46">
        <f t="shared" si="11"/>
        <v>12.441960373408252</v>
      </c>
      <c r="BQ6" s="64" t="s">
        <v>409</v>
      </c>
      <c r="BR6" s="65">
        <f>AQ2</f>
        <v>3508.5171068499999</v>
      </c>
      <c r="BS6" s="66">
        <f>AR2*100</f>
        <v>4.6163711733481883</v>
      </c>
      <c r="BT6" s="67">
        <f>AS2</f>
        <v>42.039008196067378</v>
      </c>
      <c r="BU6" s="65">
        <f>AU2</f>
        <v>6934.60169477</v>
      </c>
      <c r="BV6" s="66">
        <f>AV2*100</f>
        <v>4.6415319853339909</v>
      </c>
      <c r="BW6" s="67">
        <f t="shared" ref="BW6" si="13">AW2</f>
        <v>42.662222680698925</v>
      </c>
      <c r="BX6" s="65">
        <f>AY2</f>
        <v>46059.745926939999</v>
      </c>
      <c r="BY6" s="66">
        <f>AZ2*100</f>
        <v>13.566309722774928</v>
      </c>
      <c r="BZ6" s="67">
        <f>BA2</f>
        <v>42.817839480743295</v>
      </c>
    </row>
    <row r="7" spans="1:78" x14ac:dyDescent="0.35">
      <c r="A7" s="20" t="s">
        <v>79</v>
      </c>
      <c r="B7" s="3">
        <v>453.93560359000003</v>
      </c>
      <c r="C7" s="5">
        <v>7</v>
      </c>
      <c r="D7" s="3">
        <v>400.12576782000002</v>
      </c>
      <c r="E7" s="3">
        <v>53.809835770000007</v>
      </c>
      <c r="F7" s="4">
        <v>0.1344823055590032</v>
      </c>
      <c r="G7" s="3">
        <v>5.439050738144986</v>
      </c>
      <c r="H7" s="19">
        <v>0.65955548810109887</v>
      </c>
      <c r="I7" s="5">
        <v>5</v>
      </c>
      <c r="J7" s="3">
        <v>869.19511110000008</v>
      </c>
      <c r="K7" s="5">
        <v>6</v>
      </c>
      <c r="L7" s="3">
        <v>774.60188607999999</v>
      </c>
      <c r="M7" s="3">
        <v>94.593225020000091</v>
      </c>
      <c r="N7" s="4">
        <v>0.12211850593174334</v>
      </c>
      <c r="O7" s="3">
        <v>5.3473576443027326</v>
      </c>
      <c r="P7" s="19">
        <v>0.57420785894782933</v>
      </c>
      <c r="Q7" s="5">
        <v>3</v>
      </c>
      <c r="S7" s="20" t="s">
        <v>79</v>
      </c>
      <c r="T7" s="3">
        <v>869.19511110000008</v>
      </c>
      <c r="U7" s="5">
        <v>6</v>
      </c>
      <c r="V7" s="3">
        <v>1194.08205077</v>
      </c>
      <c r="W7" s="3">
        <v>-324.88693966999995</v>
      </c>
      <c r="X7" s="90">
        <v>-0.27208091727071659</v>
      </c>
      <c r="Y7" s="19">
        <v>-1.2737772395903744</v>
      </c>
      <c r="Z7" s="3">
        <v>869.19511110000008</v>
      </c>
      <c r="AA7" s="5">
        <v>6</v>
      </c>
      <c r="AB7" s="3">
        <v>1194.08205077</v>
      </c>
      <c r="AC7" s="3">
        <v>-324.88693966999995</v>
      </c>
      <c r="AD7" s="90">
        <v>-0.27208091727071659</v>
      </c>
      <c r="AE7" s="19">
        <v>-1.2737772395903744</v>
      </c>
      <c r="AG7" s="20" t="s">
        <v>79</v>
      </c>
      <c r="AH7" s="5">
        <v>6</v>
      </c>
      <c r="AI7" s="3">
        <v>5865.6446902899997</v>
      </c>
      <c r="AJ7" s="5">
        <v>6</v>
      </c>
      <c r="AK7" s="4">
        <v>0.15366134917682683</v>
      </c>
      <c r="AL7" s="3">
        <v>5.4527924057221773</v>
      </c>
      <c r="AM7" s="3">
        <v>5084.3730653499997</v>
      </c>
      <c r="AO7" s="20" t="s">
        <v>413</v>
      </c>
      <c r="AP7" s="3">
        <v>39.508945509999997</v>
      </c>
      <c r="AQ7" s="3">
        <v>31.120548899999999</v>
      </c>
      <c r="AR7" s="4">
        <v>-0.21231638814244824</v>
      </c>
      <c r="AS7" s="3">
        <v>0.37288602860705633</v>
      </c>
      <c r="AT7" s="3">
        <v>67.655035550000008</v>
      </c>
      <c r="AU7" s="3">
        <v>49.983478920000003</v>
      </c>
      <c r="AV7" s="4">
        <v>-0.26120090672245611</v>
      </c>
      <c r="AW7" s="3">
        <v>0.30750234864235937</v>
      </c>
      <c r="AX7" s="3">
        <v>342.87615620999998</v>
      </c>
      <c r="AY7" s="3">
        <v>455.41574537999992</v>
      </c>
      <c r="AZ7" s="4">
        <v>0.32822226664566689</v>
      </c>
      <c r="BA7" s="3">
        <v>0.42336139486341673</v>
      </c>
      <c r="BC7" s="31" t="str">
        <f t="shared" si="0"/>
        <v>400 Estados Unidos</v>
      </c>
      <c r="BD7" s="48">
        <f t="shared" si="12"/>
        <v>913.73067307000008</v>
      </c>
      <c r="BE7" s="39">
        <f t="shared" si="1"/>
        <v>-28.623014420808857</v>
      </c>
      <c r="BF7" s="39">
        <f t="shared" si="2"/>
        <v>10.94830952347132</v>
      </c>
      <c r="BG7" s="37">
        <f t="shared" si="3"/>
        <v>-4.4912273761069503</v>
      </c>
      <c r="BH7" s="49">
        <f t="shared" si="4"/>
        <v>1891.0870439400001</v>
      </c>
      <c r="BI7" s="39">
        <f t="shared" si="5"/>
        <v>-22.487296280852831</v>
      </c>
      <c r="BJ7" s="39">
        <f t="shared" si="6"/>
        <v>11.634118313961622</v>
      </c>
      <c r="BK7" s="40">
        <f t="shared" si="7"/>
        <v>-3.3303124066245098</v>
      </c>
      <c r="BL7" s="37">
        <f t="shared" si="8"/>
        <v>13726.2432181</v>
      </c>
      <c r="BM7" s="38">
        <f t="shared" si="9"/>
        <v>2</v>
      </c>
      <c r="BN7" s="39">
        <f t="shared" si="10"/>
        <v>23.48611693837903</v>
      </c>
      <c r="BO7" s="40">
        <f t="shared" si="11"/>
        <v>12.760124202997163</v>
      </c>
      <c r="BQ7" s="68" t="s">
        <v>422</v>
      </c>
      <c r="BR7" s="69">
        <f>AQ31</f>
        <v>4211.0102173200003</v>
      </c>
      <c r="BS7" s="69">
        <f>AR31*100</f>
        <v>5.0182246244191875</v>
      </c>
      <c r="BT7" s="70">
        <f>AS31</f>
        <v>50.456271880223561</v>
      </c>
      <c r="BU7" s="71">
        <f>AU31</f>
        <v>8290.6628057100006</v>
      </c>
      <c r="BV7" s="69">
        <f>AV31*100</f>
        <v>4.6685201706115009</v>
      </c>
      <c r="BW7" s="70">
        <f>AW31</f>
        <v>51.004818784984209</v>
      </c>
      <c r="BX7" s="71">
        <f>AY31</f>
        <v>54526.132463480004</v>
      </c>
      <c r="BY7" s="69">
        <f>AZ31*100</f>
        <v>12.217754862407482</v>
      </c>
      <c r="BZ7" s="70">
        <f>BA31</f>
        <v>50.688321013110269</v>
      </c>
    </row>
    <row r="8" spans="1:78" x14ac:dyDescent="0.35">
      <c r="A8" s="20" t="s">
        <v>82</v>
      </c>
      <c r="B8" s="3">
        <v>477.42192188000001</v>
      </c>
      <c r="C8" s="5">
        <v>6</v>
      </c>
      <c r="D8" s="3">
        <v>365.049936</v>
      </c>
      <c r="E8" s="3">
        <v>112.37198588000001</v>
      </c>
      <c r="F8" s="4">
        <v>0.30782634044894075</v>
      </c>
      <c r="G8" s="3">
        <v>5.7204635108406299</v>
      </c>
      <c r="H8" s="19">
        <v>1.3773608288411467</v>
      </c>
      <c r="I8" s="5">
        <v>2</v>
      </c>
      <c r="J8" s="3">
        <v>778.77290751999999</v>
      </c>
      <c r="K8" s="5">
        <v>7</v>
      </c>
      <c r="L8" s="3">
        <v>702.47770724999987</v>
      </c>
      <c r="M8" s="3">
        <v>76.295200270000123</v>
      </c>
      <c r="N8" s="4">
        <v>0.10860871381765858</v>
      </c>
      <c r="O8" s="3">
        <v>4.7910730364471981</v>
      </c>
      <c r="P8" s="19">
        <v>0.46313362913432654</v>
      </c>
      <c r="Q8" s="5">
        <v>6</v>
      </c>
      <c r="S8" s="20" t="s">
        <v>82</v>
      </c>
      <c r="T8" s="3">
        <v>778.77290751999999</v>
      </c>
      <c r="U8" s="5">
        <v>7</v>
      </c>
      <c r="V8" s="3">
        <v>1069.0429850699998</v>
      </c>
      <c r="W8" s="3">
        <v>-290.27007754999977</v>
      </c>
      <c r="X8" s="90">
        <v>-0.27152329850515156</v>
      </c>
      <c r="Y8" s="19">
        <v>-1.1380556525075494</v>
      </c>
      <c r="Z8" s="3">
        <v>778.77290751999999</v>
      </c>
      <c r="AA8" s="5">
        <v>7</v>
      </c>
      <c r="AB8" s="3">
        <v>1069.0429850699998</v>
      </c>
      <c r="AC8" s="3">
        <v>-290.27007754999977</v>
      </c>
      <c r="AD8" s="90">
        <v>-0.27152329850515156</v>
      </c>
      <c r="AE8" s="19">
        <v>-1.1380556525075494</v>
      </c>
      <c r="AG8" s="20" t="s">
        <v>82</v>
      </c>
      <c r="AH8" s="5">
        <v>7</v>
      </c>
      <c r="AI8" s="3">
        <v>3835.5628746999996</v>
      </c>
      <c r="AJ8" s="5">
        <v>7</v>
      </c>
      <c r="AK8" s="4">
        <v>0.14202504169301755</v>
      </c>
      <c r="AL8" s="3">
        <v>3.5655975121466246</v>
      </c>
      <c r="AM8" s="3">
        <v>3358.56284641</v>
      </c>
      <c r="AO8" s="20" t="s">
        <v>405</v>
      </c>
      <c r="AP8" s="3">
        <v>157.30311394999995</v>
      </c>
      <c r="AQ8" s="3">
        <v>124.30109849999999</v>
      </c>
      <c r="AR8" s="4">
        <v>-0.20979886933764014</v>
      </c>
      <c r="AS8" s="3">
        <v>1.4893742112356998</v>
      </c>
      <c r="AT8" s="3">
        <v>303.9902769499999</v>
      </c>
      <c r="AU8" s="3">
        <v>243.43044845</v>
      </c>
      <c r="AV8" s="4">
        <v>-0.19921633384991699</v>
      </c>
      <c r="AW8" s="3">
        <v>1.4976035331443431</v>
      </c>
      <c r="AX8" s="3">
        <v>1601.2450802199999</v>
      </c>
      <c r="AY8" s="3">
        <v>1707.4748095800003</v>
      </c>
      <c r="AZ8" s="4">
        <v>6.6341955189898272E-2</v>
      </c>
      <c r="BA8" s="3">
        <v>1.587294520251521</v>
      </c>
      <c r="BC8" s="41" t="str">
        <f t="shared" si="0"/>
        <v>001 Francia</v>
      </c>
      <c r="BD8" s="42">
        <f t="shared" si="12"/>
        <v>772.59202382000001</v>
      </c>
      <c r="BE8" s="43">
        <f t="shared" si="1"/>
        <v>29.976307134109014</v>
      </c>
      <c r="BF8" s="43">
        <f t="shared" si="2"/>
        <v>9.257187989242956</v>
      </c>
      <c r="BG8" s="44">
        <f t="shared" si="3"/>
        <v>2.1840060053168657</v>
      </c>
      <c r="BH8" s="45">
        <f t="shared" si="4"/>
        <v>1512.4428828800001</v>
      </c>
      <c r="BI8" s="43">
        <f t="shared" si="5"/>
        <v>21.250609823510214</v>
      </c>
      <c r="BJ8" s="43">
        <f t="shared" si="6"/>
        <v>9.3046692371572295</v>
      </c>
      <c r="BK8" s="46">
        <f t="shared" si="7"/>
        <v>1.6090722619341291</v>
      </c>
      <c r="BL8" s="44">
        <f t="shared" si="8"/>
        <v>9260.0261675500005</v>
      </c>
      <c r="BM8" s="47">
        <f t="shared" si="9"/>
        <v>5</v>
      </c>
      <c r="BN8" s="43">
        <f t="shared" si="10"/>
        <v>11.440436109685081</v>
      </c>
      <c r="BO8" s="46">
        <f t="shared" si="11"/>
        <v>8.6082609890761894</v>
      </c>
      <c r="BQ8" s="68" t="s">
        <v>415</v>
      </c>
      <c r="BR8" s="71">
        <f t="shared" ref="BR8" si="14">AQ4</f>
        <v>888.20233643000029</v>
      </c>
      <c r="BS8" s="69">
        <f t="shared" ref="BS8" si="15">AR4*100</f>
        <v>12.767951744034423</v>
      </c>
      <c r="BT8" s="72">
        <f t="shared" ref="BT8" si="16">AS4</f>
        <v>10.642429312385662</v>
      </c>
      <c r="BU8" s="71">
        <f t="shared" ref="BU8" si="17">AU4</f>
        <v>1555.3573950600003</v>
      </c>
      <c r="BV8" s="69">
        <f t="shared" ref="BV8" si="18">AV4*100</f>
        <v>-2.1238591546724028</v>
      </c>
      <c r="BW8" s="72">
        <f t="shared" ref="BW8:BW9" si="19">AW4</f>
        <v>9.568682738644636</v>
      </c>
      <c r="BX8" s="71">
        <f t="shared" ref="BX8" si="20">AY4</f>
        <v>8975.516664650002</v>
      </c>
      <c r="BY8" s="69">
        <f t="shared" ref="BY8" si="21">AZ4*100</f>
        <v>-3.5079133553640562</v>
      </c>
      <c r="BZ8" s="72">
        <f t="shared" ref="BZ8" si="22">BA4</f>
        <v>8.3437766333604308</v>
      </c>
    </row>
    <row r="9" spans="1:78" x14ac:dyDescent="0.35">
      <c r="A9" s="20" t="s">
        <v>88</v>
      </c>
      <c r="B9" s="3">
        <v>259.47559503000002</v>
      </c>
      <c r="C9" s="5">
        <v>8</v>
      </c>
      <c r="D9" s="3">
        <v>186.37066798999999</v>
      </c>
      <c r="E9" s="3">
        <v>73.104927040000035</v>
      </c>
      <c r="F9" s="4">
        <v>0.39225554014713615</v>
      </c>
      <c r="G9" s="3">
        <v>3.1090333419919065</v>
      </c>
      <c r="H9" s="19">
        <v>0.89605840914579027</v>
      </c>
      <c r="I9" s="5">
        <v>4</v>
      </c>
      <c r="J9" s="3">
        <v>496.59160979000001</v>
      </c>
      <c r="K9" s="5">
        <v>8</v>
      </c>
      <c r="L9" s="3">
        <v>415.51592041999999</v>
      </c>
      <c r="M9" s="3">
        <v>81.075689370000021</v>
      </c>
      <c r="N9" s="4">
        <v>0.19512053662841455</v>
      </c>
      <c r="O9" s="3">
        <v>3.0550711880403676</v>
      </c>
      <c r="P9" s="19">
        <v>0.49215256162398419</v>
      </c>
      <c r="Q9" s="5">
        <v>5</v>
      </c>
      <c r="S9" s="20" t="s">
        <v>88</v>
      </c>
      <c r="T9" s="3">
        <v>496.59160979000001</v>
      </c>
      <c r="U9" s="5">
        <v>8</v>
      </c>
      <c r="V9" s="3">
        <v>658.51343284999996</v>
      </c>
      <c r="W9" s="3">
        <v>-161.92182305999995</v>
      </c>
      <c r="X9" s="90">
        <v>-0.24588993175008389</v>
      </c>
      <c r="Y9" s="19">
        <v>-0.63484341049937598</v>
      </c>
      <c r="Z9" s="3">
        <v>496.59160979000001</v>
      </c>
      <c r="AA9" s="5">
        <v>8</v>
      </c>
      <c r="AB9" s="3">
        <v>658.51343284999996</v>
      </c>
      <c r="AC9" s="3">
        <v>-161.92182305999995</v>
      </c>
      <c r="AD9" s="90">
        <v>-0.24588993175008389</v>
      </c>
      <c r="AE9" s="19">
        <v>-0.63484341049937598</v>
      </c>
      <c r="AG9" s="20" t="s">
        <v>88</v>
      </c>
      <c r="AH9" s="5">
        <v>8</v>
      </c>
      <c r="AI9" s="3">
        <v>2758.2788992700007</v>
      </c>
      <c r="AJ9" s="5">
        <v>8</v>
      </c>
      <c r="AK9" s="4">
        <v>8.8293013826359568E-2</v>
      </c>
      <c r="AL9" s="3">
        <v>2.5641379641867785</v>
      </c>
      <c r="AM9" s="3">
        <v>2534.5002349799997</v>
      </c>
      <c r="AO9" s="20" t="s">
        <v>412</v>
      </c>
      <c r="AP9" s="3">
        <v>0.57861759999999984</v>
      </c>
      <c r="AQ9" s="3">
        <v>1.3089391900000003</v>
      </c>
      <c r="AR9" s="4">
        <v>1.2621835042694873</v>
      </c>
      <c r="AS9" s="3">
        <v>1.5683693042034912E-2</v>
      </c>
      <c r="AT9" s="3">
        <v>23.152113729999996</v>
      </c>
      <c r="AU9" s="3">
        <v>1.68015823</v>
      </c>
      <c r="AV9" s="4">
        <v>-0.92742959672736536</v>
      </c>
      <c r="AW9" s="3">
        <v>1.0336467428421835E-2</v>
      </c>
      <c r="AX9" s="3">
        <v>47.152822609999994</v>
      </c>
      <c r="AY9" s="3">
        <v>174.81361620999999</v>
      </c>
      <c r="AZ9" s="4">
        <v>2.707383917520267</v>
      </c>
      <c r="BA9" s="3">
        <v>0.16250939312172891</v>
      </c>
      <c r="BC9" s="31" t="str">
        <f t="shared" si="0"/>
        <v>005 Italia</v>
      </c>
      <c r="BD9" s="48">
        <f t="shared" si="12"/>
        <v>566.79635931000007</v>
      </c>
      <c r="BE9" s="39">
        <f t="shared" si="1"/>
        <v>-15.15768709851757</v>
      </c>
      <c r="BF9" s="39">
        <f t="shared" si="2"/>
        <v>6.7913469049398447</v>
      </c>
      <c r="BG9" s="37">
        <f t="shared" si="3"/>
        <v>-1.2411868396627905</v>
      </c>
      <c r="BH9" s="49">
        <f t="shared" si="4"/>
        <v>1239.4086711100001</v>
      </c>
      <c r="BI9" s="39">
        <f t="shared" si="5"/>
        <v>0.16943158936559843</v>
      </c>
      <c r="BJ9" s="39">
        <f t="shared" si="6"/>
        <v>7.6249409910827906</v>
      </c>
      <c r="BK9" s="40">
        <f t="shared" si="7"/>
        <v>1.2725732954943569E-2</v>
      </c>
      <c r="BL9" s="37">
        <f t="shared" si="8"/>
        <v>9348.9768172099994</v>
      </c>
      <c r="BM9" s="38">
        <f t="shared" si="9"/>
        <v>4</v>
      </c>
      <c r="BN9" s="39">
        <f t="shared" si="10"/>
        <v>28.505766460814396</v>
      </c>
      <c r="BO9" s="40">
        <f t="shared" si="11"/>
        <v>8.6909508641981859</v>
      </c>
      <c r="BQ9" s="73" t="s">
        <v>423</v>
      </c>
      <c r="BR9" s="61">
        <f>AQ5</f>
        <v>376.4101701699999</v>
      </c>
      <c r="BS9" s="61">
        <f>AR5*100</f>
        <v>39.837569074522627</v>
      </c>
      <c r="BT9" s="62">
        <f>AS5</f>
        <v>4.5101419622453234</v>
      </c>
      <c r="BU9" s="61">
        <f>AU5</f>
        <v>484.90114948000007</v>
      </c>
      <c r="BV9" s="61">
        <f>AV5*100</f>
        <v>-32.354560895702619</v>
      </c>
      <c r="BW9" s="62">
        <f t="shared" si="19"/>
        <v>2.9831505438653405</v>
      </c>
      <c r="BX9" s="61">
        <f>AY5</f>
        <v>4026.1340190700016</v>
      </c>
      <c r="BY9" s="61">
        <f>AZ5*100</f>
        <v>-4.0907221754235445</v>
      </c>
      <c r="BZ9" s="62">
        <f>BA5</f>
        <v>3.742755342809422</v>
      </c>
    </row>
    <row r="10" spans="1:78" x14ac:dyDescent="0.35">
      <c r="A10" s="20" t="s">
        <v>86</v>
      </c>
      <c r="B10" s="3">
        <v>193.05259119999999</v>
      </c>
      <c r="C10" s="5">
        <v>9</v>
      </c>
      <c r="D10" s="3">
        <v>244.72924993999999</v>
      </c>
      <c r="E10" s="3">
        <v>-51.676658739999993</v>
      </c>
      <c r="F10" s="4">
        <v>-0.21115848944361781</v>
      </c>
      <c r="G10" s="3">
        <v>2.3131537389068852</v>
      </c>
      <c r="H10" s="19">
        <v>-0.63340880697682556</v>
      </c>
      <c r="I10" s="5">
        <v>289</v>
      </c>
      <c r="J10" s="3">
        <v>392.50840434999998</v>
      </c>
      <c r="K10" s="5">
        <v>9</v>
      </c>
      <c r="L10" s="3">
        <v>469.15006664999999</v>
      </c>
      <c r="M10" s="3">
        <v>-76.641662300000007</v>
      </c>
      <c r="N10" s="4">
        <v>-0.16336278676728189</v>
      </c>
      <c r="O10" s="3">
        <v>2.4147430072378375</v>
      </c>
      <c r="P10" s="19">
        <v>-0.46523675248603469</v>
      </c>
      <c r="Q10" s="5">
        <v>290</v>
      </c>
      <c r="S10" s="20" t="s">
        <v>86</v>
      </c>
      <c r="T10" s="3">
        <v>392.50840434999998</v>
      </c>
      <c r="U10" s="5">
        <v>9</v>
      </c>
      <c r="V10" s="3">
        <v>689.95102387999998</v>
      </c>
      <c r="W10" s="3">
        <v>-297.44261953</v>
      </c>
      <c r="X10" s="90">
        <v>-0.43110686010335253</v>
      </c>
      <c r="Y10" s="19">
        <v>-1.1661768836454054</v>
      </c>
      <c r="Z10" s="3">
        <v>392.50840434999998</v>
      </c>
      <c r="AA10" s="5">
        <v>9</v>
      </c>
      <c r="AB10" s="3">
        <v>689.95102387999998</v>
      </c>
      <c r="AC10" s="3">
        <v>-297.44261953</v>
      </c>
      <c r="AD10" s="90">
        <v>-0.43110686010335253</v>
      </c>
      <c r="AE10" s="19">
        <v>-1.1661768836454054</v>
      </c>
      <c r="AG10" s="20" t="s">
        <v>86</v>
      </c>
      <c r="AH10" s="5">
        <v>9</v>
      </c>
      <c r="AI10" s="3">
        <v>2685.57645632</v>
      </c>
      <c r="AJ10" s="5">
        <v>9</v>
      </c>
      <c r="AK10" s="4">
        <v>5.6148635855167273E-2</v>
      </c>
      <c r="AL10" s="3">
        <v>2.4965526688395396</v>
      </c>
      <c r="AM10" s="3">
        <v>2542.8016144200001</v>
      </c>
      <c r="AO10" s="20" t="s">
        <v>410</v>
      </c>
      <c r="AP10" s="3">
        <v>57.529152750000002</v>
      </c>
      <c r="AQ10" s="3">
        <v>99.576066060000002</v>
      </c>
      <c r="AR10" s="4">
        <v>0.73088010686894744</v>
      </c>
      <c r="AS10" s="3">
        <v>1.1931191810510544</v>
      </c>
      <c r="AT10" s="3">
        <v>132.31391983999998</v>
      </c>
      <c r="AU10" s="3">
        <v>161.75655470000001</v>
      </c>
      <c r="AV10" s="4">
        <v>0.22252106880064781</v>
      </c>
      <c r="AW10" s="3">
        <v>0.99513922506589447</v>
      </c>
      <c r="AX10" s="3">
        <v>762.20547910000005</v>
      </c>
      <c r="AY10" s="3">
        <v>831.02291457999991</v>
      </c>
      <c r="AZ10" s="4">
        <v>9.0287248474333115E-2</v>
      </c>
      <c r="BA10" s="3">
        <v>0.77253152498381206</v>
      </c>
      <c r="BC10" s="41" t="str">
        <f t="shared" si="0"/>
        <v>003 Países Bajos</v>
      </c>
      <c r="BD10" s="42">
        <f t="shared" si="12"/>
        <v>453.93560359000003</v>
      </c>
      <c r="BE10" s="43">
        <f t="shared" si="1"/>
        <v>13.44823055590032</v>
      </c>
      <c r="BF10" s="43">
        <f t="shared" si="2"/>
        <v>5.439050738144986</v>
      </c>
      <c r="BG10" s="44">
        <f t="shared" si="3"/>
        <v>0.65955548810109887</v>
      </c>
      <c r="BH10" s="45">
        <f t="shared" si="4"/>
        <v>869.19511110000008</v>
      </c>
      <c r="BI10" s="43">
        <f t="shared" si="5"/>
        <v>12.211850593174333</v>
      </c>
      <c r="BJ10" s="43">
        <f t="shared" si="6"/>
        <v>5.3473576443027326</v>
      </c>
      <c r="BK10" s="46">
        <f t="shared" si="7"/>
        <v>0.57420785894782933</v>
      </c>
      <c r="BL10" s="44">
        <f t="shared" si="8"/>
        <v>5865.6446902899997</v>
      </c>
      <c r="BM10" s="47">
        <f t="shared" si="9"/>
        <v>6</v>
      </c>
      <c r="BN10" s="43">
        <f t="shared" si="10"/>
        <v>15.366134917682682</v>
      </c>
      <c r="BO10" s="46">
        <f t="shared" si="11"/>
        <v>5.4527924057221773</v>
      </c>
      <c r="BQ10" s="73" t="s">
        <v>424</v>
      </c>
      <c r="BR10" s="61">
        <f>AQ22</f>
        <v>1070.46125966</v>
      </c>
      <c r="BS10" s="74">
        <f>AR22*100</f>
        <v>-27.551023721175582</v>
      </c>
      <c r="BT10" s="75">
        <f>AS22</f>
        <v>12.82625345635611</v>
      </c>
      <c r="BU10" s="61">
        <f>AU22</f>
        <v>2186.1811295400007</v>
      </c>
      <c r="BV10" s="74">
        <f>AV22*100</f>
        <v>-22.872691793852585</v>
      </c>
      <c r="BW10" s="75">
        <f>AW22</f>
        <v>13.449560663176749</v>
      </c>
      <c r="BX10" s="61">
        <f>AY22</f>
        <v>16063.947389270003</v>
      </c>
      <c r="BY10" s="74">
        <f>AZ22*100</f>
        <v>22.561085626183353</v>
      </c>
      <c r="BZ10" s="75">
        <f>BA22</f>
        <v>14.933289511233832</v>
      </c>
    </row>
    <row r="11" spans="1:78" x14ac:dyDescent="0.35">
      <c r="A11" s="20" t="s">
        <v>102</v>
      </c>
      <c r="B11" s="3">
        <v>185.36202929000001</v>
      </c>
      <c r="C11" s="5">
        <v>10</v>
      </c>
      <c r="D11" s="3">
        <v>191.10556532999999</v>
      </c>
      <c r="E11" s="3">
        <v>-5.7435360399999809</v>
      </c>
      <c r="F11" s="4">
        <v>-3.0054258388980348E-2</v>
      </c>
      <c r="G11" s="3">
        <v>2.2210055220617577</v>
      </c>
      <c r="H11" s="19">
        <v>-7.0399410481018818E-2</v>
      </c>
      <c r="I11" s="5">
        <v>275</v>
      </c>
      <c r="J11" s="3">
        <v>357.27169777</v>
      </c>
      <c r="K11" s="5">
        <v>10</v>
      </c>
      <c r="L11" s="3">
        <v>361.30408362999998</v>
      </c>
      <c r="M11" s="3">
        <v>-4.0323858599999767</v>
      </c>
      <c r="N11" s="4">
        <v>-1.1160642911884233E-2</v>
      </c>
      <c r="O11" s="3">
        <v>2.1979639781287594</v>
      </c>
      <c r="P11" s="19">
        <v>-2.4477732423569775E-2</v>
      </c>
      <c r="Q11" s="5">
        <v>256</v>
      </c>
      <c r="S11" s="20" t="s">
        <v>102</v>
      </c>
      <c r="T11" s="3">
        <v>357.27169777</v>
      </c>
      <c r="U11" s="5">
        <v>10</v>
      </c>
      <c r="V11" s="3">
        <v>536.94114624999997</v>
      </c>
      <c r="W11" s="3">
        <v>-179.66944847999997</v>
      </c>
      <c r="X11" s="90">
        <v>-0.33461665162897725</v>
      </c>
      <c r="Y11" s="19">
        <v>-0.70442614392576086</v>
      </c>
      <c r="Z11" s="3">
        <v>357.27169777</v>
      </c>
      <c r="AA11" s="5">
        <v>10</v>
      </c>
      <c r="AB11" s="3">
        <v>536.94114624999997</v>
      </c>
      <c r="AC11" s="3">
        <v>-179.66944847999997</v>
      </c>
      <c r="AD11" s="90">
        <v>-0.33461665162897725</v>
      </c>
      <c r="AE11" s="19">
        <v>-0.70442614392576086</v>
      </c>
      <c r="AG11" s="20" t="s">
        <v>102</v>
      </c>
      <c r="AH11" s="5">
        <v>10</v>
      </c>
      <c r="AI11" s="3">
        <v>2309.9629614400001</v>
      </c>
      <c r="AJ11" s="5">
        <v>10</v>
      </c>
      <c r="AK11" s="4">
        <v>2.3163129889258061E-2</v>
      </c>
      <c r="AL11" s="3">
        <v>2.1473766582709266</v>
      </c>
      <c r="AM11" s="3">
        <v>2257.6682974200003</v>
      </c>
      <c r="AO11" s="20" t="s">
        <v>407</v>
      </c>
      <c r="AP11" s="3">
        <v>933.28144160999989</v>
      </c>
      <c r="AQ11" s="3">
        <v>1008.65528382</v>
      </c>
      <c r="AR11" s="4">
        <v>8.0762178319942812E-2</v>
      </c>
      <c r="AS11" s="3">
        <v>12.085695025037397</v>
      </c>
      <c r="AT11" s="3">
        <v>1894.7715804799998</v>
      </c>
      <c r="AU11" s="3">
        <v>2214.06316814</v>
      </c>
      <c r="AV11" s="4">
        <v>0.16851191507691632</v>
      </c>
      <c r="AW11" s="3">
        <v>13.621093188316893</v>
      </c>
      <c r="AX11" s="3">
        <v>11445.23479094</v>
      </c>
      <c r="AY11" s="3">
        <v>14180.74099679</v>
      </c>
      <c r="AZ11" s="4">
        <v>0.23900830833242637</v>
      </c>
      <c r="BA11" s="3">
        <v>13.182632242081253</v>
      </c>
      <c r="BC11" s="31" t="str">
        <f t="shared" si="0"/>
        <v>006 Reino Unido</v>
      </c>
      <c r="BD11" s="48">
        <f t="shared" si="12"/>
        <v>477.42192188000001</v>
      </c>
      <c r="BE11" s="39">
        <f t="shared" si="1"/>
        <v>30.782634044894074</v>
      </c>
      <c r="BF11" s="39">
        <f t="shared" si="2"/>
        <v>5.7204635108406299</v>
      </c>
      <c r="BG11" s="37">
        <f t="shared" si="3"/>
        <v>1.3773608288411467</v>
      </c>
      <c r="BH11" s="49">
        <f t="shared" si="4"/>
        <v>778.77290751999999</v>
      </c>
      <c r="BI11" s="39">
        <f t="shared" si="5"/>
        <v>10.860871381765858</v>
      </c>
      <c r="BJ11" s="39">
        <f t="shared" si="6"/>
        <v>4.7910730364471981</v>
      </c>
      <c r="BK11" s="40">
        <f t="shared" si="7"/>
        <v>0.46313362913432654</v>
      </c>
      <c r="BL11" s="37">
        <f t="shared" si="8"/>
        <v>3835.5628746999996</v>
      </c>
      <c r="BM11" s="38">
        <f t="shared" si="9"/>
        <v>7</v>
      </c>
      <c r="BN11" s="39">
        <f t="shared" si="10"/>
        <v>14.202504169301754</v>
      </c>
      <c r="BO11" s="40">
        <f t="shared" si="11"/>
        <v>3.5655975121466246</v>
      </c>
      <c r="BQ11" s="68" t="s">
        <v>408</v>
      </c>
      <c r="BR11" s="65">
        <f>AQ6</f>
        <v>913.73067307000008</v>
      </c>
      <c r="BS11" s="66">
        <f>AR6*100</f>
        <v>-28.623014420808857</v>
      </c>
      <c r="BT11" s="67">
        <f>AS6</f>
        <v>10.94830952347132</v>
      </c>
      <c r="BU11" s="65">
        <f>AU6</f>
        <v>1891.0870439400001</v>
      </c>
      <c r="BV11" s="66">
        <f>AV6*100</f>
        <v>-22.487296280852831</v>
      </c>
      <c r="BW11" s="67">
        <f>AW6</f>
        <v>11.634118313961622</v>
      </c>
      <c r="BX11" s="65">
        <f>AY6</f>
        <v>13726.2432181</v>
      </c>
      <c r="BY11" s="66">
        <f>AZ6*100</f>
        <v>23.48611693837903</v>
      </c>
      <c r="BZ11" s="67">
        <f>BA6</f>
        <v>12.760124202997163</v>
      </c>
    </row>
    <row r="12" spans="1:78" x14ac:dyDescent="0.35">
      <c r="A12" s="20" t="s">
        <v>297</v>
      </c>
      <c r="B12" s="3">
        <v>166.28190223999999</v>
      </c>
      <c r="C12" s="5">
        <v>11</v>
      </c>
      <c r="D12" s="3">
        <v>130.07087683</v>
      </c>
      <c r="E12" s="3">
        <v>36.211025409999991</v>
      </c>
      <c r="F12" s="4">
        <v>0.27839456681242392</v>
      </c>
      <c r="G12" s="3">
        <v>1.9923876778246794</v>
      </c>
      <c r="H12" s="19">
        <v>0.44384414479572082</v>
      </c>
      <c r="I12" s="5">
        <v>9</v>
      </c>
      <c r="J12" s="3">
        <v>310.28433581000002</v>
      </c>
      <c r="K12" s="5">
        <v>11</v>
      </c>
      <c r="L12" s="3">
        <v>287.04155729000001</v>
      </c>
      <c r="M12" s="3">
        <v>23.242778520000002</v>
      </c>
      <c r="N12" s="4">
        <v>8.097356612554063E-2</v>
      </c>
      <c r="O12" s="3">
        <v>1.9088939799732838</v>
      </c>
      <c r="P12" s="19">
        <v>0.14109029570718176</v>
      </c>
      <c r="Q12" s="5">
        <v>12</v>
      </c>
      <c r="S12" s="20" t="s">
        <v>297</v>
      </c>
      <c r="T12" s="3">
        <v>310.28433581000002</v>
      </c>
      <c r="U12" s="5">
        <v>11</v>
      </c>
      <c r="V12" s="3">
        <v>423.02613278000001</v>
      </c>
      <c r="W12" s="3">
        <v>-112.74179697</v>
      </c>
      <c r="X12" s="90">
        <v>-0.26651260580308589</v>
      </c>
      <c r="Y12" s="19">
        <v>-0.44202433953415632</v>
      </c>
      <c r="Z12" s="3">
        <v>310.28433581000002</v>
      </c>
      <c r="AA12" s="5">
        <v>11</v>
      </c>
      <c r="AB12" s="3">
        <v>423.02613278000001</v>
      </c>
      <c r="AC12" s="3">
        <v>-112.74179697</v>
      </c>
      <c r="AD12" s="90">
        <v>-0.26651260580308589</v>
      </c>
      <c r="AE12" s="19">
        <v>-0.44202433953415632</v>
      </c>
      <c r="AG12" s="20" t="s">
        <v>297</v>
      </c>
      <c r="AH12" s="5">
        <v>11</v>
      </c>
      <c r="AI12" s="3">
        <v>1825.8932133499998</v>
      </c>
      <c r="AJ12" s="5">
        <v>11</v>
      </c>
      <c r="AK12" s="4">
        <v>0.22156613058923891</v>
      </c>
      <c r="AL12" s="3">
        <v>1.6973780672218493</v>
      </c>
      <c r="AM12" s="3">
        <v>1494.7149954700001</v>
      </c>
      <c r="AO12" s="20" t="s">
        <v>414</v>
      </c>
      <c r="AP12" s="3">
        <v>619.42822606000004</v>
      </c>
      <c r="AQ12" s="3">
        <v>688.44326137999985</v>
      </c>
      <c r="AR12" s="4">
        <v>0.1114173239391818</v>
      </c>
      <c r="AS12" s="3">
        <v>8.2489185676695378</v>
      </c>
      <c r="AT12" s="3">
        <v>1376.4978870799996</v>
      </c>
      <c r="AU12" s="3">
        <v>1354.5242500400002</v>
      </c>
      <c r="AV12" s="4">
        <v>-1.5963436810362719E-2</v>
      </c>
      <c r="AW12" s="3">
        <v>8.3331412134593865</v>
      </c>
      <c r="AX12" s="3">
        <v>8189.6256825399996</v>
      </c>
      <c r="AY12" s="3">
        <v>8902.5048526700011</v>
      </c>
      <c r="AZ12" s="4">
        <v>8.7046612111935096E-2</v>
      </c>
      <c r="BA12" s="3">
        <v>8.2759037438634575</v>
      </c>
      <c r="BC12" s="41" t="str">
        <f t="shared" si="0"/>
        <v>017 Bélgica</v>
      </c>
      <c r="BD12" s="42">
        <f t="shared" si="12"/>
        <v>259.47559503000002</v>
      </c>
      <c r="BE12" s="43">
        <f t="shared" si="1"/>
        <v>39.225554014713616</v>
      </c>
      <c r="BF12" s="43">
        <f t="shared" si="2"/>
        <v>3.1090333419919065</v>
      </c>
      <c r="BG12" s="44">
        <f t="shared" si="3"/>
        <v>0.89605840914579027</v>
      </c>
      <c r="BH12" s="45">
        <f t="shared" si="4"/>
        <v>496.59160979000001</v>
      </c>
      <c r="BI12" s="43">
        <f t="shared" si="5"/>
        <v>19.512053662841456</v>
      </c>
      <c r="BJ12" s="43">
        <f t="shared" si="6"/>
        <v>3.0550711880403676</v>
      </c>
      <c r="BK12" s="46">
        <f t="shared" si="7"/>
        <v>0.49215256162398419</v>
      </c>
      <c r="BL12" s="44">
        <f t="shared" si="8"/>
        <v>2758.2788992700007</v>
      </c>
      <c r="BM12" s="47">
        <f t="shared" si="9"/>
        <v>8</v>
      </c>
      <c r="BN12" s="43">
        <f t="shared" si="10"/>
        <v>8.8293013826359577</v>
      </c>
      <c r="BO12" s="46">
        <f t="shared" si="11"/>
        <v>2.5641379641867785</v>
      </c>
      <c r="BQ12" s="68" t="s">
        <v>413</v>
      </c>
      <c r="BR12" s="71">
        <f t="shared" ref="BR12:BR14" si="23">AQ7</f>
        <v>31.120548899999999</v>
      </c>
      <c r="BS12" s="69">
        <f t="shared" ref="BS12:BS14" si="24">AR7*100</f>
        <v>-21.231638814244825</v>
      </c>
      <c r="BT12" s="70">
        <f t="shared" ref="BT12:BT14" si="25">AS7</f>
        <v>0.37288602860705633</v>
      </c>
      <c r="BU12" s="71">
        <f t="shared" ref="BU12:BU14" si="26">AU7</f>
        <v>49.983478920000003</v>
      </c>
      <c r="BV12" s="69">
        <f t="shared" ref="BV12:BV14" si="27">AV7*100</f>
        <v>-26.12009067224561</v>
      </c>
      <c r="BW12" s="70">
        <f t="shared" ref="BW12:BW14" si="28">AW7</f>
        <v>0.30750234864235937</v>
      </c>
      <c r="BX12" s="71">
        <f t="shared" ref="BX12:BX14" si="29">AY7</f>
        <v>455.41574537999992</v>
      </c>
      <c r="BY12" s="69">
        <f t="shared" ref="BY12:BY14" si="30">AZ7*100</f>
        <v>32.822226664566692</v>
      </c>
      <c r="BZ12" s="70">
        <f t="shared" ref="BZ12:BZ14" si="31">BA7</f>
        <v>0.42336139486341673</v>
      </c>
    </row>
    <row r="13" spans="1:78" x14ac:dyDescent="0.35">
      <c r="A13" s="20" t="s">
        <v>117</v>
      </c>
      <c r="B13" s="3">
        <v>148.41952626</v>
      </c>
      <c r="C13" s="5">
        <v>12</v>
      </c>
      <c r="D13" s="3">
        <v>143.99805928000001</v>
      </c>
      <c r="E13" s="3">
        <v>4.4214669799999911</v>
      </c>
      <c r="F13" s="4">
        <v>3.0705045624278782E-2</v>
      </c>
      <c r="G13" s="3">
        <v>1.7783609117136141</v>
      </c>
      <c r="H13" s="19">
        <v>5.4194605324230032E-2</v>
      </c>
      <c r="I13" s="5">
        <v>24</v>
      </c>
      <c r="J13" s="3">
        <v>266.85659528999997</v>
      </c>
      <c r="K13" s="5">
        <v>12</v>
      </c>
      <c r="L13" s="3">
        <v>278.40798877999998</v>
      </c>
      <c r="M13" s="3">
        <v>-11.551393490000009</v>
      </c>
      <c r="N13" s="4">
        <v>-4.1490883722909322E-2</v>
      </c>
      <c r="O13" s="3">
        <v>1.6417230568067585</v>
      </c>
      <c r="P13" s="19">
        <v>-7.0120253563131896E-2</v>
      </c>
      <c r="Q13" s="5">
        <v>267</v>
      </c>
      <c r="S13" s="20" t="s">
        <v>117</v>
      </c>
      <c r="T13" s="3">
        <v>266.85659528999997</v>
      </c>
      <c r="U13" s="5">
        <v>12</v>
      </c>
      <c r="V13" s="3">
        <v>435.74645805</v>
      </c>
      <c r="W13" s="3">
        <v>-168.88986276000003</v>
      </c>
      <c r="X13" s="90">
        <v>-0.38758745972553754</v>
      </c>
      <c r="Y13" s="19">
        <v>-0.66216285394464847</v>
      </c>
      <c r="Z13" s="3">
        <v>266.85659528999997</v>
      </c>
      <c r="AA13" s="5">
        <v>12</v>
      </c>
      <c r="AB13" s="3">
        <v>435.74645805</v>
      </c>
      <c r="AC13" s="3">
        <v>-168.88986276000003</v>
      </c>
      <c r="AD13" s="90">
        <v>-0.38758745972553754</v>
      </c>
      <c r="AE13" s="19">
        <v>-0.66216285394464847</v>
      </c>
      <c r="AG13" s="20" t="s">
        <v>117</v>
      </c>
      <c r="AH13" s="5">
        <v>12</v>
      </c>
      <c r="AI13" s="3">
        <v>1818.0216857799999</v>
      </c>
      <c r="AJ13" s="5">
        <v>12</v>
      </c>
      <c r="AK13" s="4">
        <v>5.7540697529542273E-2</v>
      </c>
      <c r="AL13" s="3">
        <v>1.6900605756209379</v>
      </c>
      <c r="AM13" s="3">
        <v>1719.1032837099999</v>
      </c>
      <c r="AO13" s="20" t="s">
        <v>406</v>
      </c>
      <c r="AP13" s="3">
        <v>1.80649924</v>
      </c>
      <c r="AQ13" s="3">
        <v>2.07572292</v>
      </c>
      <c r="AR13" s="4">
        <v>0.14903060795087852</v>
      </c>
      <c r="AS13" s="3">
        <v>2.4871286127200749E-2</v>
      </c>
      <c r="AT13" s="3">
        <v>5.3949626300000002</v>
      </c>
      <c r="AU13" s="3">
        <v>5.2742415200000012</v>
      </c>
      <c r="AV13" s="4">
        <v>-2.2376635072261619E-2</v>
      </c>
      <c r="AW13" s="3">
        <v>3.2447554467004029E-2</v>
      </c>
      <c r="AX13" s="3">
        <v>33.808011420000007</v>
      </c>
      <c r="AY13" s="3">
        <v>35.455970239999999</v>
      </c>
      <c r="AZ13" s="4">
        <v>4.8744624447952578E-2</v>
      </c>
      <c r="BA13" s="3">
        <v>3.2960408526317507E-2</v>
      </c>
      <c r="BC13" s="31" t="str">
        <f t="shared" si="0"/>
        <v>010 Portugal</v>
      </c>
      <c r="BD13" s="48">
        <f t="shared" si="12"/>
        <v>193.05259119999999</v>
      </c>
      <c r="BE13" s="39">
        <f t="shared" si="1"/>
        <v>-21.11584894436178</v>
      </c>
      <c r="BF13" s="39">
        <f t="shared" si="2"/>
        <v>2.3131537389068852</v>
      </c>
      <c r="BG13" s="37">
        <f t="shared" si="3"/>
        <v>-0.63340880697682556</v>
      </c>
      <c r="BH13" s="49">
        <f t="shared" si="4"/>
        <v>392.50840434999998</v>
      </c>
      <c r="BI13" s="39">
        <f t="shared" si="5"/>
        <v>-16.336278676728188</v>
      </c>
      <c r="BJ13" s="39">
        <f t="shared" si="6"/>
        <v>2.4147430072378375</v>
      </c>
      <c r="BK13" s="40">
        <f t="shared" si="7"/>
        <v>-0.46523675248603469</v>
      </c>
      <c r="BL13" s="37">
        <f t="shared" si="8"/>
        <v>2685.57645632</v>
      </c>
      <c r="BM13" s="38">
        <f t="shared" si="9"/>
        <v>9</v>
      </c>
      <c r="BN13" s="39">
        <f t="shared" si="10"/>
        <v>5.6148635855167273</v>
      </c>
      <c r="BO13" s="40">
        <f t="shared" si="11"/>
        <v>2.4965526688395396</v>
      </c>
      <c r="BQ13" s="68" t="s">
        <v>405</v>
      </c>
      <c r="BR13" s="71">
        <f t="shared" si="23"/>
        <v>124.30109849999999</v>
      </c>
      <c r="BS13" s="69">
        <f t="shared" si="24"/>
        <v>-20.979886933764014</v>
      </c>
      <c r="BT13" s="70">
        <f t="shared" si="25"/>
        <v>1.4893742112356998</v>
      </c>
      <c r="BU13" s="71">
        <f t="shared" si="26"/>
        <v>243.43044845</v>
      </c>
      <c r="BV13" s="69">
        <f t="shared" si="27"/>
        <v>-19.921633384991701</v>
      </c>
      <c r="BW13" s="70">
        <f t="shared" si="28"/>
        <v>1.4976035331443431</v>
      </c>
      <c r="BX13" s="71">
        <f t="shared" si="29"/>
        <v>1707.4748095800003</v>
      </c>
      <c r="BY13" s="69">
        <f t="shared" si="30"/>
        <v>6.6341955189898272</v>
      </c>
      <c r="BZ13" s="70">
        <f t="shared" si="31"/>
        <v>1.587294520251521</v>
      </c>
    </row>
    <row r="14" spans="1:78" x14ac:dyDescent="0.35">
      <c r="A14" s="20" t="s">
        <v>97</v>
      </c>
      <c r="B14" s="3">
        <v>131.62427079</v>
      </c>
      <c r="C14" s="5">
        <v>14</v>
      </c>
      <c r="D14" s="3">
        <v>134.12608471999999</v>
      </c>
      <c r="E14" s="3">
        <v>-2.5018139299999973</v>
      </c>
      <c r="F14" s="4">
        <v>-1.8652702307852764E-2</v>
      </c>
      <c r="G14" s="3">
        <v>1.5771203702381633</v>
      </c>
      <c r="H14" s="19">
        <v>-3.066512068150987E-2</v>
      </c>
      <c r="I14" s="5">
        <v>271</v>
      </c>
      <c r="J14" s="3">
        <v>258.94827845999998</v>
      </c>
      <c r="K14" s="5">
        <v>13</v>
      </c>
      <c r="L14" s="3">
        <v>278.80139981000002</v>
      </c>
      <c r="M14" s="3">
        <v>-19.853121350000038</v>
      </c>
      <c r="N14" s="4">
        <v>-7.1208829523559447E-2</v>
      </c>
      <c r="O14" s="3">
        <v>1.5930704609575357</v>
      </c>
      <c r="P14" s="19">
        <v>-0.12051410977271013</v>
      </c>
      <c r="Q14" s="5">
        <v>272</v>
      </c>
      <c r="S14" s="20" t="s">
        <v>97</v>
      </c>
      <c r="T14" s="3">
        <v>258.94827845999998</v>
      </c>
      <c r="U14" s="5">
        <v>13</v>
      </c>
      <c r="V14" s="3">
        <v>439.80120166000006</v>
      </c>
      <c r="W14" s="3">
        <v>-180.85292320000008</v>
      </c>
      <c r="X14" s="90">
        <v>-0.41121516384535306</v>
      </c>
      <c r="Y14" s="19">
        <v>-0.70906616781683485</v>
      </c>
      <c r="Z14" s="3">
        <v>258.94827845999998</v>
      </c>
      <c r="AA14" s="5">
        <v>13</v>
      </c>
      <c r="AB14" s="3">
        <v>439.80120166000006</v>
      </c>
      <c r="AC14" s="3">
        <v>-180.85292320000008</v>
      </c>
      <c r="AD14" s="90">
        <v>-0.41121516384535306</v>
      </c>
      <c r="AE14" s="19">
        <v>-0.70906616781683485</v>
      </c>
      <c r="AG14" s="20" t="s">
        <v>97</v>
      </c>
      <c r="AH14" s="5">
        <v>13</v>
      </c>
      <c r="AI14" s="3">
        <v>1537.6059025600002</v>
      </c>
      <c r="AJ14" s="5">
        <v>13</v>
      </c>
      <c r="AK14" s="4">
        <v>-0.12822808071108094</v>
      </c>
      <c r="AL14" s="3">
        <v>1.4293818039050441</v>
      </c>
      <c r="AM14" s="3">
        <v>1763.7708539799999</v>
      </c>
      <c r="AO14" s="20" t="s">
        <v>416</v>
      </c>
      <c r="AP14" s="3">
        <v>1.1370764500000006</v>
      </c>
      <c r="AQ14" s="3">
        <v>0.96190591000000014</v>
      </c>
      <c r="AR14" s="4">
        <v>-0.15405344117363462</v>
      </c>
      <c r="AS14" s="3">
        <v>1.1525544611250627E-2</v>
      </c>
      <c r="AT14" s="3">
        <v>1.6793551700000005</v>
      </c>
      <c r="AU14" s="3">
        <v>1.6901993399999997</v>
      </c>
      <c r="AV14" s="4">
        <v>6.4573415997517536E-3</v>
      </c>
      <c r="AW14" s="3">
        <v>1.0398241137949299E-2</v>
      </c>
      <c r="AX14" s="3">
        <v>14.219551419999995</v>
      </c>
      <c r="AY14" s="3">
        <v>17.561147610000003</v>
      </c>
      <c r="AZ14" s="4">
        <v>0.23500011296418299</v>
      </c>
      <c r="BA14" s="3">
        <v>1.6325109579530279E-2</v>
      </c>
      <c r="BC14" s="41" t="str">
        <f t="shared" si="0"/>
        <v>039 Suiza (d.01/01/95)</v>
      </c>
      <c r="BD14" s="42">
        <f t="shared" si="12"/>
        <v>185.36202929000001</v>
      </c>
      <c r="BE14" s="43">
        <f t="shared" si="1"/>
        <v>-3.0054258388980348</v>
      </c>
      <c r="BF14" s="43">
        <f t="shared" si="2"/>
        <v>2.2210055220617577</v>
      </c>
      <c r="BG14" s="44">
        <f t="shared" si="3"/>
        <v>-7.0399410481018818E-2</v>
      </c>
      <c r="BH14" s="45">
        <f t="shared" si="4"/>
        <v>357.27169777</v>
      </c>
      <c r="BI14" s="43">
        <f t="shared" si="5"/>
        <v>-1.1160642911884233</v>
      </c>
      <c r="BJ14" s="43">
        <f t="shared" si="6"/>
        <v>2.1979639781287594</v>
      </c>
      <c r="BK14" s="46">
        <f t="shared" si="7"/>
        <v>-2.4477732423569775E-2</v>
      </c>
      <c r="BL14" s="44">
        <f t="shared" si="8"/>
        <v>2309.9629614400001</v>
      </c>
      <c r="BM14" s="47">
        <f t="shared" si="9"/>
        <v>10</v>
      </c>
      <c r="BN14" s="43">
        <f t="shared" si="10"/>
        <v>2.3163129889258061</v>
      </c>
      <c r="BO14" s="46">
        <f t="shared" si="11"/>
        <v>2.1473766582709266</v>
      </c>
      <c r="BQ14" s="68" t="s">
        <v>412</v>
      </c>
      <c r="BR14" s="71">
        <f t="shared" si="23"/>
        <v>1.3089391900000003</v>
      </c>
      <c r="BS14" s="76">
        <f t="shared" si="24"/>
        <v>126.21835042694873</v>
      </c>
      <c r="BT14" s="72">
        <f t="shared" si="25"/>
        <v>1.5683693042034912E-2</v>
      </c>
      <c r="BU14" s="71">
        <f t="shared" si="26"/>
        <v>1.68015823</v>
      </c>
      <c r="BV14" s="76">
        <f t="shared" si="27"/>
        <v>-92.742959672736532</v>
      </c>
      <c r="BW14" s="72">
        <f t="shared" si="28"/>
        <v>1.0336467428421835E-2</v>
      </c>
      <c r="BX14" s="71">
        <f t="shared" si="29"/>
        <v>174.81361620999999</v>
      </c>
      <c r="BY14" s="76">
        <f t="shared" si="30"/>
        <v>270.7383917520267</v>
      </c>
      <c r="BZ14" s="72">
        <f t="shared" si="31"/>
        <v>0.16250939312172891</v>
      </c>
    </row>
    <row r="15" spans="1:78" x14ac:dyDescent="0.35">
      <c r="A15" s="20" t="s">
        <v>288</v>
      </c>
      <c r="B15" s="3">
        <v>104.83278386000001</v>
      </c>
      <c r="C15" s="5">
        <v>16</v>
      </c>
      <c r="D15" s="3">
        <v>93.543809349999989</v>
      </c>
      <c r="E15" s="3">
        <v>11.288974510000017</v>
      </c>
      <c r="F15" s="4">
        <v>0.12068115023797699</v>
      </c>
      <c r="G15" s="3">
        <v>1.2561051081389285</v>
      </c>
      <c r="H15" s="19">
        <v>0.13837070837623788</v>
      </c>
      <c r="I15" s="5">
        <v>19</v>
      </c>
      <c r="J15" s="3">
        <v>203.03694403000003</v>
      </c>
      <c r="K15" s="5">
        <v>14</v>
      </c>
      <c r="L15" s="3">
        <v>206.06360751</v>
      </c>
      <c r="M15" s="3">
        <v>-3.0266634799999679</v>
      </c>
      <c r="N15" s="4">
        <v>-1.4688005886013045E-2</v>
      </c>
      <c r="O15" s="3">
        <v>1.2490994724540929</v>
      </c>
      <c r="P15" s="19">
        <v>-1.8372710690843997E-2</v>
      </c>
      <c r="Q15" s="5">
        <v>253</v>
      </c>
      <c r="S15" s="20" t="s">
        <v>288</v>
      </c>
      <c r="T15" s="3">
        <v>203.03694403000003</v>
      </c>
      <c r="U15" s="5">
        <v>14</v>
      </c>
      <c r="V15" s="3">
        <v>324.33724738000001</v>
      </c>
      <c r="W15" s="3">
        <v>-121.30030334999998</v>
      </c>
      <c r="X15" s="90">
        <v>-0.37399436644993822</v>
      </c>
      <c r="Y15" s="19">
        <v>-0.47557949149811707</v>
      </c>
      <c r="Z15" s="3">
        <v>203.03694403000003</v>
      </c>
      <c r="AA15" s="5">
        <v>14</v>
      </c>
      <c r="AB15" s="3">
        <v>324.33724738000001</v>
      </c>
      <c r="AC15" s="3">
        <v>-121.30030334999998</v>
      </c>
      <c r="AD15" s="90">
        <v>-0.37399436644993822</v>
      </c>
      <c r="AE15" s="19">
        <v>-0.47557949149811707</v>
      </c>
      <c r="AG15" s="20" t="s">
        <v>288</v>
      </c>
      <c r="AH15" s="5">
        <v>14</v>
      </c>
      <c r="AI15" s="3">
        <v>1428.3514903899998</v>
      </c>
      <c r="AJ15" s="5">
        <v>14</v>
      </c>
      <c r="AK15" s="4">
        <v>0.13973497676792102</v>
      </c>
      <c r="AL15" s="3">
        <v>1.3278172427309909</v>
      </c>
      <c r="AM15" s="3">
        <v>1253.23125069</v>
      </c>
      <c r="AO15" s="20" t="s">
        <v>411</v>
      </c>
      <c r="AP15" s="3">
        <v>1.17579137</v>
      </c>
      <c r="AQ15" s="3">
        <v>6.4578960000000005E-2</v>
      </c>
      <c r="AR15" s="4">
        <v>-0.94507617452575787</v>
      </c>
      <c r="AS15" s="3">
        <v>7.7378429292337925E-4</v>
      </c>
      <c r="AT15" s="3">
        <v>1.712367</v>
      </c>
      <c r="AU15" s="3">
        <v>0.25484826999999999</v>
      </c>
      <c r="AV15" s="4">
        <v>-0.85117193335307206</v>
      </c>
      <c r="AW15" s="3">
        <v>1.5678468819241228E-3</v>
      </c>
      <c r="AX15" s="3">
        <v>7.1691115099999996</v>
      </c>
      <c r="AY15" s="3">
        <v>12.375518999999995</v>
      </c>
      <c r="AZ15" s="4">
        <v>0.72622771772174533</v>
      </c>
      <c r="BA15" s="3">
        <v>1.1504470451778114E-2</v>
      </c>
      <c r="BC15" s="50" t="s">
        <v>402</v>
      </c>
      <c r="BD15" s="51">
        <f>SUM(BD5:BD14)</f>
        <v>5876.2886862700016</v>
      </c>
      <c r="BE15" s="52">
        <f>AO30</f>
        <v>-0.60172938243401308</v>
      </c>
      <c r="BF15" s="52">
        <f>SUM(BF5:BF14)</f>
        <v>70.409617716344243</v>
      </c>
      <c r="BG15" s="205">
        <f>SUM(BG5:BG14)</f>
        <v>-0.4360288098087387</v>
      </c>
      <c r="BH15" s="54">
        <f>SUM(BH5:BH14)</f>
        <v>11771.981936100001</v>
      </c>
      <c r="BI15" s="52">
        <f>AO34</f>
        <v>1.4006227245798364</v>
      </c>
      <c r="BJ15" s="52">
        <f>SUM(BJ5:BJ14)</f>
        <v>72.422171720378884</v>
      </c>
      <c r="BK15" s="56">
        <f>SUM(BK5:BK14)</f>
        <v>0.98705018236111741</v>
      </c>
      <c r="BL15" s="55">
        <f>SUM(BL5:BL14)</f>
        <v>77355.003039640025</v>
      </c>
      <c r="BM15" s="53"/>
      <c r="BN15" s="52">
        <f>AO38</f>
        <v>16.584604207508956</v>
      </c>
      <c r="BO15" s="56">
        <f>SUM(BO5:BO14)</f>
        <v>71.910385880927095</v>
      </c>
      <c r="BQ15" s="73" t="s">
        <v>425</v>
      </c>
      <c r="BR15" s="61">
        <f>AQ23</f>
        <v>1796.6746112599999</v>
      </c>
      <c r="BS15" s="74">
        <f>AR23*100</f>
        <v>11.578145333210399</v>
      </c>
      <c r="BT15" s="75">
        <f>AS23</f>
        <v>21.52773277375799</v>
      </c>
      <c r="BU15" s="61">
        <f>AU23</f>
        <v>3730.3439728799995</v>
      </c>
      <c r="BV15" s="74">
        <f>AV23*100</f>
        <v>9.6004871421590856</v>
      </c>
      <c r="BW15" s="75">
        <f>AW23</f>
        <v>22.949373626842171</v>
      </c>
      <c r="BX15" s="61">
        <f>AY23</f>
        <v>23914.268764040004</v>
      </c>
      <c r="BY15" s="74">
        <f>AZ23*100</f>
        <v>17.243670337865936</v>
      </c>
      <c r="BZ15" s="75">
        <f>BA23</f>
        <v>22.231067510928522</v>
      </c>
    </row>
    <row r="16" spans="1:78" x14ac:dyDescent="0.35">
      <c r="A16" s="20" t="s">
        <v>289</v>
      </c>
      <c r="B16" s="3">
        <v>103.28654324</v>
      </c>
      <c r="C16" s="5">
        <v>17</v>
      </c>
      <c r="D16" s="3">
        <v>88.700387520000007</v>
      </c>
      <c r="E16" s="3">
        <v>14.586155719999994</v>
      </c>
      <c r="F16" s="4">
        <v>0.16444297626897209</v>
      </c>
      <c r="G16" s="3">
        <v>1.2375780723236087</v>
      </c>
      <c r="H16" s="19">
        <v>0.17878476895086107</v>
      </c>
      <c r="I16" s="5">
        <v>16</v>
      </c>
      <c r="J16" s="3">
        <v>197.84437482999999</v>
      </c>
      <c r="K16" s="5">
        <v>15</v>
      </c>
      <c r="L16" s="3">
        <v>203.19889518000002</v>
      </c>
      <c r="M16" s="3">
        <v>-5.3545203500000298</v>
      </c>
      <c r="N16" s="4">
        <v>-2.6351129248300409E-2</v>
      </c>
      <c r="O16" s="3">
        <v>1.2171543726133316</v>
      </c>
      <c r="P16" s="19">
        <v>-3.2503465921751018E-2</v>
      </c>
      <c r="Q16" s="5">
        <v>257</v>
      </c>
      <c r="S16" s="20" t="s">
        <v>289</v>
      </c>
      <c r="T16" s="3">
        <v>197.84437482999999</v>
      </c>
      <c r="U16" s="5">
        <v>15</v>
      </c>
      <c r="V16" s="3">
        <v>309.99865962000001</v>
      </c>
      <c r="W16" s="3">
        <v>-112.15428479000002</v>
      </c>
      <c r="X16" s="90">
        <v>-0.36178957975973203</v>
      </c>
      <c r="Y16" s="19">
        <v>-0.43972089316100815</v>
      </c>
      <c r="Z16" s="3">
        <v>197.84437482999999</v>
      </c>
      <c r="AA16" s="5">
        <v>15</v>
      </c>
      <c r="AB16" s="3">
        <v>309.99865962000001</v>
      </c>
      <c r="AC16" s="3">
        <v>-112.15428479000002</v>
      </c>
      <c r="AD16" s="90">
        <v>-0.36178957975973203</v>
      </c>
      <c r="AE16" s="19">
        <v>-0.43972089316100815</v>
      </c>
      <c r="AG16" s="20" t="s">
        <v>289</v>
      </c>
      <c r="AH16" s="5">
        <v>15</v>
      </c>
      <c r="AI16" s="3">
        <v>1234.82619901</v>
      </c>
      <c r="AJ16" s="5">
        <v>16</v>
      </c>
      <c r="AK16" s="4">
        <v>8.5627585373213355E-2</v>
      </c>
      <c r="AL16" s="3">
        <v>1.1479131921329548</v>
      </c>
      <c r="AM16" s="3">
        <v>1137.4307503299999</v>
      </c>
      <c r="AO16" s="20" t="s">
        <v>368</v>
      </c>
      <c r="AP16" s="3">
        <v>8158.5001930499975</v>
      </c>
      <c r="AQ16" s="3">
        <v>8345.8608026299989</v>
      </c>
      <c r="AR16" s="4">
        <v>2.2965079995905135E-2</v>
      </c>
      <c r="AS16" s="3">
        <v>100</v>
      </c>
      <c r="AT16" s="3">
        <v>16473.690414710003</v>
      </c>
      <c r="AU16" s="3">
        <v>16254.665741800005</v>
      </c>
      <c r="AV16" s="4">
        <v>-1.3295422421828573E-2</v>
      </c>
      <c r="AW16" s="3">
        <v>100</v>
      </c>
      <c r="AX16" s="3">
        <v>95648.403254350094</v>
      </c>
      <c r="AY16" s="3">
        <v>107571.39193735991</v>
      </c>
      <c r="AZ16" s="4">
        <v>0.12465434107983975</v>
      </c>
      <c r="BA16" s="3">
        <v>100</v>
      </c>
      <c r="BC16" s="332" t="s">
        <v>392</v>
      </c>
      <c r="BD16" s="332"/>
      <c r="BE16" s="332"/>
      <c r="BF16" s="332"/>
      <c r="BG16" s="332"/>
      <c r="BH16" s="332"/>
      <c r="BI16" s="332"/>
      <c r="BJ16" s="332"/>
      <c r="BK16" s="332"/>
      <c r="BL16" s="332"/>
      <c r="BM16" s="332"/>
      <c r="BN16" s="332"/>
      <c r="BO16" s="332"/>
      <c r="BQ16" s="68" t="s">
        <v>410</v>
      </c>
      <c r="BR16" s="65">
        <f>AQ10</f>
        <v>99.576066060000002</v>
      </c>
      <c r="BS16" s="66">
        <f>AR10*100</f>
        <v>73.088010686894748</v>
      </c>
      <c r="BT16" s="67">
        <f>AS10</f>
        <v>1.1931191810510544</v>
      </c>
      <c r="BU16" s="65">
        <f>AU10</f>
        <v>161.75655470000001</v>
      </c>
      <c r="BV16" s="66">
        <f>AV10*100</f>
        <v>22.25210688006478</v>
      </c>
      <c r="BW16" s="67">
        <f>AW10</f>
        <v>0.99513922506589447</v>
      </c>
      <c r="BX16" s="65">
        <f>AY10</f>
        <v>831.02291457999991</v>
      </c>
      <c r="BY16" s="66">
        <f>AZ10*100</f>
        <v>9.0287248474333115</v>
      </c>
      <c r="BZ16" s="67">
        <f>BA10</f>
        <v>0.77253152498381206</v>
      </c>
    </row>
    <row r="17" spans="1:78" x14ac:dyDescent="0.35">
      <c r="A17" s="20" t="s">
        <v>128</v>
      </c>
      <c r="B17" s="3">
        <v>105.37879556999999</v>
      </c>
      <c r="C17" s="5">
        <v>15</v>
      </c>
      <c r="D17" s="3">
        <v>82.817552849999998</v>
      </c>
      <c r="E17" s="3">
        <v>22.561242719999996</v>
      </c>
      <c r="F17" s="4">
        <v>0.2724210260216593</v>
      </c>
      <c r="G17" s="3">
        <v>1.2626474136351806</v>
      </c>
      <c r="H17" s="19">
        <v>0.27653664504683473</v>
      </c>
      <c r="I17" s="5">
        <v>13</v>
      </c>
      <c r="J17" s="3">
        <v>183.21763663000002</v>
      </c>
      <c r="K17" s="5">
        <v>16</v>
      </c>
      <c r="L17" s="3">
        <v>203.10513802999998</v>
      </c>
      <c r="M17" s="3">
        <v>-19.887501399999962</v>
      </c>
      <c r="N17" s="4">
        <v>-9.7917273747463951E-2</v>
      </c>
      <c r="O17" s="3">
        <v>1.1271695126823993</v>
      </c>
      <c r="P17" s="19">
        <v>-0.1207228064832494</v>
      </c>
      <c r="Q17" s="5">
        <v>273</v>
      </c>
      <c r="S17" s="20" t="s">
        <v>128</v>
      </c>
      <c r="T17" s="3">
        <v>183.21763663000002</v>
      </c>
      <c r="U17" s="5">
        <v>16</v>
      </c>
      <c r="V17" s="3">
        <v>288.82639568000002</v>
      </c>
      <c r="W17" s="3">
        <v>-105.60875905</v>
      </c>
      <c r="X17" s="90">
        <v>-0.36564787924372166</v>
      </c>
      <c r="Y17" s="19">
        <v>-0.41405799111504182</v>
      </c>
      <c r="Z17" s="3">
        <v>183.21763663000002</v>
      </c>
      <c r="AA17" s="5">
        <v>16</v>
      </c>
      <c r="AB17" s="3">
        <v>288.82639568000002</v>
      </c>
      <c r="AC17" s="3">
        <v>-105.60875905</v>
      </c>
      <c r="AD17" s="90">
        <v>-0.36564787924372166</v>
      </c>
      <c r="AE17" s="19">
        <v>-0.41405799111504182</v>
      </c>
      <c r="AG17" s="20" t="s">
        <v>128</v>
      </c>
      <c r="AH17" s="5">
        <v>16</v>
      </c>
      <c r="AI17" s="3">
        <v>784.07305292000001</v>
      </c>
      <c r="AJ17" s="5">
        <v>23</v>
      </c>
      <c r="AK17" s="4">
        <v>-0.31842475538618698</v>
      </c>
      <c r="AL17" s="3">
        <v>0.72888622039638107</v>
      </c>
      <c r="AM17" s="3">
        <v>1150.38370175</v>
      </c>
      <c r="BC17" s="323" t="s">
        <v>393</v>
      </c>
      <c r="BD17" s="323"/>
      <c r="BE17" s="323"/>
      <c r="BF17" s="323"/>
      <c r="BG17" s="323"/>
      <c r="BH17" s="323"/>
      <c r="BI17" s="323"/>
      <c r="BJ17" s="323"/>
      <c r="BK17" s="323"/>
      <c r="BL17" s="323"/>
      <c r="BM17" s="323"/>
      <c r="BN17" s="323"/>
      <c r="BO17" s="323"/>
      <c r="BQ17" s="68" t="s">
        <v>407</v>
      </c>
      <c r="BR17" s="71">
        <f t="shared" ref="BR17:BR18" si="32">AQ11</f>
        <v>1008.65528382</v>
      </c>
      <c r="BS17" s="69">
        <f t="shared" ref="BS17:BS18" si="33">AR11*100</f>
        <v>8.0762178319942812</v>
      </c>
      <c r="BT17" s="70">
        <f t="shared" ref="BT17:BT18" si="34">AS11</f>
        <v>12.085695025037397</v>
      </c>
      <c r="BU17" s="71">
        <f t="shared" ref="BU17:BU18" si="35">AU11</f>
        <v>2214.06316814</v>
      </c>
      <c r="BV17" s="69">
        <f t="shared" ref="BV17:BV18" si="36">AV11*100</f>
        <v>16.851191507691631</v>
      </c>
      <c r="BW17" s="70">
        <f t="shared" ref="BW17:BW18" si="37">AW11</f>
        <v>13.621093188316893</v>
      </c>
      <c r="BX17" s="71">
        <f t="shared" ref="BX17:BX18" si="38">AY11</f>
        <v>14180.74099679</v>
      </c>
      <c r="BY17" s="69">
        <f t="shared" ref="BY17:BY18" si="39">AZ11*100</f>
        <v>23.900830833242637</v>
      </c>
      <c r="BZ17" s="70">
        <f t="shared" ref="BZ17:BZ18" si="40">BA11</f>
        <v>13.182632242081253</v>
      </c>
    </row>
    <row r="18" spans="1:78" x14ac:dyDescent="0.35">
      <c r="A18" s="20" t="s">
        <v>118</v>
      </c>
      <c r="B18" s="3">
        <v>75.758989450000001</v>
      </c>
      <c r="C18" s="5">
        <v>22</v>
      </c>
      <c r="D18" s="3">
        <v>76.787034269999992</v>
      </c>
      <c r="E18" s="3">
        <v>-1.028044819999991</v>
      </c>
      <c r="F18" s="4">
        <v>-1.3388260528270468E-2</v>
      </c>
      <c r="G18" s="3">
        <v>0.9077432662922722</v>
      </c>
      <c r="H18" s="19">
        <v>-1.2600904525022308E-2</v>
      </c>
      <c r="I18" s="5">
        <v>259</v>
      </c>
      <c r="J18" s="3">
        <v>183.1692535</v>
      </c>
      <c r="K18" s="5">
        <v>17</v>
      </c>
      <c r="L18" s="3">
        <v>148.27352008999998</v>
      </c>
      <c r="M18" s="3">
        <v>34.89573341000002</v>
      </c>
      <c r="N18" s="4">
        <v>0.2353470355921865</v>
      </c>
      <c r="O18" s="3">
        <v>1.1268718558079451</v>
      </c>
      <c r="P18" s="19">
        <v>0.21182705593908849</v>
      </c>
      <c r="Q18" s="5">
        <v>8</v>
      </c>
      <c r="S18" s="20" t="s">
        <v>118</v>
      </c>
      <c r="T18" s="3">
        <v>183.1692535</v>
      </c>
      <c r="U18" s="5">
        <v>17</v>
      </c>
      <c r="V18" s="3">
        <v>220.16424811999997</v>
      </c>
      <c r="W18" s="3">
        <v>-36.994994619999972</v>
      </c>
      <c r="X18" s="90">
        <v>-0.16803361552069951</v>
      </c>
      <c r="Y18" s="19">
        <v>-0.14504548004788784</v>
      </c>
      <c r="Z18" s="3">
        <v>183.1692535</v>
      </c>
      <c r="AA18" s="5">
        <v>17</v>
      </c>
      <c r="AB18" s="3">
        <v>220.16424811999997</v>
      </c>
      <c r="AC18" s="3">
        <v>-36.994994619999972</v>
      </c>
      <c r="AD18" s="90">
        <v>-0.16803361552069951</v>
      </c>
      <c r="AE18" s="19">
        <v>-0.14504548004788784</v>
      </c>
      <c r="AG18" s="20" t="s">
        <v>118</v>
      </c>
      <c r="AH18" s="5">
        <v>17</v>
      </c>
      <c r="AI18" s="3">
        <v>1044.9444165</v>
      </c>
      <c r="AJ18" s="5">
        <v>19</v>
      </c>
      <c r="AK18" s="4">
        <v>0.25739047823685546</v>
      </c>
      <c r="AL18" s="3">
        <v>0.97139620272691418</v>
      </c>
      <c r="AM18" s="3">
        <v>831.04209438999999</v>
      </c>
      <c r="AR18" s="3"/>
      <c r="AS18" s="3"/>
      <c r="AT18" s="3"/>
      <c r="AU18" s="3"/>
      <c r="AV18" s="3"/>
      <c r="AW18" s="3"/>
      <c r="AX18" s="3"/>
      <c r="AY18" s="3"/>
      <c r="AZ18" s="3"/>
      <c r="BA18" s="3"/>
      <c r="BQ18" s="68" t="s">
        <v>414</v>
      </c>
      <c r="BR18" s="71">
        <f t="shared" si="32"/>
        <v>688.44326137999985</v>
      </c>
      <c r="BS18" s="69">
        <f t="shared" si="33"/>
        <v>11.141732393918179</v>
      </c>
      <c r="BT18" s="72">
        <f t="shared" si="34"/>
        <v>8.2489185676695378</v>
      </c>
      <c r="BU18" s="71">
        <f t="shared" si="35"/>
        <v>1354.5242500400002</v>
      </c>
      <c r="BV18" s="69">
        <f t="shared" si="36"/>
        <v>-1.5963436810362719</v>
      </c>
      <c r="BW18" s="72">
        <f t="shared" si="37"/>
        <v>8.3331412134593865</v>
      </c>
      <c r="BX18" s="71">
        <f t="shared" si="38"/>
        <v>8902.5048526700011</v>
      </c>
      <c r="BY18" s="69">
        <f t="shared" si="39"/>
        <v>8.7046612111935104</v>
      </c>
      <c r="BZ18" s="72">
        <f t="shared" si="40"/>
        <v>8.2759037438634575</v>
      </c>
    </row>
    <row r="19" spans="1:78" x14ac:dyDescent="0.35">
      <c r="A19" s="20" t="s">
        <v>83</v>
      </c>
      <c r="B19" s="3">
        <v>92.988770069999987</v>
      </c>
      <c r="C19" s="5">
        <v>19</v>
      </c>
      <c r="D19" s="3">
        <v>79.786589399999997</v>
      </c>
      <c r="E19" s="3">
        <v>13.20218066999999</v>
      </c>
      <c r="F19" s="4">
        <v>0.16546866797141213</v>
      </c>
      <c r="G19" s="3">
        <v>1.11419028269315</v>
      </c>
      <c r="H19" s="19">
        <v>0.16182117249009279</v>
      </c>
      <c r="I19" s="5">
        <v>17</v>
      </c>
      <c r="J19" s="3">
        <v>180.29409776</v>
      </c>
      <c r="K19" s="5">
        <v>18</v>
      </c>
      <c r="L19" s="3">
        <v>165.55854613</v>
      </c>
      <c r="M19" s="3">
        <v>14.735551630000003</v>
      </c>
      <c r="N19" s="4">
        <v>8.9005079921572472E-2</v>
      </c>
      <c r="O19" s="3">
        <v>1.1091836683935072</v>
      </c>
      <c r="P19" s="19">
        <v>8.9449001766125538E-2</v>
      </c>
      <c r="Q19" s="5">
        <v>14</v>
      </c>
      <c r="S19" s="20" t="s">
        <v>83</v>
      </c>
      <c r="T19" s="3">
        <v>180.29409776</v>
      </c>
      <c r="U19" s="5">
        <v>18</v>
      </c>
      <c r="V19" s="3">
        <v>347.66070053999999</v>
      </c>
      <c r="W19" s="3">
        <v>-167.36660277999999</v>
      </c>
      <c r="X19" s="90">
        <v>-0.4814078856771552</v>
      </c>
      <c r="Y19" s="19">
        <v>-0.6561906412897669</v>
      </c>
      <c r="Z19" s="3">
        <v>180.29409776</v>
      </c>
      <c r="AA19" s="5">
        <v>18</v>
      </c>
      <c r="AB19" s="3">
        <v>347.66070053999999</v>
      </c>
      <c r="AC19" s="3">
        <v>-167.36660277999999</v>
      </c>
      <c r="AD19" s="90">
        <v>-0.4814078856771552</v>
      </c>
      <c r="AE19" s="19">
        <v>-0.6561906412897669</v>
      </c>
      <c r="AG19" s="20" t="s">
        <v>83</v>
      </c>
      <c r="AH19" s="5">
        <v>18</v>
      </c>
      <c r="AI19" s="3">
        <v>1209.90409548</v>
      </c>
      <c r="AJ19" s="5">
        <v>17</v>
      </c>
      <c r="AK19" s="4">
        <v>0.46785410865592203</v>
      </c>
      <c r="AL19" s="3">
        <v>1.1247452261141526</v>
      </c>
      <c r="AM19" s="3">
        <v>824.26726766999991</v>
      </c>
      <c r="AO19" s="1" t="s">
        <v>51</v>
      </c>
      <c r="AP19" t="s">
        <v>434</v>
      </c>
      <c r="AQ19" t="s">
        <v>432</v>
      </c>
      <c r="AR19" t="s">
        <v>436</v>
      </c>
      <c r="AS19" t="s">
        <v>437</v>
      </c>
      <c r="AT19" t="s">
        <v>440</v>
      </c>
      <c r="AU19" t="s">
        <v>438</v>
      </c>
      <c r="AV19" t="s">
        <v>442</v>
      </c>
      <c r="AW19" t="s">
        <v>461</v>
      </c>
      <c r="AX19" t="s">
        <v>460</v>
      </c>
      <c r="AY19" t="s">
        <v>456</v>
      </c>
      <c r="AZ19" t="s">
        <v>458</v>
      </c>
      <c r="BA19" t="s">
        <v>459</v>
      </c>
      <c r="BQ19" s="73" t="s">
        <v>426</v>
      </c>
      <c r="BR19" s="61">
        <f>AQ24</f>
        <v>3.0376288300000001</v>
      </c>
      <c r="BS19" s="74">
        <f>AR24*100</f>
        <v>3.1952003245413252</v>
      </c>
      <c r="BT19" s="75">
        <f>AS24</f>
        <v>3.6396830738451375E-2</v>
      </c>
      <c r="BU19" s="61">
        <f>AU24</f>
        <v>6.9644408600000034</v>
      </c>
      <c r="BV19" s="74">
        <f>AV24*100</f>
        <v>-1.5531807180050095</v>
      </c>
      <c r="BW19" s="75">
        <f>AW24</f>
        <v>4.2845795604953343E-2</v>
      </c>
      <c r="BX19" s="61">
        <f>AY24</f>
        <v>53.017117850000005</v>
      </c>
      <c r="BY19" s="74">
        <f>AZ24*100</f>
        <v>10.38894067271805</v>
      </c>
      <c r="BZ19" s="75">
        <f>BA24</f>
        <v>4.9285518105847796E-2</v>
      </c>
    </row>
    <row r="20" spans="1:78" x14ac:dyDescent="0.35">
      <c r="A20" s="20" t="s">
        <v>121</v>
      </c>
      <c r="B20" s="3">
        <v>86.443806199999983</v>
      </c>
      <c r="C20" s="5">
        <v>20</v>
      </c>
      <c r="D20" s="3">
        <v>44.727235409999999</v>
      </c>
      <c r="E20" s="3">
        <v>41.716570789999984</v>
      </c>
      <c r="F20" s="4">
        <v>0.93268833648218519</v>
      </c>
      <c r="G20" s="3">
        <v>1.0357686072688785</v>
      </c>
      <c r="H20" s="19">
        <v>0.51132646691039108</v>
      </c>
      <c r="I20" s="5">
        <v>8</v>
      </c>
      <c r="J20" s="3">
        <v>175.35835105999996</v>
      </c>
      <c r="K20" s="5">
        <v>19</v>
      </c>
      <c r="L20" s="3">
        <v>84.309696160000001</v>
      </c>
      <c r="M20" s="3">
        <v>91.04865489999996</v>
      </c>
      <c r="N20" s="4">
        <v>1.0799310049369768</v>
      </c>
      <c r="O20" s="3">
        <v>1.0788185610550807</v>
      </c>
      <c r="P20" s="19">
        <v>0.55269130721734983</v>
      </c>
      <c r="Q20" s="5">
        <v>4</v>
      </c>
      <c r="S20" s="20" t="s">
        <v>121</v>
      </c>
      <c r="T20" s="3">
        <v>175.35835105999996</v>
      </c>
      <c r="U20" s="5">
        <v>19</v>
      </c>
      <c r="V20" s="3">
        <v>142.33705818999999</v>
      </c>
      <c r="W20" s="3">
        <v>33.021292869999968</v>
      </c>
      <c r="X20" s="90">
        <v>0.23199364445147652</v>
      </c>
      <c r="Y20" s="19">
        <v>0.12946587302763729</v>
      </c>
      <c r="Z20" s="3">
        <v>175.35835105999996</v>
      </c>
      <c r="AA20" s="5">
        <v>19</v>
      </c>
      <c r="AB20" s="3">
        <v>142.33705818999999</v>
      </c>
      <c r="AC20" s="3">
        <v>33.021292869999968</v>
      </c>
      <c r="AD20" s="90">
        <v>0.23199364445147652</v>
      </c>
      <c r="AE20" s="19">
        <v>0.12946587302763729</v>
      </c>
      <c r="AG20" s="20" t="s">
        <v>121</v>
      </c>
      <c r="AH20" s="5">
        <v>19</v>
      </c>
      <c r="AI20" s="3">
        <v>689.04371177999997</v>
      </c>
      <c r="AJ20" s="5">
        <v>28</v>
      </c>
      <c r="AK20" s="4">
        <v>0.15750692812389611</v>
      </c>
      <c r="AL20" s="3">
        <v>0.64054550133667343</v>
      </c>
      <c r="AM20" s="3">
        <v>595.28258107000011</v>
      </c>
      <c r="AO20" s="20" t="s">
        <v>429</v>
      </c>
      <c r="AP20" s="3">
        <v>4797.4271495799976</v>
      </c>
      <c r="AQ20" s="3">
        <v>5099.2125537500006</v>
      </c>
      <c r="AR20" s="4">
        <v>6.2905677305891583E-2</v>
      </c>
      <c r="AS20" s="3">
        <v>61.098701192609219</v>
      </c>
      <c r="AT20" s="3">
        <v>9509.9829582600014</v>
      </c>
      <c r="AU20" s="3">
        <v>9846.0202007700009</v>
      </c>
      <c r="AV20" s="4">
        <v>3.5335209745894547E-2</v>
      </c>
      <c r="AW20" s="3">
        <v>60.573501523628835</v>
      </c>
      <c r="AX20" s="3">
        <v>57891.393372429993</v>
      </c>
      <c r="AY20" s="3">
        <v>63501.649128129997</v>
      </c>
      <c r="AZ20" s="4">
        <v>9.6910014233166031E-2</v>
      </c>
      <c r="BA20" s="3">
        <v>59.032097646470696</v>
      </c>
      <c r="BQ20" s="77" t="s">
        <v>406</v>
      </c>
      <c r="BR20" s="78">
        <f>AQ13</f>
        <v>2.07572292</v>
      </c>
      <c r="BS20" s="69">
        <f>AR13*100</f>
        <v>14.903060795087853</v>
      </c>
      <c r="BT20" s="72">
        <f>AS13</f>
        <v>2.4871286127200749E-2</v>
      </c>
      <c r="BU20" s="78">
        <f>AU13</f>
        <v>5.2742415200000012</v>
      </c>
      <c r="BV20" s="69">
        <f>AV13*100</f>
        <v>-2.2376635072261619</v>
      </c>
      <c r="BW20" s="72">
        <f>AW13</f>
        <v>3.2447554467004029E-2</v>
      </c>
      <c r="BX20" s="78">
        <f>AY13</f>
        <v>35.455970239999999</v>
      </c>
      <c r="BY20" s="69">
        <f>AZ13*100</f>
        <v>4.8744624447952578</v>
      </c>
      <c r="BZ20" s="72">
        <f>BA13</f>
        <v>3.2960408526317507E-2</v>
      </c>
    </row>
    <row r="21" spans="1:78" x14ac:dyDescent="0.35">
      <c r="A21" s="20" t="s">
        <v>308</v>
      </c>
      <c r="B21" s="3">
        <v>99.576066060000002</v>
      </c>
      <c r="C21" s="5">
        <v>18</v>
      </c>
      <c r="D21" s="3">
        <v>57.529152750000002</v>
      </c>
      <c r="E21" s="3">
        <v>42.046913310000001</v>
      </c>
      <c r="F21" s="4">
        <v>0.73088010686894744</v>
      </c>
      <c r="G21" s="3">
        <v>1.1931191810510544</v>
      </c>
      <c r="H21" s="19">
        <v>0.51537552632306871</v>
      </c>
      <c r="I21" s="5">
        <v>7</v>
      </c>
      <c r="J21" s="3">
        <v>161.75655470000001</v>
      </c>
      <c r="K21" s="5">
        <v>20</v>
      </c>
      <c r="L21" s="3">
        <v>132.31391983999998</v>
      </c>
      <c r="M21" s="3">
        <v>29.442634860000027</v>
      </c>
      <c r="N21" s="4">
        <v>0.22252106880064781</v>
      </c>
      <c r="O21" s="3">
        <v>0.99513922506589447</v>
      </c>
      <c r="P21" s="19">
        <v>0.17872519222353206</v>
      </c>
      <c r="Q21" s="5">
        <v>11</v>
      </c>
      <c r="S21" s="20" t="s">
        <v>308</v>
      </c>
      <c r="T21" s="3">
        <v>161.75655470000001</v>
      </c>
      <c r="U21" s="5">
        <v>20</v>
      </c>
      <c r="V21" s="3">
        <v>192.21268334999999</v>
      </c>
      <c r="W21" s="3">
        <v>-30.456128649999982</v>
      </c>
      <c r="X21" s="90">
        <v>-0.15845015073507107</v>
      </c>
      <c r="Y21" s="19">
        <v>-0.11940868881898166</v>
      </c>
      <c r="Z21" s="3">
        <v>161.75655470000001</v>
      </c>
      <c r="AA21" s="5">
        <v>20</v>
      </c>
      <c r="AB21" s="3">
        <v>192.21268334999999</v>
      </c>
      <c r="AC21" s="3">
        <v>-30.456128649999982</v>
      </c>
      <c r="AD21" s="90">
        <v>-0.15845015073507107</v>
      </c>
      <c r="AE21" s="19">
        <v>-0.11940868881898166</v>
      </c>
      <c r="AG21" s="20" t="s">
        <v>308</v>
      </c>
      <c r="AH21" s="5">
        <v>20</v>
      </c>
      <c r="AI21" s="3">
        <v>831.02291457999991</v>
      </c>
      <c r="AJ21" s="5">
        <v>21</v>
      </c>
      <c r="AK21" s="4">
        <v>9.0287248474333115E-2</v>
      </c>
      <c r="AL21" s="3">
        <v>0.77253152498381206</v>
      </c>
      <c r="AM21" s="3">
        <v>762.20547910000005</v>
      </c>
      <c r="AO21" s="20" t="s">
        <v>404</v>
      </c>
      <c r="AP21" s="3">
        <v>269.17671171000001</v>
      </c>
      <c r="AQ21" s="3">
        <v>376.4101701699999</v>
      </c>
      <c r="AR21" s="4">
        <v>0.39837569074522627</v>
      </c>
      <c r="AS21" s="3">
        <v>4.5101419622453234</v>
      </c>
      <c r="AT21" s="3">
        <v>716.82755837000002</v>
      </c>
      <c r="AU21" s="3">
        <v>484.90114948000007</v>
      </c>
      <c r="AV21" s="4">
        <v>-0.32354560895702622</v>
      </c>
      <c r="AW21" s="3">
        <v>2.9831505438653405</v>
      </c>
      <c r="AX21" s="3">
        <v>4197.8566728800006</v>
      </c>
      <c r="AY21" s="3">
        <v>4026.1340190700016</v>
      </c>
      <c r="AZ21" s="4">
        <v>-4.0907221754235445E-2</v>
      </c>
      <c r="BA21" s="3">
        <v>3.742755342809422</v>
      </c>
      <c r="BQ21" s="64" t="s">
        <v>416</v>
      </c>
      <c r="BR21" s="65">
        <f t="shared" ref="BR21:BR23" si="41">AQ14</f>
        <v>0.96190591000000014</v>
      </c>
      <c r="BS21" s="66">
        <f t="shared" ref="BS21:BS23" si="42">AR14*100</f>
        <v>-15.405344117363462</v>
      </c>
      <c r="BT21" s="70">
        <f t="shared" ref="BT21:BT23" si="43">AS14</f>
        <v>1.1525544611250627E-2</v>
      </c>
      <c r="BU21" s="65">
        <f t="shared" ref="BU21:BU23" si="44">AU14</f>
        <v>1.6901993399999997</v>
      </c>
      <c r="BV21" s="66">
        <f t="shared" ref="BV21:BV23" si="45">AV14*100</f>
        <v>0.64573415997517536</v>
      </c>
      <c r="BW21" s="70">
        <f t="shared" ref="BW21:BW23" si="46">AW14</f>
        <v>1.0398241137949299E-2</v>
      </c>
      <c r="BX21" s="65">
        <f t="shared" ref="BX21:BX23" si="47">AY14</f>
        <v>17.561147610000003</v>
      </c>
      <c r="BY21" s="66">
        <f t="shared" ref="BY21:BY23" si="48">AZ14*100</f>
        <v>23.5000112964183</v>
      </c>
      <c r="BZ21" s="70">
        <f t="shared" ref="BZ21:BZ23" si="49">BA14</f>
        <v>1.6325109579530279E-2</v>
      </c>
    </row>
    <row r="22" spans="1:78" x14ac:dyDescent="0.35">
      <c r="A22" s="20" t="s">
        <v>111</v>
      </c>
      <c r="B22" s="3">
        <v>74.127701429999988</v>
      </c>
      <c r="C22" s="5">
        <v>24</v>
      </c>
      <c r="D22" s="3">
        <v>76.362631579999999</v>
      </c>
      <c r="E22" s="3">
        <v>-2.2349301500000109</v>
      </c>
      <c r="F22" s="4">
        <v>-2.9267327536487864E-2</v>
      </c>
      <c r="G22" s="3">
        <v>0.88819719359134774</v>
      </c>
      <c r="H22" s="19">
        <v>-2.7393884869965277E-2</v>
      </c>
      <c r="I22" s="5">
        <v>268</v>
      </c>
      <c r="J22" s="3">
        <v>159.53602799999999</v>
      </c>
      <c r="K22" s="5">
        <v>21</v>
      </c>
      <c r="L22" s="3">
        <v>188.82709008</v>
      </c>
      <c r="M22" s="3">
        <v>-29.291062080000017</v>
      </c>
      <c r="N22" s="4">
        <v>-0.15512107964800137</v>
      </c>
      <c r="O22" s="3">
        <v>0.98147836771408947</v>
      </c>
      <c r="P22" s="19">
        <v>-0.17780510221222126</v>
      </c>
      <c r="Q22" s="5">
        <v>280</v>
      </c>
      <c r="S22" s="20" t="s">
        <v>111</v>
      </c>
      <c r="T22" s="3">
        <v>159.53602799999999</v>
      </c>
      <c r="U22" s="5">
        <v>21</v>
      </c>
      <c r="V22" s="3">
        <v>270.56822899999997</v>
      </c>
      <c r="W22" s="3">
        <v>-111.03220099999999</v>
      </c>
      <c r="X22" s="90">
        <v>-0.41036673599988716</v>
      </c>
      <c r="Y22" s="19">
        <v>-0.43532156336933625</v>
      </c>
      <c r="Z22" s="3">
        <v>159.53602799999999</v>
      </c>
      <c r="AA22" s="5">
        <v>21</v>
      </c>
      <c r="AB22" s="3">
        <v>270.56822899999997</v>
      </c>
      <c r="AC22" s="3">
        <v>-111.03220099999999</v>
      </c>
      <c r="AD22" s="90">
        <v>-0.41036673599988716</v>
      </c>
      <c r="AE22" s="19">
        <v>-0.43532156336933625</v>
      </c>
      <c r="AG22" s="20" t="s">
        <v>111</v>
      </c>
      <c r="AH22" s="5">
        <v>21</v>
      </c>
      <c r="AI22" s="3">
        <v>1317.30949214</v>
      </c>
      <c r="AJ22" s="5">
        <v>15</v>
      </c>
      <c r="AK22" s="4">
        <v>-0.20752484677109451</v>
      </c>
      <c r="AL22" s="3">
        <v>1.2245909143827802</v>
      </c>
      <c r="AM22" s="3">
        <v>1662.2722955699996</v>
      </c>
      <c r="AO22" s="20" t="s">
        <v>427</v>
      </c>
      <c r="AP22" s="3">
        <v>1477.5381442800003</v>
      </c>
      <c r="AQ22" s="3">
        <v>1070.46125966</v>
      </c>
      <c r="AR22" s="4">
        <v>-0.27551023721175583</v>
      </c>
      <c r="AS22" s="3">
        <v>12.82625345635611</v>
      </c>
      <c r="AT22" s="3">
        <v>2834.5098258800008</v>
      </c>
      <c r="AU22" s="3">
        <v>2186.1811295400007</v>
      </c>
      <c r="AV22" s="4">
        <v>-0.22872691793852584</v>
      </c>
      <c r="AW22" s="3">
        <v>13.449560663176749</v>
      </c>
      <c r="AX22" s="3">
        <v>13106.890582110003</v>
      </c>
      <c r="AY22" s="3">
        <v>16063.947389270003</v>
      </c>
      <c r="AZ22" s="4">
        <v>0.22561085626183353</v>
      </c>
      <c r="BA22" s="3">
        <v>14.933289511233832</v>
      </c>
      <c r="BQ22" s="79" t="s">
        <v>411</v>
      </c>
      <c r="BR22" s="80">
        <f t="shared" si="41"/>
        <v>6.4578960000000005E-2</v>
      </c>
      <c r="BS22" s="81">
        <f t="shared" si="42"/>
        <v>-94.507617452575786</v>
      </c>
      <c r="BT22" s="82">
        <f t="shared" si="43"/>
        <v>7.7378429292337925E-4</v>
      </c>
      <c r="BU22" s="81">
        <f t="shared" si="44"/>
        <v>0.25484826999999999</v>
      </c>
      <c r="BV22" s="81">
        <f t="shared" si="45"/>
        <v>-85.117193335307206</v>
      </c>
      <c r="BW22" s="82">
        <f t="shared" si="46"/>
        <v>1.5678468819241228E-3</v>
      </c>
      <c r="BX22" s="80">
        <f t="shared" si="47"/>
        <v>12.375518999999995</v>
      </c>
      <c r="BY22" s="81">
        <f t="shared" si="48"/>
        <v>72.622771772174531</v>
      </c>
      <c r="BZ22" s="83">
        <f t="shared" si="49"/>
        <v>1.1504470451778114E-2</v>
      </c>
    </row>
    <row r="23" spans="1:78" x14ac:dyDescent="0.35">
      <c r="A23" s="20" t="s">
        <v>171</v>
      </c>
      <c r="B23" s="3">
        <v>144.71078460999999</v>
      </c>
      <c r="C23" s="5">
        <v>13</v>
      </c>
      <c r="D23" s="3">
        <v>98.261578990000004</v>
      </c>
      <c r="E23" s="3">
        <v>46.449205619999987</v>
      </c>
      <c r="F23" s="4">
        <v>0.47270974166542845</v>
      </c>
      <c r="G23" s="3">
        <v>1.7339228155398643</v>
      </c>
      <c r="H23" s="19">
        <v>0.56933510474840443</v>
      </c>
      <c r="I23" s="5">
        <v>6</v>
      </c>
      <c r="J23" s="3">
        <v>158.58700894999998</v>
      </c>
      <c r="K23" s="5">
        <v>22</v>
      </c>
      <c r="L23" s="3">
        <v>194.92084375000002</v>
      </c>
      <c r="M23" s="3">
        <v>-36.333834800000034</v>
      </c>
      <c r="N23" s="4">
        <v>-0.18640302443283485</v>
      </c>
      <c r="O23" s="3">
        <v>0.97563992683148471</v>
      </c>
      <c r="P23" s="19">
        <v>-0.22055674160026784</v>
      </c>
      <c r="Q23" s="5">
        <v>283</v>
      </c>
      <c r="S23" s="20" t="s">
        <v>171</v>
      </c>
      <c r="T23" s="3">
        <v>158.58700894999998</v>
      </c>
      <c r="U23" s="5">
        <v>22</v>
      </c>
      <c r="V23" s="3">
        <v>215.37942283000001</v>
      </c>
      <c r="W23" s="3">
        <v>-56.792413880000026</v>
      </c>
      <c r="X23" s="90">
        <v>-0.26368542144727791</v>
      </c>
      <c r="Y23" s="19">
        <v>-0.22266479611405707</v>
      </c>
      <c r="Z23" s="3">
        <v>158.58700894999998</v>
      </c>
      <c r="AA23" s="5">
        <v>22</v>
      </c>
      <c r="AB23" s="3">
        <v>215.37942283000001</v>
      </c>
      <c r="AC23" s="3">
        <v>-56.792413880000026</v>
      </c>
      <c r="AD23" s="90">
        <v>-0.26368542144727791</v>
      </c>
      <c r="AE23" s="19">
        <v>-0.22266479611405707</v>
      </c>
      <c r="AG23" s="20" t="s">
        <v>171</v>
      </c>
      <c r="AH23" s="5">
        <v>22</v>
      </c>
      <c r="AI23" s="3">
        <v>769.17652272999999</v>
      </c>
      <c r="AJ23" s="5">
        <v>24</v>
      </c>
      <c r="AK23" s="4">
        <v>7.320906500801061E-2</v>
      </c>
      <c r="AL23" s="3">
        <v>0.71503817964715055</v>
      </c>
      <c r="AM23" s="3">
        <v>716.70706837</v>
      </c>
      <c r="AO23" s="20" t="s">
        <v>428</v>
      </c>
      <c r="AP23" s="3">
        <v>1610.2388204199995</v>
      </c>
      <c r="AQ23" s="3">
        <v>1796.6746112599999</v>
      </c>
      <c r="AR23" s="4">
        <v>0.11578145333210399</v>
      </c>
      <c r="AS23" s="3">
        <v>21.52773277375799</v>
      </c>
      <c r="AT23" s="3">
        <v>3403.5833874</v>
      </c>
      <c r="AU23" s="3">
        <v>3730.3439728799995</v>
      </c>
      <c r="AV23" s="4">
        <v>9.6004871421590865E-2</v>
      </c>
      <c r="AW23" s="3">
        <v>22.949373626842171</v>
      </c>
      <c r="AX23" s="3">
        <v>20397.065952580011</v>
      </c>
      <c r="AY23" s="3">
        <v>23914.268764040004</v>
      </c>
      <c r="AZ23" s="4">
        <v>0.17243670337865935</v>
      </c>
      <c r="BA23" s="3">
        <v>22.231067510928522</v>
      </c>
      <c r="BQ23" s="84" t="s">
        <v>419</v>
      </c>
      <c r="BR23" s="85">
        <f t="shared" si="41"/>
        <v>8345.8608026299989</v>
      </c>
      <c r="BS23" s="86">
        <f t="shared" si="42"/>
        <v>2.2965079995905135</v>
      </c>
      <c r="BT23" s="89">
        <f t="shared" si="43"/>
        <v>100</v>
      </c>
      <c r="BU23" s="87">
        <f t="shared" si="44"/>
        <v>16254.665741800005</v>
      </c>
      <c r="BV23" s="86">
        <f t="shared" si="45"/>
        <v>-1.3295422421828573</v>
      </c>
      <c r="BW23" s="86">
        <f t="shared" si="46"/>
        <v>100</v>
      </c>
      <c r="BX23" s="88">
        <f t="shared" si="47"/>
        <v>107571.39193735991</v>
      </c>
      <c r="BY23" s="86">
        <f t="shared" si="48"/>
        <v>12.465434107983974</v>
      </c>
      <c r="BZ23" s="89">
        <f t="shared" si="49"/>
        <v>100</v>
      </c>
    </row>
    <row r="24" spans="1:78" x14ac:dyDescent="0.35">
      <c r="A24" s="20" t="s">
        <v>84</v>
      </c>
      <c r="B24" s="3">
        <v>75.71863359000001</v>
      </c>
      <c r="C24" s="5">
        <v>23</v>
      </c>
      <c r="D24" s="3">
        <v>103.45164398</v>
      </c>
      <c r="E24" s="3">
        <v>-27.73301038999999</v>
      </c>
      <c r="F24" s="4">
        <v>-0.26807703892421009</v>
      </c>
      <c r="G24" s="3">
        <v>0.90725972288130052</v>
      </c>
      <c r="H24" s="19">
        <v>-0.33992780209314677</v>
      </c>
      <c r="I24" s="5">
        <v>288</v>
      </c>
      <c r="J24" s="3">
        <v>156.34773210000003</v>
      </c>
      <c r="K24" s="5">
        <v>23</v>
      </c>
      <c r="L24" s="3">
        <v>195.86505793000001</v>
      </c>
      <c r="M24" s="3">
        <v>-39.517325829999976</v>
      </c>
      <c r="N24" s="4">
        <v>-0.20175791561618417</v>
      </c>
      <c r="O24" s="3">
        <v>0.96186371706150164</v>
      </c>
      <c r="P24" s="19">
        <v>-0.23988144025526548</v>
      </c>
      <c r="Q24" s="5">
        <v>284</v>
      </c>
      <c r="S24" s="20" t="s">
        <v>84</v>
      </c>
      <c r="T24" s="3">
        <v>156.34773210000003</v>
      </c>
      <c r="U24" s="5">
        <v>23</v>
      </c>
      <c r="V24" s="3">
        <v>304.78900462000001</v>
      </c>
      <c r="W24" s="3">
        <v>-148.44127251999998</v>
      </c>
      <c r="X24" s="90">
        <v>-0.48702961809620149</v>
      </c>
      <c r="Y24" s="19">
        <v>-0.58199050581677725</v>
      </c>
      <c r="Z24" s="3">
        <v>156.34773210000003</v>
      </c>
      <c r="AA24" s="5">
        <v>23</v>
      </c>
      <c r="AB24" s="3">
        <v>304.78900462000001</v>
      </c>
      <c r="AC24" s="3">
        <v>-148.44127251999998</v>
      </c>
      <c r="AD24" s="90">
        <v>-0.48702961809620149</v>
      </c>
      <c r="AE24" s="19">
        <v>-0.58199050581677725</v>
      </c>
      <c r="AG24" s="20" t="s">
        <v>84</v>
      </c>
      <c r="AH24" s="5">
        <v>23</v>
      </c>
      <c r="AI24" s="3">
        <v>1200.1040419099998</v>
      </c>
      <c r="AJ24" s="5">
        <v>18</v>
      </c>
      <c r="AK24" s="4">
        <v>5.3677746142505312E-2</v>
      </c>
      <c r="AL24" s="3">
        <v>1.1156349474485137</v>
      </c>
      <c r="AM24" s="3">
        <v>1138.9668675299999</v>
      </c>
      <c r="AO24" s="20" t="s">
        <v>430</v>
      </c>
      <c r="AP24" s="3">
        <v>2.9435756900000007</v>
      </c>
      <c r="AQ24" s="3">
        <v>3.0376288300000001</v>
      </c>
      <c r="AR24" s="4">
        <v>3.1952003245413252E-2</v>
      </c>
      <c r="AS24" s="3">
        <v>3.6396830738451375E-2</v>
      </c>
      <c r="AT24" s="3">
        <v>7.0743177999999993</v>
      </c>
      <c r="AU24" s="3">
        <v>6.9644408600000034</v>
      </c>
      <c r="AV24" s="4">
        <v>-1.5531807180050095E-2</v>
      </c>
      <c r="AW24" s="3">
        <v>4.2845795604953343E-2</v>
      </c>
      <c r="AX24" s="3">
        <v>48.027562840000023</v>
      </c>
      <c r="AY24" s="3">
        <v>53.017117850000005</v>
      </c>
      <c r="AZ24" s="4">
        <v>0.1038894067271805</v>
      </c>
      <c r="BA24" s="3">
        <v>4.9285518105847796E-2</v>
      </c>
      <c r="BQ24" s="322" t="s">
        <v>420</v>
      </c>
      <c r="BR24" s="322"/>
      <c r="BS24" s="322"/>
      <c r="BT24" s="322"/>
      <c r="BU24" s="322"/>
      <c r="BV24" s="322"/>
      <c r="BW24" s="322"/>
      <c r="BX24" s="322"/>
      <c r="BY24" s="322"/>
      <c r="BZ24" s="322"/>
    </row>
    <row r="25" spans="1:78" x14ac:dyDescent="0.35">
      <c r="A25" s="20" t="s">
        <v>101</v>
      </c>
      <c r="B25" s="3">
        <v>81.948591929999992</v>
      </c>
      <c r="C25" s="5">
        <v>21</v>
      </c>
      <c r="D25" s="3">
        <v>66.62731977</v>
      </c>
      <c r="E25" s="3">
        <v>15.321272159999992</v>
      </c>
      <c r="F25" s="4">
        <v>0.22995480251778999</v>
      </c>
      <c r="G25" s="3">
        <v>0.98190700597565495</v>
      </c>
      <c r="H25" s="19">
        <v>0.1877952049698027</v>
      </c>
      <c r="I25" s="5">
        <v>15</v>
      </c>
      <c r="J25" s="3">
        <v>137.80856120999999</v>
      </c>
      <c r="K25" s="5">
        <v>24</v>
      </c>
      <c r="L25" s="3">
        <v>120.62138498</v>
      </c>
      <c r="M25" s="3">
        <v>17.187176229999992</v>
      </c>
      <c r="N25" s="4">
        <v>0.14248863278140744</v>
      </c>
      <c r="O25" s="3">
        <v>0.84780925919390437</v>
      </c>
      <c r="P25" s="19">
        <v>0.1043310624233468</v>
      </c>
      <c r="Q25" s="5">
        <v>13</v>
      </c>
      <c r="S25" s="20" t="s">
        <v>101</v>
      </c>
      <c r="T25" s="3">
        <v>137.80856120999999</v>
      </c>
      <c r="U25" s="5">
        <v>24</v>
      </c>
      <c r="V25" s="3">
        <v>185.21201735</v>
      </c>
      <c r="W25" s="3">
        <v>-47.403456140000003</v>
      </c>
      <c r="X25" s="90">
        <v>-0.25594157883621804</v>
      </c>
      <c r="Y25" s="19">
        <v>-0.18585371135689333</v>
      </c>
      <c r="Z25" s="3">
        <v>137.80856120999999</v>
      </c>
      <c r="AA25" s="5">
        <v>24</v>
      </c>
      <c r="AB25" s="3">
        <v>185.21201735</v>
      </c>
      <c r="AC25" s="3">
        <v>-47.403456140000003</v>
      </c>
      <c r="AD25" s="90">
        <v>-0.25594157883621804</v>
      </c>
      <c r="AE25" s="19">
        <v>-0.18585371135689333</v>
      </c>
      <c r="AG25" s="20" t="s">
        <v>101</v>
      </c>
      <c r="AH25" s="5">
        <v>24</v>
      </c>
      <c r="AI25" s="3">
        <v>876.55100887000003</v>
      </c>
      <c r="AJ25" s="5">
        <v>20</v>
      </c>
      <c r="AK25" s="4">
        <v>7.9561748845863978E-2</v>
      </c>
      <c r="AL25" s="3">
        <v>0.81485513302684243</v>
      </c>
      <c r="AM25" s="3">
        <v>811.95078448000004</v>
      </c>
      <c r="AO25" s="20" t="s">
        <v>411</v>
      </c>
      <c r="AP25" s="3">
        <v>1.17579137</v>
      </c>
      <c r="AQ25" s="3">
        <v>6.4578960000000005E-2</v>
      </c>
      <c r="AR25" s="4">
        <v>-0.94507617452575787</v>
      </c>
      <c r="AS25" s="3">
        <v>7.7378429292337925E-4</v>
      </c>
      <c r="AT25" s="3">
        <v>1.712367</v>
      </c>
      <c r="AU25" s="3">
        <v>0.25484826999999999</v>
      </c>
      <c r="AV25" s="4">
        <v>-0.85117193335307206</v>
      </c>
      <c r="AW25" s="3">
        <v>1.5678468819241228E-3</v>
      </c>
      <c r="AX25" s="3">
        <v>7.1691115099999996</v>
      </c>
      <c r="AY25" s="3">
        <v>12.375518999999995</v>
      </c>
      <c r="AZ25" s="4">
        <v>0.72622771772174533</v>
      </c>
      <c r="BA25" s="3">
        <v>1.1504470451778114E-2</v>
      </c>
    </row>
    <row r="26" spans="1:78" x14ac:dyDescent="0.35">
      <c r="A26" s="20" t="s">
        <v>120</v>
      </c>
      <c r="B26" s="3">
        <v>63.856028950000002</v>
      </c>
      <c r="C26" s="5">
        <v>26</v>
      </c>
      <c r="D26" s="3">
        <v>74.98020003000002</v>
      </c>
      <c r="E26" s="3">
        <v>-11.124171080000018</v>
      </c>
      <c r="F26" s="4">
        <v>-0.14836144842970778</v>
      </c>
      <c r="G26" s="3">
        <v>0.76512214210279306</v>
      </c>
      <c r="H26" s="19">
        <v>-0.13635068721915819</v>
      </c>
      <c r="I26" s="5">
        <v>285</v>
      </c>
      <c r="J26" s="3">
        <v>114.50487034</v>
      </c>
      <c r="K26" s="5">
        <v>25</v>
      </c>
      <c r="L26" s="3">
        <v>143.97607237000003</v>
      </c>
      <c r="M26" s="3">
        <v>-29.471202030000029</v>
      </c>
      <c r="N26" s="4">
        <v>-0.2046951381911768</v>
      </c>
      <c r="O26" s="3">
        <v>0.70444309442514552</v>
      </c>
      <c r="P26" s="19">
        <v>-0.17889860309432573</v>
      </c>
      <c r="Q26" s="5">
        <v>281</v>
      </c>
      <c r="S26" s="20" t="s">
        <v>120</v>
      </c>
      <c r="T26" s="3">
        <v>114.50487034</v>
      </c>
      <c r="U26" s="5">
        <v>25</v>
      </c>
      <c r="V26" s="3">
        <v>233.77528099000003</v>
      </c>
      <c r="W26" s="3">
        <v>-119.27041065000003</v>
      </c>
      <c r="X26" s="90">
        <v>-0.51019256674576274</v>
      </c>
      <c r="Y26" s="19">
        <v>-0.46762093483007466</v>
      </c>
      <c r="Z26" s="3">
        <v>114.50487034</v>
      </c>
      <c r="AA26" s="5">
        <v>25</v>
      </c>
      <c r="AB26" s="3">
        <v>233.77528099000003</v>
      </c>
      <c r="AC26" s="3">
        <v>-119.27041065000003</v>
      </c>
      <c r="AD26" s="90">
        <v>-0.51019256674576274</v>
      </c>
      <c r="AE26" s="19">
        <v>-0.46762093483007466</v>
      </c>
      <c r="AG26" s="20" t="s">
        <v>120</v>
      </c>
      <c r="AH26" s="5">
        <v>25</v>
      </c>
      <c r="AI26" s="3">
        <v>730.28771903999984</v>
      </c>
      <c r="AJ26" s="5">
        <v>25</v>
      </c>
      <c r="AK26" s="4">
        <v>-0.12672326199455719</v>
      </c>
      <c r="AL26" s="3">
        <v>0.67888655699951816</v>
      </c>
      <c r="AM26" s="3">
        <v>836.26150481000013</v>
      </c>
      <c r="AO26" s="20" t="s">
        <v>368</v>
      </c>
      <c r="AP26" s="3">
        <v>8158.5001930499975</v>
      </c>
      <c r="AQ26" s="3">
        <v>8345.8608026299989</v>
      </c>
      <c r="AR26" s="4">
        <v>2.2965079995905135E-2</v>
      </c>
      <c r="AS26" s="3">
        <v>100</v>
      </c>
      <c r="AT26" s="3">
        <v>16473.690414710003</v>
      </c>
      <c r="AU26" s="3">
        <v>16254.665741800005</v>
      </c>
      <c r="AV26" s="4">
        <v>-1.3295422421828573E-2</v>
      </c>
      <c r="AW26" s="3">
        <v>100</v>
      </c>
      <c r="AX26" s="3">
        <v>95648.403254350094</v>
      </c>
      <c r="AY26" s="3">
        <v>107571.39193735991</v>
      </c>
      <c r="AZ26" s="4">
        <v>0.12465434107983975</v>
      </c>
      <c r="BA26" s="3">
        <v>100</v>
      </c>
    </row>
    <row r="27" spans="1:78" x14ac:dyDescent="0.35">
      <c r="A27" s="20" t="s">
        <v>309</v>
      </c>
      <c r="B27" s="3">
        <v>36.911843609999998</v>
      </c>
      <c r="C27" s="5">
        <v>33</v>
      </c>
      <c r="D27" s="3">
        <v>24.150479279999999</v>
      </c>
      <c r="E27" s="3">
        <v>12.761364329999999</v>
      </c>
      <c r="F27" s="4">
        <v>0.52841039641677878</v>
      </c>
      <c r="G27" s="3">
        <v>0.44227724956026243</v>
      </c>
      <c r="H27" s="19">
        <v>0.15641801836164759</v>
      </c>
      <c r="I27" s="5">
        <v>18</v>
      </c>
      <c r="J27" s="3">
        <v>103.29282309999999</v>
      </c>
      <c r="K27" s="5">
        <v>26</v>
      </c>
      <c r="L27" s="3">
        <v>63.109952430000007</v>
      </c>
      <c r="M27" s="3">
        <v>40.182870669999986</v>
      </c>
      <c r="N27" s="4">
        <v>0.6367121051876854</v>
      </c>
      <c r="O27" s="3">
        <v>0.63546568561157979</v>
      </c>
      <c r="P27" s="19">
        <v>0.24392148728325699</v>
      </c>
      <c r="Q27" s="5">
        <v>7</v>
      </c>
      <c r="S27" s="20" t="s">
        <v>309</v>
      </c>
      <c r="T27" s="3">
        <v>103.29282309999999</v>
      </c>
      <c r="U27" s="5">
        <v>26</v>
      </c>
      <c r="V27" s="3">
        <v>105.88833070000001</v>
      </c>
      <c r="W27" s="3">
        <v>-2.595507600000019</v>
      </c>
      <c r="X27" s="90">
        <v>-2.4511743483364046E-2</v>
      </c>
      <c r="Y27" s="19">
        <v>-1.017615084626668E-2</v>
      </c>
      <c r="Z27" s="3">
        <v>103.29282309999999</v>
      </c>
      <c r="AA27" s="5">
        <v>26</v>
      </c>
      <c r="AB27" s="3">
        <v>105.88833070000001</v>
      </c>
      <c r="AC27" s="3">
        <v>-2.595507600000019</v>
      </c>
      <c r="AD27" s="90">
        <v>-2.4511743483364046E-2</v>
      </c>
      <c r="AE27" s="19">
        <v>-1.017615084626668E-2</v>
      </c>
      <c r="AG27" s="20" t="s">
        <v>309</v>
      </c>
      <c r="AH27" s="5">
        <v>26</v>
      </c>
      <c r="AI27" s="3">
        <v>575.13033419999999</v>
      </c>
      <c r="AJ27" s="5">
        <v>30</v>
      </c>
      <c r="AK27" s="4">
        <v>0.19659425923080298</v>
      </c>
      <c r="AL27" s="3">
        <v>0.53464989514582573</v>
      </c>
      <c r="AM27" s="3">
        <v>480.63938946999997</v>
      </c>
    </row>
    <row r="28" spans="1:78" x14ac:dyDescent="0.35">
      <c r="A28" s="20" t="s">
        <v>361</v>
      </c>
      <c r="B28" s="3">
        <v>63.271678940000001</v>
      </c>
      <c r="C28" s="5">
        <v>27</v>
      </c>
      <c r="D28" s="3">
        <v>46.998345899999997</v>
      </c>
      <c r="E28" s="3">
        <v>16.273333040000004</v>
      </c>
      <c r="F28" s="4">
        <v>0.34625331441717844</v>
      </c>
      <c r="G28" s="3">
        <v>0.75812046757431462</v>
      </c>
      <c r="H28" s="19">
        <v>0.19946476257808771</v>
      </c>
      <c r="I28" s="5">
        <v>14</v>
      </c>
      <c r="J28" s="3">
        <v>101.25689020999999</v>
      </c>
      <c r="K28" s="5">
        <v>27</v>
      </c>
      <c r="L28" s="3">
        <v>107.97255139000001</v>
      </c>
      <c r="M28" s="3">
        <v>-6.7156611800000121</v>
      </c>
      <c r="N28" s="4">
        <v>-6.2197855784132061E-2</v>
      </c>
      <c r="O28" s="3">
        <v>0.62294046410078341</v>
      </c>
      <c r="P28" s="19">
        <v>-4.0765979030438354E-2</v>
      </c>
      <c r="Q28" s="5">
        <v>259</v>
      </c>
      <c r="S28" s="20" t="s">
        <v>361</v>
      </c>
      <c r="T28" s="3">
        <v>101.25689020999999</v>
      </c>
      <c r="U28" s="5">
        <v>27</v>
      </c>
      <c r="V28" s="3">
        <v>163.78032236999999</v>
      </c>
      <c r="W28" s="3">
        <v>-62.523432159999999</v>
      </c>
      <c r="X28" s="90">
        <v>-0.38175179566902939</v>
      </c>
      <c r="Y28" s="19">
        <v>-0.24513427627277096</v>
      </c>
      <c r="Z28" s="3">
        <v>101.25689020999999</v>
      </c>
      <c r="AA28" s="5">
        <v>27</v>
      </c>
      <c r="AB28" s="3">
        <v>163.78032236999999</v>
      </c>
      <c r="AC28" s="3">
        <v>-62.523432159999999</v>
      </c>
      <c r="AD28" s="90">
        <v>-0.38175179566902939</v>
      </c>
      <c r="AE28" s="19">
        <v>-0.24513427627277096</v>
      </c>
      <c r="AG28" s="20" t="s">
        <v>361</v>
      </c>
      <c r="AH28" s="5">
        <v>27</v>
      </c>
      <c r="AI28" s="3">
        <v>722.19688986999995</v>
      </c>
      <c r="AJ28" s="5">
        <v>26</v>
      </c>
      <c r="AK28" s="4">
        <v>0.1964480256051282</v>
      </c>
      <c r="AL28" s="3">
        <v>0.67136519929996241</v>
      </c>
      <c r="AM28" s="3">
        <v>603.61743629000011</v>
      </c>
      <c r="AO28">
        <f>SUM(B2:B11)</f>
        <v>5876.2886862700016</v>
      </c>
      <c r="AP28" s="1" t="s">
        <v>28</v>
      </c>
      <c r="AQ28" t="s" vm="1">
        <v>396</v>
      </c>
    </row>
    <row r="29" spans="1:78" x14ac:dyDescent="0.35">
      <c r="A29" s="20" t="s">
        <v>307</v>
      </c>
      <c r="B29" s="3">
        <v>60.184185649999989</v>
      </c>
      <c r="C29" s="5">
        <v>28</v>
      </c>
      <c r="D29" s="3">
        <v>31.420606889999998</v>
      </c>
      <c r="E29" s="3">
        <v>28.763578759999991</v>
      </c>
      <c r="F29" s="4">
        <v>0.91543676609105717</v>
      </c>
      <c r="G29" s="3">
        <v>0.72112616149833675</v>
      </c>
      <c r="H29" s="19">
        <v>0.35255963816122593</v>
      </c>
      <c r="I29" s="5">
        <v>10</v>
      </c>
      <c r="J29" s="3">
        <v>98.671113469999995</v>
      </c>
      <c r="K29" s="5">
        <v>28</v>
      </c>
      <c r="L29" s="3">
        <v>68.865768849999995</v>
      </c>
      <c r="M29" s="3">
        <v>29.80534462</v>
      </c>
      <c r="N29" s="4">
        <v>0.43280348303263017</v>
      </c>
      <c r="O29" s="3">
        <v>0.60703255937315492</v>
      </c>
      <c r="P29" s="19">
        <v>0.18092694393106745</v>
      </c>
      <c r="Q29" s="5">
        <v>10</v>
      </c>
      <c r="S29" s="20" t="s">
        <v>307</v>
      </c>
      <c r="T29" s="3">
        <v>98.671113469999995</v>
      </c>
      <c r="U29" s="5">
        <v>28</v>
      </c>
      <c r="V29" s="3">
        <v>93.774316799999994</v>
      </c>
      <c r="W29" s="3">
        <v>4.8967966700000005</v>
      </c>
      <c r="X29" s="90">
        <v>5.2218953303000859E-2</v>
      </c>
      <c r="Y29" s="19">
        <v>1.9198765427393086E-2</v>
      </c>
      <c r="Z29" s="3">
        <v>98.671113469999995</v>
      </c>
      <c r="AA29" s="5">
        <v>28</v>
      </c>
      <c r="AB29" s="3">
        <v>93.774316799999994</v>
      </c>
      <c r="AC29" s="3">
        <v>4.8967966700000005</v>
      </c>
      <c r="AD29" s="90">
        <v>5.2218953303000859E-2</v>
      </c>
      <c r="AE29" s="19">
        <v>1.9198765427393086E-2</v>
      </c>
      <c r="AG29" s="20" t="s">
        <v>307</v>
      </c>
      <c r="AH29" s="5">
        <v>28</v>
      </c>
      <c r="AI29" s="3">
        <v>472.62677213000006</v>
      </c>
      <c r="AJ29" s="5">
        <v>33</v>
      </c>
      <c r="AK29" s="4">
        <v>-0.24804548800203963</v>
      </c>
      <c r="AL29" s="3">
        <v>0.43936102677300692</v>
      </c>
      <c r="AM29" s="3">
        <v>628.53106749000005</v>
      </c>
      <c r="AO29">
        <f>SUM(D2:D11)</f>
        <v>5911.8620975599997</v>
      </c>
    </row>
    <row r="30" spans="1:78" x14ac:dyDescent="0.35">
      <c r="A30" s="20" t="s">
        <v>295</v>
      </c>
      <c r="B30" s="3">
        <v>48.334621709999993</v>
      </c>
      <c r="C30" s="5">
        <v>31</v>
      </c>
      <c r="D30" s="3">
        <v>46.070546450000002</v>
      </c>
      <c r="E30" s="3">
        <v>2.2640752599999914</v>
      </c>
      <c r="F30" s="4">
        <v>4.9143659766596848E-2</v>
      </c>
      <c r="G30" s="3">
        <v>0.57914483422451157</v>
      </c>
      <c r="H30" s="19">
        <v>2.7751120995605234E-2</v>
      </c>
      <c r="I30" s="5">
        <v>29</v>
      </c>
      <c r="J30" s="3">
        <v>98.425757299999987</v>
      </c>
      <c r="K30" s="5">
        <v>29</v>
      </c>
      <c r="L30" s="3">
        <v>105.30981061</v>
      </c>
      <c r="M30" s="3">
        <v>-6.884053310000013</v>
      </c>
      <c r="N30" s="4">
        <v>-6.5369534615289826E-2</v>
      </c>
      <c r="O30" s="3">
        <v>0.60552310864745307</v>
      </c>
      <c r="P30" s="19">
        <v>-4.1788167294032501E-2</v>
      </c>
      <c r="Q30" s="5">
        <v>260</v>
      </c>
      <c r="S30" s="20" t="s">
        <v>295</v>
      </c>
      <c r="T30" s="3">
        <v>98.425757299999987</v>
      </c>
      <c r="U30" s="5">
        <v>29</v>
      </c>
      <c r="V30" s="3">
        <v>154.74871075999999</v>
      </c>
      <c r="W30" s="3">
        <v>-56.322953460000008</v>
      </c>
      <c r="X30" s="90">
        <v>-0.36396395926911052</v>
      </c>
      <c r="Y30" s="19">
        <v>-0.22082419273833517</v>
      </c>
      <c r="Z30" s="3">
        <v>98.425757299999987</v>
      </c>
      <c r="AA30" s="5">
        <v>29</v>
      </c>
      <c r="AB30" s="3">
        <v>154.74871075999999</v>
      </c>
      <c r="AC30" s="3">
        <v>-56.322953460000008</v>
      </c>
      <c r="AD30" s="90">
        <v>-0.36396395926911052</v>
      </c>
      <c r="AE30" s="19">
        <v>-0.22082419273833517</v>
      </c>
      <c r="AG30" s="20" t="s">
        <v>295</v>
      </c>
      <c r="AH30" s="5">
        <v>29</v>
      </c>
      <c r="AI30" s="3">
        <v>638.67038651999985</v>
      </c>
      <c r="AJ30" s="5">
        <v>29</v>
      </c>
      <c r="AK30" s="4">
        <v>0.19906712730828513</v>
      </c>
      <c r="AL30" s="3">
        <v>0.5937176929828194</v>
      </c>
      <c r="AM30" s="3">
        <v>532.63939271999993</v>
      </c>
      <c r="AO30">
        <f>100*(AO28/AO29-1)</f>
        <v>-0.60172938243401308</v>
      </c>
      <c r="AP30" t="s">
        <v>434</v>
      </c>
      <c r="AQ30" t="s">
        <v>432</v>
      </c>
      <c r="AR30" t="s">
        <v>436</v>
      </c>
      <c r="AS30" t="s">
        <v>437</v>
      </c>
      <c r="AT30" t="s">
        <v>440</v>
      </c>
      <c r="AU30" t="s">
        <v>438</v>
      </c>
      <c r="AV30" t="s">
        <v>442</v>
      </c>
      <c r="AW30" t="s">
        <v>461</v>
      </c>
      <c r="AX30" t="s">
        <v>460</v>
      </c>
      <c r="AY30" t="s">
        <v>456</v>
      </c>
      <c r="AZ30" t="s">
        <v>458</v>
      </c>
      <c r="BA30" t="s">
        <v>459</v>
      </c>
    </row>
    <row r="31" spans="1:78" x14ac:dyDescent="0.35">
      <c r="A31" s="20" t="s">
        <v>147</v>
      </c>
      <c r="B31" s="3">
        <v>47.391221889999997</v>
      </c>
      <c r="C31" s="5">
        <v>32</v>
      </c>
      <c r="D31" s="3">
        <v>53.894983880000012</v>
      </c>
      <c r="E31" s="3">
        <v>-6.5037619900000152</v>
      </c>
      <c r="F31" s="4">
        <v>-0.12067471816080289</v>
      </c>
      <c r="G31" s="3">
        <v>0.56784102935272751</v>
      </c>
      <c r="H31" s="19">
        <v>-7.9717617651592285E-2</v>
      </c>
      <c r="I31" s="5">
        <v>278</v>
      </c>
      <c r="J31" s="3">
        <v>87.331141110000004</v>
      </c>
      <c r="K31" s="5">
        <v>30</v>
      </c>
      <c r="L31" s="3">
        <v>118.33050468</v>
      </c>
      <c r="M31" s="3">
        <v>-30.99936357</v>
      </c>
      <c r="N31" s="4">
        <v>-0.26197271492952112</v>
      </c>
      <c r="O31" s="3">
        <v>0.53726814501895226</v>
      </c>
      <c r="P31" s="19">
        <v>-0.18817497955600437</v>
      </c>
      <c r="Q31" s="5">
        <v>282</v>
      </c>
      <c r="S31" s="20" t="s">
        <v>147</v>
      </c>
      <c r="T31" s="3">
        <v>87.331141110000004</v>
      </c>
      <c r="U31" s="5">
        <v>30</v>
      </c>
      <c r="V31" s="3">
        <v>178.13799032</v>
      </c>
      <c r="W31" s="3">
        <v>-90.806849209999996</v>
      </c>
      <c r="X31" s="90">
        <v>-0.50975566215201029</v>
      </c>
      <c r="Y31" s="19">
        <v>-0.35602446143295652</v>
      </c>
      <c r="Z31" s="3">
        <v>87.331141110000004</v>
      </c>
      <c r="AA31" s="5">
        <v>30</v>
      </c>
      <c r="AB31" s="3">
        <v>178.13799032</v>
      </c>
      <c r="AC31" s="3">
        <v>-90.806849209999996</v>
      </c>
      <c r="AD31" s="90">
        <v>-0.50975566215201029</v>
      </c>
      <c r="AE31" s="19">
        <v>-0.35602446143295652</v>
      </c>
      <c r="AG31" s="20" t="s">
        <v>147</v>
      </c>
      <c r="AH31" s="5">
        <v>30</v>
      </c>
      <c r="AI31" s="3">
        <v>703.78075794000006</v>
      </c>
      <c r="AJ31" s="5">
        <v>27</v>
      </c>
      <c r="AK31" s="4">
        <v>-0.40626204862028259</v>
      </c>
      <c r="AL31" s="3">
        <v>0.65424528330898601</v>
      </c>
      <c r="AM31" s="3">
        <v>1185.3390141299999</v>
      </c>
      <c r="AP31" s="3">
        <v>4009.7899506299996</v>
      </c>
      <c r="AQ31" s="3">
        <v>4211.0102173200003</v>
      </c>
      <c r="AR31" s="4">
        <v>5.0182246244191875E-2</v>
      </c>
      <c r="AS31" s="3">
        <v>50.456271880223561</v>
      </c>
      <c r="AT31" s="3">
        <v>7920.8751515700005</v>
      </c>
      <c r="AU31" s="3">
        <v>8290.6628057100006</v>
      </c>
      <c r="AV31" s="4">
        <v>4.6685201706115009E-2</v>
      </c>
      <c r="AW31" s="3">
        <v>51.004818784984209</v>
      </c>
      <c r="AX31" s="3">
        <v>48589.577050739994</v>
      </c>
      <c r="AY31" s="3">
        <v>54526.132463480004</v>
      </c>
      <c r="AZ31" s="4">
        <v>0.12217754862407482</v>
      </c>
      <c r="BA31" s="3">
        <v>50.688321013110269</v>
      </c>
    </row>
    <row r="32" spans="1:78" x14ac:dyDescent="0.35">
      <c r="A32" s="20" t="s">
        <v>211</v>
      </c>
      <c r="B32" s="3">
        <v>30.894643110000001</v>
      </c>
      <c r="C32" s="5">
        <v>35</v>
      </c>
      <c r="D32" s="3">
        <v>41.775549699999992</v>
      </c>
      <c r="E32" s="3">
        <v>-10.880906589999991</v>
      </c>
      <c r="F32" s="4">
        <v>-0.26046112302862157</v>
      </c>
      <c r="G32" s="3">
        <v>0.37017922825006006</v>
      </c>
      <c r="H32" s="19">
        <v>-0.13336895670198226</v>
      </c>
      <c r="I32" s="5">
        <v>283</v>
      </c>
      <c r="J32" s="3">
        <v>81.969817300000003</v>
      </c>
      <c r="K32" s="5">
        <v>31</v>
      </c>
      <c r="L32" s="3">
        <v>105.29444067999998</v>
      </c>
      <c r="M32" s="3">
        <v>-23.324623379999977</v>
      </c>
      <c r="N32" s="4">
        <v>-0.22151808993302669</v>
      </c>
      <c r="O32" s="3">
        <v>0.50428485335880457</v>
      </c>
      <c r="P32" s="19">
        <v>-0.14158711735393856</v>
      </c>
      <c r="Q32" s="5">
        <v>277</v>
      </c>
      <c r="S32" s="20" t="s">
        <v>211</v>
      </c>
      <c r="T32" s="3">
        <v>81.969817300000003</v>
      </c>
      <c r="U32" s="5">
        <v>31</v>
      </c>
      <c r="V32" s="3">
        <v>151.43069613999998</v>
      </c>
      <c r="W32" s="3">
        <v>-69.460878839999978</v>
      </c>
      <c r="X32" s="90">
        <v>-0.45869748083164286</v>
      </c>
      <c r="Y32" s="19">
        <v>-0.27233377432225125</v>
      </c>
      <c r="Z32" s="3">
        <v>81.969817300000003</v>
      </c>
      <c r="AA32" s="5">
        <v>31</v>
      </c>
      <c r="AB32" s="3">
        <v>151.43069613999998</v>
      </c>
      <c r="AC32" s="3">
        <v>-69.460878839999978</v>
      </c>
      <c r="AD32" s="90">
        <v>-0.45869748083164286</v>
      </c>
      <c r="AE32" s="19">
        <v>-0.27233377432225125</v>
      </c>
      <c r="AG32" s="20" t="s">
        <v>211</v>
      </c>
      <c r="AH32" s="5">
        <v>31</v>
      </c>
      <c r="AI32" s="3">
        <v>544.20475750000003</v>
      </c>
      <c r="AJ32" s="5">
        <v>31</v>
      </c>
      <c r="AK32" s="4">
        <v>9.32485060468351E-2</v>
      </c>
      <c r="AL32" s="3">
        <v>0.50590100927289006</v>
      </c>
      <c r="AM32" s="3">
        <v>497.78687506999995</v>
      </c>
      <c r="AO32">
        <f>SUM(J2:J11)</f>
        <v>11771.981936100001</v>
      </c>
    </row>
    <row r="33" spans="1:41" x14ac:dyDescent="0.35">
      <c r="A33" s="20" t="s">
        <v>261</v>
      </c>
      <c r="B33" s="3">
        <v>51.279261329999997</v>
      </c>
      <c r="C33" s="5">
        <v>30</v>
      </c>
      <c r="D33" s="3">
        <v>73.232255659999993</v>
      </c>
      <c r="E33" s="3">
        <v>-21.952994329999996</v>
      </c>
      <c r="F33" s="4">
        <v>-0.29977219917849518</v>
      </c>
      <c r="G33" s="3">
        <v>0.61442746940903403</v>
      </c>
      <c r="H33" s="19">
        <v>-0.26908125035899555</v>
      </c>
      <c r="I33" s="5">
        <v>286</v>
      </c>
      <c r="J33" s="3">
        <v>76.475734399999993</v>
      </c>
      <c r="K33" s="5">
        <v>32</v>
      </c>
      <c r="L33" s="3">
        <v>104.25316204999999</v>
      </c>
      <c r="M33" s="3">
        <v>-27.777427649999993</v>
      </c>
      <c r="N33" s="4">
        <v>-0.26644206375896684</v>
      </c>
      <c r="O33" s="3">
        <v>0.47048481718905677</v>
      </c>
      <c r="P33" s="19">
        <v>-0.16861690945215554</v>
      </c>
      <c r="Q33" s="5">
        <v>279</v>
      </c>
      <c r="S33" s="20" t="s">
        <v>261</v>
      </c>
      <c r="T33" s="3">
        <v>76.475734399999993</v>
      </c>
      <c r="U33" s="5">
        <v>32</v>
      </c>
      <c r="V33" s="3">
        <v>123.01853627999998</v>
      </c>
      <c r="W33" s="3">
        <v>-46.542801879999985</v>
      </c>
      <c r="X33" s="90">
        <v>-0.37833974689850691</v>
      </c>
      <c r="Y33" s="19">
        <v>-0.18247936270299528</v>
      </c>
      <c r="Z33" s="3">
        <v>76.475734399999993</v>
      </c>
      <c r="AA33" s="5">
        <v>32</v>
      </c>
      <c r="AB33" s="3">
        <v>123.01853627999998</v>
      </c>
      <c r="AC33" s="3">
        <v>-46.542801879999985</v>
      </c>
      <c r="AD33" s="90">
        <v>-0.37833974689850691</v>
      </c>
      <c r="AE33" s="19">
        <v>-0.18247936270299528</v>
      </c>
      <c r="AG33" s="20" t="s">
        <v>261</v>
      </c>
      <c r="AH33" s="5">
        <v>32</v>
      </c>
      <c r="AI33" s="3">
        <v>422.68203326999998</v>
      </c>
      <c r="AJ33" s="5">
        <v>35</v>
      </c>
      <c r="AK33" s="4">
        <v>0.22061983411057362</v>
      </c>
      <c r="AL33" s="3">
        <v>0.39293163884700194</v>
      </c>
      <c r="AM33" s="3">
        <v>346.28474932</v>
      </c>
      <c r="AO33">
        <f>SUM(L2:L11)</f>
        <v>11609.378344820001</v>
      </c>
    </row>
    <row r="34" spans="1:41" x14ac:dyDescent="0.35">
      <c r="A34" s="20" t="s">
        <v>182</v>
      </c>
      <c r="B34" s="3">
        <v>69.955585349999993</v>
      </c>
      <c r="C34" s="5">
        <v>25</v>
      </c>
      <c r="D34" s="3">
        <v>44.646416449999997</v>
      </c>
      <c r="E34" s="3">
        <v>25.309168899999996</v>
      </c>
      <c r="F34" s="4">
        <v>0.56688018686435915</v>
      </c>
      <c r="G34" s="3">
        <v>0.83820695077918339</v>
      </c>
      <c r="H34" s="19">
        <v>0.31021840168074255</v>
      </c>
      <c r="I34" s="5">
        <v>12</v>
      </c>
      <c r="J34" s="3">
        <v>70.154429549999989</v>
      </c>
      <c r="K34" s="5">
        <v>33</v>
      </c>
      <c r="L34" s="3">
        <v>118.90994375</v>
      </c>
      <c r="M34" s="3">
        <v>-48.755514200000007</v>
      </c>
      <c r="N34" s="4">
        <v>-0.41002049670888019</v>
      </c>
      <c r="O34" s="3">
        <v>0.43159564560957403</v>
      </c>
      <c r="P34" s="19">
        <v>-0.29595987888945818</v>
      </c>
      <c r="Q34" s="5">
        <v>287</v>
      </c>
      <c r="S34" s="20" t="s">
        <v>182</v>
      </c>
      <c r="T34" s="3">
        <v>70.154429549999989</v>
      </c>
      <c r="U34" s="5">
        <v>33</v>
      </c>
      <c r="V34" s="3">
        <v>212.66140473999999</v>
      </c>
      <c r="W34" s="3">
        <v>-142.50697518999999</v>
      </c>
      <c r="X34" s="90">
        <v>-0.67011207494011038</v>
      </c>
      <c r="Y34" s="19">
        <v>-0.55872403385704306</v>
      </c>
      <c r="Z34" s="3">
        <v>70.154429549999989</v>
      </c>
      <c r="AA34" s="5">
        <v>33</v>
      </c>
      <c r="AB34" s="3">
        <v>212.66140473999999</v>
      </c>
      <c r="AC34" s="3">
        <v>-142.50697518999999</v>
      </c>
      <c r="AD34" s="90">
        <v>-0.67011207494011038</v>
      </c>
      <c r="AE34" s="19">
        <v>-0.55872403385704306</v>
      </c>
      <c r="AG34" s="20" t="s">
        <v>182</v>
      </c>
      <c r="AH34" s="5">
        <v>33</v>
      </c>
      <c r="AI34" s="3">
        <v>493.88355461999998</v>
      </c>
      <c r="AJ34" s="5">
        <v>32</v>
      </c>
      <c r="AK34" s="4">
        <v>3.3515036313363327</v>
      </c>
      <c r="AL34" s="3">
        <v>0.45912165467524513</v>
      </c>
      <c r="AM34" s="3">
        <v>113.49721762</v>
      </c>
      <c r="AO34">
        <f>100*(AO32/AO33-1)</f>
        <v>1.4006227245798364</v>
      </c>
    </row>
    <row r="35" spans="1:41" x14ac:dyDescent="0.35">
      <c r="A35" s="20" t="s">
        <v>300</v>
      </c>
      <c r="B35" s="3">
        <v>23.62476689</v>
      </c>
      <c r="C35" s="5">
        <v>39</v>
      </c>
      <c r="D35" s="3">
        <v>24.4081504</v>
      </c>
      <c r="E35" s="3">
        <v>-0.78338351000000017</v>
      </c>
      <c r="F35" s="4">
        <v>-3.2095160721395732E-2</v>
      </c>
      <c r="G35" s="3">
        <v>0.28307166209332435</v>
      </c>
      <c r="H35" s="19">
        <v>-9.6020529688452191E-3</v>
      </c>
      <c r="I35" s="5">
        <v>257</v>
      </c>
      <c r="J35" s="3">
        <v>58.628139840000017</v>
      </c>
      <c r="K35" s="5">
        <v>34</v>
      </c>
      <c r="L35" s="3">
        <v>47.093300740000004</v>
      </c>
      <c r="M35" s="3">
        <v>11.534839100000013</v>
      </c>
      <c r="N35" s="4">
        <v>0.24493588087365858</v>
      </c>
      <c r="O35" s="3">
        <v>0.36068499205882576</v>
      </c>
      <c r="P35" s="19">
        <v>7.0019763693629347E-2</v>
      </c>
      <c r="Q35" s="5">
        <v>15</v>
      </c>
      <c r="S35" s="20" t="s">
        <v>300</v>
      </c>
      <c r="T35" s="3">
        <v>58.628139840000017</v>
      </c>
      <c r="U35" s="5">
        <v>34</v>
      </c>
      <c r="V35" s="3">
        <v>83.657740450000006</v>
      </c>
      <c r="W35" s="3">
        <v>-25.029600609999989</v>
      </c>
      <c r="X35" s="90">
        <v>-0.29919049301791156</v>
      </c>
      <c r="Y35" s="19">
        <v>-9.8133016997972403E-2</v>
      </c>
      <c r="Z35" s="3">
        <v>58.628139840000017</v>
      </c>
      <c r="AA35" s="5">
        <v>34</v>
      </c>
      <c r="AB35" s="3">
        <v>83.657740450000006</v>
      </c>
      <c r="AC35" s="3">
        <v>-25.029600609999989</v>
      </c>
      <c r="AD35" s="90">
        <v>-0.29919049301791156</v>
      </c>
      <c r="AE35" s="19">
        <v>-9.8133016997972403E-2</v>
      </c>
      <c r="AG35" s="20" t="s">
        <v>300</v>
      </c>
      <c r="AH35" s="5">
        <v>34</v>
      </c>
      <c r="AI35" s="3">
        <v>383.29932041999996</v>
      </c>
      <c r="AJ35" s="5">
        <v>36</v>
      </c>
      <c r="AK35" s="4">
        <v>9.544228949961564E-2</v>
      </c>
      <c r="AL35" s="3">
        <v>0.35632087074154412</v>
      </c>
      <c r="AM35" s="3">
        <v>349.9037093</v>
      </c>
    </row>
    <row r="36" spans="1:41" x14ac:dyDescent="0.35">
      <c r="A36" s="20" t="s">
        <v>148</v>
      </c>
      <c r="B36" s="3">
        <v>52.859511450000007</v>
      </c>
      <c r="C36" s="5">
        <v>29</v>
      </c>
      <c r="D36" s="3">
        <v>25.502405339999999</v>
      </c>
      <c r="E36" s="3">
        <v>27.357106110000007</v>
      </c>
      <c r="F36" s="4">
        <v>1.0727265034522429</v>
      </c>
      <c r="G36" s="3">
        <v>0.63336200662899378</v>
      </c>
      <c r="H36" s="19">
        <v>0.33532028513408357</v>
      </c>
      <c r="I36" s="5">
        <v>11</v>
      </c>
      <c r="J36" s="3">
        <v>54.043212190000006</v>
      </c>
      <c r="K36" s="5">
        <v>35</v>
      </c>
      <c r="L36" s="3">
        <v>52.69629845</v>
      </c>
      <c r="M36" s="3">
        <v>1.3469137400000051</v>
      </c>
      <c r="N36" s="4">
        <v>2.5559930765877148E-2</v>
      </c>
      <c r="O36" s="3">
        <v>0.33247815149482968</v>
      </c>
      <c r="P36" s="19">
        <v>8.1761506140560526E-3</v>
      </c>
      <c r="Q36" s="5">
        <v>27</v>
      </c>
      <c r="S36" s="20" t="s">
        <v>148</v>
      </c>
      <c r="T36" s="3">
        <v>54.043212190000006</v>
      </c>
      <c r="U36" s="5">
        <v>35</v>
      </c>
      <c r="V36" s="3">
        <v>201.87086862000001</v>
      </c>
      <c r="W36" s="3">
        <v>-147.82765642999999</v>
      </c>
      <c r="X36" s="90">
        <v>-0.73228820701351172</v>
      </c>
      <c r="Y36" s="19">
        <v>-0.57958471440490233</v>
      </c>
      <c r="Z36" s="3">
        <v>54.043212190000006</v>
      </c>
      <c r="AA36" s="5">
        <v>35</v>
      </c>
      <c r="AB36" s="3">
        <v>201.87086862000001</v>
      </c>
      <c r="AC36" s="3">
        <v>-147.82765642999999</v>
      </c>
      <c r="AD36" s="90">
        <v>-0.73228820701351172</v>
      </c>
      <c r="AE36" s="19">
        <v>-0.57958471440490233</v>
      </c>
      <c r="AG36" s="20" t="s">
        <v>148</v>
      </c>
      <c r="AH36" s="5">
        <v>35</v>
      </c>
      <c r="AI36" s="3">
        <v>821.2365017599999</v>
      </c>
      <c r="AJ36" s="5">
        <v>22</v>
      </c>
      <c r="AK36" s="4">
        <v>-0.10986497541427509</v>
      </c>
      <c r="AL36" s="3">
        <v>0.76343392696658197</v>
      </c>
      <c r="AM36" s="3">
        <v>922.59767235000004</v>
      </c>
      <c r="AO36">
        <f>SUM(AI2:AI11)</f>
        <v>77355.003039640025</v>
      </c>
    </row>
    <row r="37" spans="1:41" x14ac:dyDescent="0.35">
      <c r="A37" s="20" t="s">
        <v>287</v>
      </c>
      <c r="B37" s="3">
        <v>25.723365390000001</v>
      </c>
      <c r="C37" s="5">
        <v>38</v>
      </c>
      <c r="D37" s="3">
        <v>32.153537970000002</v>
      </c>
      <c r="E37" s="3">
        <v>-6.4301725800000007</v>
      </c>
      <c r="F37" s="4">
        <v>-0.1999833606491298</v>
      </c>
      <c r="G37" s="3">
        <v>0.30821704313465065</v>
      </c>
      <c r="H37" s="19">
        <v>-7.8815620859795876E-2</v>
      </c>
      <c r="I37" s="5">
        <v>277</v>
      </c>
      <c r="J37" s="3">
        <v>53.12857932</v>
      </c>
      <c r="K37" s="5">
        <v>36</v>
      </c>
      <c r="L37" s="3">
        <v>62.029299110000004</v>
      </c>
      <c r="M37" s="3">
        <v>-8.9007197900000037</v>
      </c>
      <c r="N37" s="4">
        <v>-0.14349218704238242</v>
      </c>
      <c r="O37" s="3">
        <v>0.32685125713398189</v>
      </c>
      <c r="P37" s="19">
        <v>-5.4029908089399337E-2</v>
      </c>
      <c r="Q37" s="5">
        <v>265</v>
      </c>
      <c r="S37" s="20" t="s">
        <v>287</v>
      </c>
      <c r="T37" s="3">
        <v>53.12857932</v>
      </c>
      <c r="U37" s="5">
        <v>36</v>
      </c>
      <c r="V37" s="3">
        <v>92.401446469999996</v>
      </c>
      <c r="W37" s="3">
        <v>-39.272867149999996</v>
      </c>
      <c r="X37" s="90">
        <v>-0.42502437624448586</v>
      </c>
      <c r="Y37" s="19">
        <v>-0.15397628590407073</v>
      </c>
      <c r="Z37" s="3">
        <v>53.12857932</v>
      </c>
      <c r="AA37" s="5">
        <v>36</v>
      </c>
      <c r="AB37" s="3">
        <v>92.401446469999996</v>
      </c>
      <c r="AC37" s="3">
        <v>-39.272867149999996</v>
      </c>
      <c r="AD37" s="90">
        <v>-0.42502437624448586</v>
      </c>
      <c r="AE37" s="19">
        <v>-0.15397628590407073</v>
      </c>
      <c r="AG37" s="20" t="s">
        <v>287</v>
      </c>
      <c r="AH37" s="5">
        <v>36</v>
      </c>
      <c r="AI37" s="3">
        <v>382.22616199999999</v>
      </c>
      <c r="AJ37" s="5">
        <v>37</v>
      </c>
      <c r="AK37" s="4">
        <v>0.13622942996900878</v>
      </c>
      <c r="AL37" s="3">
        <v>0.35532324637258095</v>
      </c>
      <c r="AM37" s="3">
        <v>336.39875179999996</v>
      </c>
      <c r="AO37">
        <f>SUM(AM2:AM11)</f>
        <v>66350.959087149997</v>
      </c>
    </row>
    <row r="38" spans="1:41" x14ac:dyDescent="0.35">
      <c r="A38" s="20" t="s">
        <v>122</v>
      </c>
      <c r="B38" s="3">
        <v>25.87183958</v>
      </c>
      <c r="C38" s="5">
        <v>37</v>
      </c>
      <c r="D38" s="3">
        <v>24.367554349999999</v>
      </c>
      <c r="E38" s="3">
        <v>1.5042852300000007</v>
      </c>
      <c r="F38" s="4">
        <v>6.1733123004196866E-2</v>
      </c>
      <c r="G38" s="3">
        <v>0.30999605902661481</v>
      </c>
      <c r="H38" s="19">
        <v>1.8438256963963305E-2</v>
      </c>
      <c r="I38" s="5">
        <v>33</v>
      </c>
      <c r="J38" s="3">
        <v>50.430540390000004</v>
      </c>
      <c r="K38" s="5">
        <v>37</v>
      </c>
      <c r="L38" s="3">
        <v>45.363143879999996</v>
      </c>
      <c r="M38" s="3">
        <v>5.0673965100000089</v>
      </c>
      <c r="N38" s="4">
        <v>0.11170734822535433</v>
      </c>
      <c r="O38" s="3">
        <v>0.31025270646024028</v>
      </c>
      <c r="P38" s="19">
        <v>3.0760542309785862E-2</v>
      </c>
      <c r="Q38" s="5">
        <v>18</v>
      </c>
      <c r="S38" s="20" t="s">
        <v>122</v>
      </c>
      <c r="T38" s="3">
        <v>50.430540390000004</v>
      </c>
      <c r="U38" s="5">
        <v>37</v>
      </c>
      <c r="V38" s="3">
        <v>74.513424020000002</v>
      </c>
      <c r="W38" s="3">
        <v>-24.082883629999998</v>
      </c>
      <c r="X38" s="90">
        <v>-0.32320194578007799</v>
      </c>
      <c r="Y38" s="19">
        <v>-9.4421244088040687E-2</v>
      </c>
      <c r="Z38" s="3">
        <v>50.430540390000004</v>
      </c>
      <c r="AA38" s="5">
        <v>37</v>
      </c>
      <c r="AB38" s="3">
        <v>74.513424020000002</v>
      </c>
      <c r="AC38" s="3">
        <v>-24.082883629999998</v>
      </c>
      <c r="AD38" s="90">
        <v>-0.32320194578007799</v>
      </c>
      <c r="AE38" s="19">
        <v>-9.4421244088040687E-2</v>
      </c>
      <c r="AG38" s="20" t="s">
        <v>122</v>
      </c>
      <c r="AH38" s="5">
        <v>37</v>
      </c>
      <c r="AI38" s="3">
        <v>362.14511873999999</v>
      </c>
      <c r="AJ38" s="5">
        <v>38</v>
      </c>
      <c r="AK38" s="4">
        <v>5.9267924987929765E-2</v>
      </c>
      <c r="AL38" s="3">
        <v>0.33665560351852786</v>
      </c>
      <c r="AM38" s="3">
        <v>341.88245504000002</v>
      </c>
      <c r="AO38">
        <f>100*(AO36/AO37-1)</f>
        <v>16.584604207508956</v>
      </c>
    </row>
    <row r="39" spans="1:41" x14ac:dyDescent="0.35">
      <c r="A39" s="20" t="s">
        <v>208</v>
      </c>
      <c r="B39" s="3">
        <v>31.120439789999999</v>
      </c>
      <c r="C39" s="5">
        <v>34</v>
      </c>
      <c r="D39" s="3">
        <v>39.508872699999998</v>
      </c>
      <c r="E39" s="3">
        <v>-8.3884329099999988</v>
      </c>
      <c r="F39" s="4">
        <v>-0.21231769819643576</v>
      </c>
      <c r="G39" s="3">
        <v>0.37288472125239774</v>
      </c>
      <c r="H39" s="19">
        <v>-0.1028183209108198</v>
      </c>
      <c r="I39" s="5">
        <v>281</v>
      </c>
      <c r="J39" s="3">
        <v>49.966361559999996</v>
      </c>
      <c r="K39" s="5">
        <v>38</v>
      </c>
      <c r="L39" s="3">
        <v>67.608248619999998</v>
      </c>
      <c r="M39" s="3">
        <v>-17.641887060000002</v>
      </c>
      <c r="N39" s="4">
        <v>-0.26094282014548664</v>
      </c>
      <c r="O39" s="3">
        <v>0.30739704127848055</v>
      </c>
      <c r="P39" s="19">
        <v>-0.10709128686943679</v>
      </c>
      <c r="Q39" s="5">
        <v>271</v>
      </c>
      <c r="S39" s="20" t="s">
        <v>208</v>
      </c>
      <c r="T39" s="3">
        <v>49.966361559999996</v>
      </c>
      <c r="U39" s="5">
        <v>38</v>
      </c>
      <c r="V39" s="3">
        <v>115.16722232000001</v>
      </c>
      <c r="W39" s="3">
        <v>-65.200860760000012</v>
      </c>
      <c r="X39" s="90">
        <v>-0.566140777267641</v>
      </c>
      <c r="Y39" s="19">
        <v>-0.25563161302251064</v>
      </c>
      <c r="Z39" s="3">
        <v>49.966361559999996</v>
      </c>
      <c r="AA39" s="5">
        <v>38</v>
      </c>
      <c r="AB39" s="3">
        <v>115.16722232000001</v>
      </c>
      <c r="AC39" s="3">
        <v>-65.200860760000012</v>
      </c>
      <c r="AD39" s="90">
        <v>-0.566140777267641</v>
      </c>
      <c r="AE39" s="19">
        <v>-0.25563161302251064</v>
      </c>
      <c r="AG39" s="20" t="s">
        <v>208</v>
      </c>
      <c r="AH39" s="5">
        <v>38</v>
      </c>
      <c r="AI39" s="3">
        <v>455.21639948999996</v>
      </c>
      <c r="AJ39" s="5">
        <v>34</v>
      </c>
      <c r="AK39" s="4">
        <v>0.3385764840995813</v>
      </c>
      <c r="AL39" s="3">
        <v>0.42317607989592426</v>
      </c>
      <c r="AM39" s="3">
        <v>340.07500124000001</v>
      </c>
    </row>
    <row r="40" spans="1:41" x14ac:dyDescent="0.35">
      <c r="A40" s="20" t="s">
        <v>299</v>
      </c>
      <c r="B40" s="3">
        <v>30.488214960000001</v>
      </c>
      <c r="C40" s="5">
        <v>36</v>
      </c>
      <c r="D40" s="3">
        <v>23.619973470000001</v>
      </c>
      <c r="E40" s="3">
        <v>6.8682414899999991</v>
      </c>
      <c r="F40" s="4">
        <v>0.29078108401448599</v>
      </c>
      <c r="G40" s="3">
        <v>0.36530941122804694</v>
      </c>
      <c r="H40" s="19">
        <v>8.4185099313362335E-2</v>
      </c>
      <c r="I40" s="5">
        <v>22</v>
      </c>
      <c r="J40" s="3">
        <v>43.784996380000003</v>
      </c>
      <c r="K40" s="5">
        <v>39</v>
      </c>
      <c r="L40" s="3">
        <v>44.687992149999999</v>
      </c>
      <c r="M40" s="3">
        <v>-0.90299576999999687</v>
      </c>
      <c r="N40" s="4">
        <v>-2.0206675810562125E-2</v>
      </c>
      <c r="O40" s="3">
        <v>0.2693687897094299</v>
      </c>
      <c r="P40" s="19">
        <v>-5.4814419068703428E-3</v>
      </c>
      <c r="Q40" s="5">
        <v>239</v>
      </c>
      <c r="S40" s="20" t="s">
        <v>299</v>
      </c>
      <c r="T40" s="3">
        <v>43.784996380000003</v>
      </c>
      <c r="U40" s="5">
        <v>39</v>
      </c>
      <c r="V40" s="3">
        <v>57.684395609999996</v>
      </c>
      <c r="W40" s="3">
        <v>-13.899399229999993</v>
      </c>
      <c r="X40" s="90">
        <v>-0.24095596535279351</v>
      </c>
      <c r="Y40" s="19">
        <v>-5.4495075736615772E-2</v>
      </c>
      <c r="Z40" s="3">
        <v>43.784996380000003</v>
      </c>
      <c r="AA40" s="5">
        <v>39</v>
      </c>
      <c r="AB40" s="3">
        <v>57.684395609999996</v>
      </c>
      <c r="AC40" s="3">
        <v>-13.899399229999993</v>
      </c>
      <c r="AD40" s="90">
        <v>-0.24095596535279351</v>
      </c>
      <c r="AE40" s="19">
        <v>-5.4495075736615772E-2</v>
      </c>
      <c r="AG40" s="20" t="s">
        <v>299</v>
      </c>
      <c r="AH40" s="5">
        <v>39</v>
      </c>
      <c r="AI40" s="3">
        <v>277.08800151000003</v>
      </c>
      <c r="AJ40" s="5">
        <v>42</v>
      </c>
      <c r="AK40" s="4">
        <v>0.6251001961421172</v>
      </c>
      <c r="AL40" s="3">
        <v>0.25758521528786354</v>
      </c>
      <c r="AM40" s="3">
        <v>170.50518003000002</v>
      </c>
    </row>
    <row r="41" spans="1:41" x14ac:dyDescent="0.35">
      <c r="A41" s="20" t="s">
        <v>273</v>
      </c>
      <c r="B41" s="3">
        <v>18.848753370000001</v>
      </c>
      <c r="C41" s="5">
        <v>41</v>
      </c>
      <c r="D41" s="3">
        <v>27.153855360000001</v>
      </c>
      <c r="E41" s="3">
        <v>-8.3051019900000007</v>
      </c>
      <c r="F41" s="4">
        <v>-0.30585351066700239</v>
      </c>
      <c r="G41" s="3">
        <v>0.2258455276903284</v>
      </c>
      <c r="H41" s="19">
        <v>-0.10179692092273149</v>
      </c>
      <c r="I41" s="5">
        <v>280</v>
      </c>
      <c r="J41" s="3">
        <v>40.198897700000011</v>
      </c>
      <c r="K41" s="5">
        <v>40</v>
      </c>
      <c r="L41" s="3">
        <v>46.532057039999998</v>
      </c>
      <c r="M41" s="3">
        <v>-6.3331593399999875</v>
      </c>
      <c r="N41" s="4">
        <v>-0.13610314572072024</v>
      </c>
      <c r="O41" s="3">
        <v>0.24730682462836343</v>
      </c>
      <c r="P41" s="19">
        <v>-3.8444083751536698E-2</v>
      </c>
      <c r="Q41" s="5">
        <v>258</v>
      </c>
      <c r="S41" s="20" t="s">
        <v>273</v>
      </c>
      <c r="T41" s="3">
        <v>40.198897700000011</v>
      </c>
      <c r="U41" s="5">
        <v>40</v>
      </c>
      <c r="V41" s="3">
        <v>72.700544800000003</v>
      </c>
      <c r="W41" s="3">
        <v>-32.501647099999992</v>
      </c>
      <c r="X41" s="90">
        <v>-0.44706194691404832</v>
      </c>
      <c r="Y41" s="19">
        <v>-0.12742850902910996</v>
      </c>
      <c r="Z41" s="3">
        <v>40.198897700000011</v>
      </c>
      <c r="AA41" s="5">
        <v>40</v>
      </c>
      <c r="AB41" s="3">
        <v>72.700544800000003</v>
      </c>
      <c r="AC41" s="3">
        <v>-32.501647099999992</v>
      </c>
      <c r="AD41" s="90">
        <v>-0.44706194691404832</v>
      </c>
      <c r="AE41" s="19">
        <v>-0.12742850902910996</v>
      </c>
      <c r="AG41" s="20" t="s">
        <v>273</v>
      </c>
      <c r="AH41" s="5">
        <v>40</v>
      </c>
      <c r="AI41" s="3">
        <v>210.00253251999999</v>
      </c>
      <c r="AJ41" s="5">
        <v>45</v>
      </c>
      <c r="AK41" s="4">
        <v>-0.15510361478922452</v>
      </c>
      <c r="AL41" s="3">
        <v>0.19522154425805602</v>
      </c>
      <c r="AM41" s="3">
        <v>248.55418510000001</v>
      </c>
    </row>
    <row r="42" spans="1:41" x14ac:dyDescent="0.35">
      <c r="A42" s="20" t="s">
        <v>298</v>
      </c>
      <c r="B42" s="3">
        <v>18.667453179999999</v>
      </c>
      <c r="C42" s="5">
        <v>42</v>
      </c>
      <c r="D42" s="3">
        <v>16.77832089</v>
      </c>
      <c r="E42" s="3">
        <v>1.8891322899999992</v>
      </c>
      <c r="F42" s="4">
        <v>0.11259364404729766</v>
      </c>
      <c r="G42" s="3">
        <v>0.22367319107595701</v>
      </c>
      <c r="H42" s="19">
        <v>2.315538696204603E-2</v>
      </c>
      <c r="I42" s="5">
        <v>32</v>
      </c>
      <c r="J42" s="3">
        <v>37.40167391</v>
      </c>
      <c r="K42" s="5">
        <v>41</v>
      </c>
      <c r="L42" s="3">
        <v>39.26197603</v>
      </c>
      <c r="M42" s="3">
        <v>-1.8603021200000001</v>
      </c>
      <c r="N42" s="4">
        <v>-4.738177514495312E-2</v>
      </c>
      <c r="O42" s="3">
        <v>0.23009808078562322</v>
      </c>
      <c r="P42" s="19">
        <v>-1.1292564526639784E-2</v>
      </c>
      <c r="Q42" s="5">
        <v>250</v>
      </c>
      <c r="S42" s="20" t="s">
        <v>298</v>
      </c>
      <c r="T42" s="3">
        <v>37.40167391</v>
      </c>
      <c r="U42" s="5">
        <v>41</v>
      </c>
      <c r="V42" s="3">
        <v>60.68679144</v>
      </c>
      <c r="W42" s="3">
        <v>-23.285117530000001</v>
      </c>
      <c r="X42" s="90">
        <v>-0.38369333717406362</v>
      </c>
      <c r="Y42" s="19">
        <v>-9.129345969101646E-2</v>
      </c>
      <c r="Z42" s="3">
        <v>37.40167391</v>
      </c>
      <c r="AA42" s="5">
        <v>41</v>
      </c>
      <c r="AB42" s="3">
        <v>60.68679144</v>
      </c>
      <c r="AC42" s="3">
        <v>-23.285117530000001</v>
      </c>
      <c r="AD42" s="90">
        <v>-0.38369333717406362</v>
      </c>
      <c r="AE42" s="19">
        <v>-9.129345969101646E-2</v>
      </c>
      <c r="AG42" s="20" t="s">
        <v>298</v>
      </c>
      <c r="AH42" s="5">
        <v>41</v>
      </c>
      <c r="AI42" s="3">
        <v>298.01442976999999</v>
      </c>
      <c r="AJ42" s="5">
        <v>41</v>
      </c>
      <c r="AK42" s="4">
        <v>0.20704444788391796</v>
      </c>
      <c r="AL42" s="3">
        <v>0.27703874087967306</v>
      </c>
      <c r="AM42" s="3">
        <v>246.89598655</v>
      </c>
    </row>
    <row r="43" spans="1:41" x14ac:dyDescent="0.35">
      <c r="A43" s="20" t="s">
        <v>98</v>
      </c>
      <c r="B43" s="3">
        <v>19.5321605</v>
      </c>
      <c r="C43" s="5">
        <v>40</v>
      </c>
      <c r="D43" s="3">
        <v>16.28420255</v>
      </c>
      <c r="E43" s="3">
        <v>3.24795795</v>
      </c>
      <c r="F43" s="4">
        <v>0.19945452901530025</v>
      </c>
      <c r="G43" s="3">
        <v>0.23403410339464215</v>
      </c>
      <c r="H43" s="19">
        <v>3.981072345584849E-2</v>
      </c>
      <c r="I43" s="5">
        <v>26</v>
      </c>
      <c r="J43" s="3">
        <v>33.612390009999999</v>
      </c>
      <c r="K43" s="5">
        <v>42</v>
      </c>
      <c r="L43" s="3">
        <v>31.56407042</v>
      </c>
      <c r="M43" s="3">
        <v>2.0483195899999984</v>
      </c>
      <c r="N43" s="4">
        <v>6.4894025477212125E-2</v>
      </c>
      <c r="O43" s="3">
        <v>0.20678610402650976</v>
      </c>
      <c r="P43" s="19">
        <v>1.2433884202236636E-2</v>
      </c>
      <c r="Q43" s="5">
        <v>24</v>
      </c>
      <c r="S43" s="20" t="s">
        <v>98</v>
      </c>
      <c r="T43" s="3">
        <v>33.612390009999999</v>
      </c>
      <c r="U43" s="5">
        <v>42</v>
      </c>
      <c r="V43" s="3">
        <v>54.63617567</v>
      </c>
      <c r="W43" s="3">
        <v>-21.023785660000001</v>
      </c>
      <c r="X43" s="90">
        <v>-0.38479606967703417</v>
      </c>
      <c r="Y43" s="19">
        <v>-8.2427504444886529E-2</v>
      </c>
      <c r="Z43" s="3">
        <v>33.612390009999999</v>
      </c>
      <c r="AA43" s="5">
        <v>42</v>
      </c>
      <c r="AB43" s="3">
        <v>54.63617567</v>
      </c>
      <c r="AC43" s="3">
        <v>-21.023785660000001</v>
      </c>
      <c r="AD43" s="90">
        <v>-0.38479606967703417</v>
      </c>
      <c r="AE43" s="19">
        <v>-8.2427504444886529E-2</v>
      </c>
      <c r="AG43" s="20" t="s">
        <v>98</v>
      </c>
      <c r="AH43" s="5">
        <v>42</v>
      </c>
      <c r="AI43" s="3">
        <v>241.54721493</v>
      </c>
      <c r="AJ43" s="5">
        <v>44</v>
      </c>
      <c r="AK43" s="4">
        <v>6.3005850115490203E-2</v>
      </c>
      <c r="AL43" s="3">
        <v>0.22454596020348591</v>
      </c>
      <c r="AM43" s="3">
        <v>227.23037216</v>
      </c>
    </row>
    <row r="44" spans="1:41" x14ac:dyDescent="0.35">
      <c r="A44" s="20" t="s">
        <v>177</v>
      </c>
      <c r="B44" s="3">
        <v>8.1193260500000015</v>
      </c>
      <c r="C44" s="5">
        <v>54</v>
      </c>
      <c r="D44" s="3"/>
      <c r="E44" s="3">
        <v>8.1193260500000015</v>
      </c>
      <c r="F44" s="4">
        <v>-1</v>
      </c>
      <c r="G44" s="3">
        <v>9.7285663420619117E-2</v>
      </c>
      <c r="H44" s="19">
        <v>9.9519836463528341E-2</v>
      </c>
      <c r="I44" s="5">
        <v>20</v>
      </c>
      <c r="J44" s="3">
        <v>33.534024720000005</v>
      </c>
      <c r="K44" s="5">
        <v>43</v>
      </c>
      <c r="L44" s="3">
        <v>2.8400000000000002E-4</v>
      </c>
      <c r="M44" s="3">
        <v>33.533740720000004</v>
      </c>
      <c r="N44" s="4">
        <v>118076.55183098593</v>
      </c>
      <c r="O44" s="3">
        <v>0.20630399451257203</v>
      </c>
      <c r="P44" s="19">
        <v>0.20355937179720468</v>
      </c>
      <c r="Q44" s="5">
        <v>9</v>
      </c>
      <c r="S44" s="20" t="s">
        <v>177</v>
      </c>
      <c r="T44" s="3">
        <v>33.534024720000005</v>
      </c>
      <c r="U44" s="5">
        <v>43</v>
      </c>
      <c r="V44" s="3">
        <v>40.26587404</v>
      </c>
      <c r="W44" s="3">
        <v>-6.7318493199999949</v>
      </c>
      <c r="X44" s="90">
        <v>-0.16718497935280374</v>
      </c>
      <c r="Y44" s="19">
        <v>-2.6393416900284641E-2</v>
      </c>
      <c r="Z44" s="3">
        <v>33.534024720000005</v>
      </c>
      <c r="AA44" s="5">
        <v>43</v>
      </c>
      <c r="AB44" s="3">
        <v>40.26587404</v>
      </c>
      <c r="AC44" s="3">
        <v>-6.7318493199999949</v>
      </c>
      <c r="AD44" s="90">
        <v>-0.16718497935280374</v>
      </c>
      <c r="AE44" s="19">
        <v>-2.6393416900284641E-2</v>
      </c>
      <c r="AG44" s="20" t="s">
        <v>177</v>
      </c>
      <c r="AH44" s="5">
        <v>43</v>
      </c>
      <c r="AI44" s="3">
        <v>96.38995186999999</v>
      </c>
      <c r="AJ44" s="5">
        <v>66</v>
      </c>
      <c r="AK44" s="4">
        <v>-5.087064309575029E-2</v>
      </c>
      <c r="AL44" s="3">
        <v>8.9605563462569121E-2</v>
      </c>
      <c r="AM44" s="3">
        <v>101.55618006</v>
      </c>
    </row>
    <row r="45" spans="1:41" x14ac:dyDescent="0.35">
      <c r="A45" s="20" t="s">
        <v>96</v>
      </c>
      <c r="B45" s="3">
        <v>16.659521380000001</v>
      </c>
      <c r="C45" s="5">
        <v>44</v>
      </c>
      <c r="D45" s="3">
        <v>24.01734287</v>
      </c>
      <c r="E45" s="3">
        <v>-7.3578214899999992</v>
      </c>
      <c r="F45" s="4">
        <v>-0.30635451764277533</v>
      </c>
      <c r="G45" s="3">
        <v>0.19961417730271933</v>
      </c>
      <c r="H45" s="19">
        <v>-9.0185957172225426E-2</v>
      </c>
      <c r="I45" s="5">
        <v>279</v>
      </c>
      <c r="J45" s="3">
        <v>30.934603420000002</v>
      </c>
      <c r="K45" s="5">
        <v>44</v>
      </c>
      <c r="L45" s="3">
        <v>44.203073419999996</v>
      </c>
      <c r="M45" s="3">
        <v>-13.268469999999994</v>
      </c>
      <c r="N45" s="4">
        <v>-0.30017075676906624</v>
      </c>
      <c r="O45" s="3">
        <v>0.19031214736363058</v>
      </c>
      <c r="P45" s="19">
        <v>-8.0543397781422776E-2</v>
      </c>
      <c r="Q45" s="5">
        <v>268</v>
      </c>
      <c r="S45" s="20" t="s">
        <v>96</v>
      </c>
      <c r="T45" s="3">
        <v>30.934603420000002</v>
      </c>
      <c r="U45" s="5">
        <v>44</v>
      </c>
      <c r="V45" s="3">
        <v>79.689035369999999</v>
      </c>
      <c r="W45" s="3">
        <v>-48.754431949999997</v>
      </c>
      <c r="X45" s="90">
        <v>-0.61180853455724293</v>
      </c>
      <c r="Y45" s="19">
        <v>-0.1911504531704088</v>
      </c>
      <c r="Z45" s="3">
        <v>30.934603420000002</v>
      </c>
      <c r="AA45" s="5">
        <v>44</v>
      </c>
      <c r="AB45" s="3">
        <v>79.689035369999999</v>
      </c>
      <c r="AC45" s="3">
        <v>-48.754431949999997</v>
      </c>
      <c r="AD45" s="90">
        <v>-0.61180853455724293</v>
      </c>
      <c r="AE45" s="19">
        <v>-0.1911504531704088</v>
      </c>
      <c r="AG45" s="20" t="s">
        <v>96</v>
      </c>
      <c r="AH45" s="5">
        <v>44</v>
      </c>
      <c r="AI45" s="3">
        <v>326.56360774999996</v>
      </c>
      <c r="AJ45" s="5">
        <v>39</v>
      </c>
      <c r="AK45" s="4">
        <v>-0.15790476443082335</v>
      </c>
      <c r="AL45" s="3">
        <v>0.3035784904039931</v>
      </c>
      <c r="AM45" s="3">
        <v>387.79890202000001</v>
      </c>
    </row>
    <row r="46" spans="1:41" x14ac:dyDescent="0.35">
      <c r="A46" s="20" t="s">
        <v>151</v>
      </c>
      <c r="B46" s="3">
        <v>16.126162350000001</v>
      </c>
      <c r="C46" s="5">
        <v>45</v>
      </c>
      <c r="D46" s="3">
        <v>8.3590839999999993</v>
      </c>
      <c r="E46" s="3">
        <v>7.767078350000002</v>
      </c>
      <c r="F46" s="4">
        <v>0.92917816712931733</v>
      </c>
      <c r="G46" s="3">
        <v>0.19322347606035109</v>
      </c>
      <c r="H46" s="19">
        <v>9.520228186813752E-2</v>
      </c>
      <c r="I46" s="5">
        <v>21</v>
      </c>
      <c r="J46" s="3">
        <v>25.603785180000003</v>
      </c>
      <c r="K46" s="5">
        <v>45</v>
      </c>
      <c r="L46" s="3">
        <v>36.478845730000003</v>
      </c>
      <c r="M46" s="3">
        <v>-10.875060550000001</v>
      </c>
      <c r="N46" s="4">
        <v>-0.29811964530052026</v>
      </c>
      <c r="O46" s="3">
        <v>0.15751652840303007</v>
      </c>
      <c r="P46" s="19">
        <v>-6.6014719690793949E-2</v>
      </c>
      <c r="Q46" s="5">
        <v>266</v>
      </c>
      <c r="S46" s="20" t="s">
        <v>151</v>
      </c>
      <c r="T46" s="3">
        <v>25.603785180000003</v>
      </c>
      <c r="U46" s="5">
        <v>45</v>
      </c>
      <c r="V46" s="3">
        <v>49.14886903</v>
      </c>
      <c r="W46" s="3">
        <v>-23.545083849999997</v>
      </c>
      <c r="X46" s="90">
        <v>-0.4790564730111756</v>
      </c>
      <c r="Y46" s="19">
        <v>-9.2312704052800953E-2</v>
      </c>
      <c r="Z46" s="3">
        <v>25.603785180000003</v>
      </c>
      <c r="AA46" s="5">
        <v>45</v>
      </c>
      <c r="AB46" s="3">
        <v>49.14886903</v>
      </c>
      <c r="AC46" s="3">
        <v>-23.545083849999997</v>
      </c>
      <c r="AD46" s="90">
        <v>-0.4790564730111756</v>
      </c>
      <c r="AE46" s="19">
        <v>-9.2312704052800953E-2</v>
      </c>
      <c r="AG46" s="20" t="s">
        <v>151</v>
      </c>
      <c r="AH46" s="5">
        <v>45</v>
      </c>
      <c r="AI46" s="3">
        <v>182.36045027</v>
      </c>
      <c r="AJ46" s="5">
        <v>47</v>
      </c>
      <c r="AK46" s="4">
        <v>-0.33481372193574532</v>
      </c>
      <c r="AL46" s="3">
        <v>0.16952504470351248</v>
      </c>
      <c r="AM46" s="3">
        <v>274.14944698000011</v>
      </c>
    </row>
    <row r="47" spans="1:41" x14ac:dyDescent="0.35">
      <c r="A47" s="20" t="s">
        <v>85</v>
      </c>
      <c r="B47" s="3">
        <v>11.872311010000001</v>
      </c>
      <c r="C47" s="5">
        <v>47</v>
      </c>
      <c r="D47" s="3">
        <v>11.460365299999999</v>
      </c>
      <c r="E47" s="3">
        <v>0.41194571000000124</v>
      </c>
      <c r="F47" s="4">
        <v>3.5945251239068332E-2</v>
      </c>
      <c r="G47" s="3">
        <v>0.14225388238273426</v>
      </c>
      <c r="H47" s="19">
        <v>5.0492823466612956E-3</v>
      </c>
      <c r="I47" s="5">
        <v>44</v>
      </c>
      <c r="J47" s="3">
        <v>22.590660720000002</v>
      </c>
      <c r="K47" s="5">
        <v>46</v>
      </c>
      <c r="L47" s="3">
        <v>21.86839874</v>
      </c>
      <c r="M47" s="3">
        <v>0.72226198000000252</v>
      </c>
      <c r="N47" s="4">
        <v>3.3027657332719951E-2</v>
      </c>
      <c r="O47" s="3">
        <v>0.13897954641974916</v>
      </c>
      <c r="P47" s="19">
        <v>4.3843362465708748E-3</v>
      </c>
      <c r="Q47" s="5">
        <v>34</v>
      </c>
      <c r="S47" s="20" t="s">
        <v>85</v>
      </c>
      <c r="T47" s="3">
        <v>22.590660720000002</v>
      </c>
      <c r="U47" s="5">
        <v>46</v>
      </c>
      <c r="V47" s="3">
        <v>32.046466530000004</v>
      </c>
      <c r="W47" s="3">
        <v>-9.4558058100000011</v>
      </c>
      <c r="X47" s="90">
        <v>-0.29506547316684772</v>
      </c>
      <c r="Y47" s="19">
        <v>-3.7073174548039926E-2</v>
      </c>
      <c r="Z47" s="3">
        <v>22.590660720000002</v>
      </c>
      <c r="AA47" s="5">
        <v>46</v>
      </c>
      <c r="AB47" s="3">
        <v>32.046466530000004</v>
      </c>
      <c r="AC47" s="3">
        <v>-9.4558058100000011</v>
      </c>
      <c r="AD47" s="90">
        <v>-0.29506547316684772</v>
      </c>
      <c r="AE47" s="19">
        <v>-3.7073174548039926E-2</v>
      </c>
      <c r="AG47" s="20" t="s">
        <v>85</v>
      </c>
      <c r="AH47" s="5">
        <v>46</v>
      </c>
      <c r="AI47" s="3">
        <v>124.22775715</v>
      </c>
      <c r="AJ47" s="5">
        <v>55</v>
      </c>
      <c r="AK47" s="4">
        <v>-7.5953845734758496E-2</v>
      </c>
      <c r="AL47" s="3">
        <v>0.11548401011891646</v>
      </c>
      <c r="AM47" s="3">
        <v>134.43890933</v>
      </c>
    </row>
    <row r="48" spans="1:41" x14ac:dyDescent="0.35">
      <c r="A48" s="20" t="s">
        <v>89</v>
      </c>
      <c r="B48" s="3">
        <v>12.434991330000001</v>
      </c>
      <c r="C48" s="5">
        <v>46</v>
      </c>
      <c r="D48" s="3">
        <v>10.312468000000001</v>
      </c>
      <c r="E48" s="3">
        <v>2.1225233299999999</v>
      </c>
      <c r="F48" s="4">
        <v>0.20582108279026889</v>
      </c>
      <c r="G48" s="3">
        <v>0.14899591095602038</v>
      </c>
      <c r="H48" s="19">
        <v>2.6016097073921985E-2</v>
      </c>
      <c r="I48" s="5">
        <v>30</v>
      </c>
      <c r="J48" s="3">
        <v>21.866871780000004</v>
      </c>
      <c r="K48" s="5">
        <v>47</v>
      </c>
      <c r="L48" s="3">
        <v>15.383450070000002</v>
      </c>
      <c r="M48" s="3">
        <v>6.4834217100000018</v>
      </c>
      <c r="N48" s="4">
        <v>0.42145433439821356</v>
      </c>
      <c r="O48" s="3">
        <v>0.13452673913661492</v>
      </c>
      <c r="P48" s="19">
        <v>3.9356219200348097E-2</v>
      </c>
      <c r="Q48" s="5">
        <v>16</v>
      </c>
      <c r="S48" s="20" t="s">
        <v>89</v>
      </c>
      <c r="T48" s="3">
        <v>21.866871780000004</v>
      </c>
      <c r="U48" s="5">
        <v>47</v>
      </c>
      <c r="V48" s="3">
        <v>25.619460690000004</v>
      </c>
      <c r="W48" s="3">
        <v>-3.7525889100000001</v>
      </c>
      <c r="X48" s="90">
        <v>-0.14647415710295342</v>
      </c>
      <c r="Y48" s="19">
        <v>-1.4712694662187534E-2</v>
      </c>
      <c r="Z48" s="3">
        <v>21.866871780000004</v>
      </c>
      <c r="AA48" s="5">
        <v>47</v>
      </c>
      <c r="AB48" s="3">
        <v>25.619460690000004</v>
      </c>
      <c r="AC48" s="3">
        <v>-3.7525889100000001</v>
      </c>
      <c r="AD48" s="90">
        <v>-0.14647415710295342</v>
      </c>
      <c r="AE48" s="19">
        <v>-1.4712694662187534E-2</v>
      </c>
      <c r="AG48" s="20" t="s">
        <v>89</v>
      </c>
      <c r="AH48" s="5">
        <v>47</v>
      </c>
      <c r="AI48" s="3">
        <v>122.15748443000001</v>
      </c>
      <c r="AJ48" s="5">
        <v>57</v>
      </c>
      <c r="AK48" s="4">
        <v>0.10848266593677769</v>
      </c>
      <c r="AL48" s="3">
        <v>0.11355945315008451</v>
      </c>
      <c r="AM48" s="3">
        <v>110.20243093000001</v>
      </c>
    </row>
    <row r="49" spans="1:41" x14ac:dyDescent="0.35">
      <c r="A49" s="20" t="s">
        <v>302</v>
      </c>
      <c r="B49" s="3">
        <v>10.14611446</v>
      </c>
      <c r="C49" s="5">
        <v>50</v>
      </c>
      <c r="D49" s="3">
        <v>10.754575320000001</v>
      </c>
      <c r="E49" s="3">
        <v>-0.60846086000000099</v>
      </c>
      <c r="F49" s="4">
        <v>-5.6576930459398267E-2</v>
      </c>
      <c r="G49" s="3">
        <v>0.12157061685958977</v>
      </c>
      <c r="H49" s="19">
        <v>-7.4579989655247187E-3</v>
      </c>
      <c r="I49" s="5">
        <v>254</v>
      </c>
      <c r="J49" s="3">
        <v>20.7587954</v>
      </c>
      <c r="K49" s="5">
        <v>48</v>
      </c>
      <c r="L49" s="3">
        <v>28.002033260000001</v>
      </c>
      <c r="M49" s="3">
        <v>-7.2432378600000007</v>
      </c>
      <c r="N49" s="4">
        <v>-0.25866828286168531</v>
      </c>
      <c r="O49" s="3">
        <v>0.12770976487456959</v>
      </c>
      <c r="P49" s="19">
        <v>-4.3968519971288464E-2</v>
      </c>
      <c r="Q49" s="5">
        <v>261</v>
      </c>
      <c r="S49" s="20" t="s">
        <v>302</v>
      </c>
      <c r="T49" s="3">
        <v>20.7587954</v>
      </c>
      <c r="U49" s="5">
        <v>48</v>
      </c>
      <c r="V49" s="3">
        <v>41.66593821</v>
      </c>
      <c r="W49" s="3">
        <v>-20.90714281</v>
      </c>
      <c r="X49" s="90">
        <v>-0.50178020004316615</v>
      </c>
      <c r="Y49" s="19">
        <v>-8.1970185330606737E-2</v>
      </c>
      <c r="Z49" s="3">
        <v>20.7587954</v>
      </c>
      <c r="AA49" s="5">
        <v>48</v>
      </c>
      <c r="AB49" s="3">
        <v>41.66593821</v>
      </c>
      <c r="AC49" s="3">
        <v>-20.90714281</v>
      </c>
      <c r="AD49" s="90">
        <v>-0.50178020004316615</v>
      </c>
      <c r="AE49" s="19">
        <v>-8.1970185330606737E-2</v>
      </c>
      <c r="AG49" s="20" t="s">
        <v>302</v>
      </c>
      <c r="AH49" s="5">
        <v>48</v>
      </c>
      <c r="AI49" s="3">
        <v>196.73146075000002</v>
      </c>
      <c r="AJ49" s="5">
        <v>46</v>
      </c>
      <c r="AK49" s="4">
        <v>-0.24608613110159161</v>
      </c>
      <c r="AL49" s="3">
        <v>0.18288455434745987</v>
      </c>
      <c r="AM49" s="3">
        <v>260.94686524000002</v>
      </c>
    </row>
    <row r="50" spans="1:41" x14ac:dyDescent="0.35">
      <c r="A50" s="20" t="s">
        <v>303</v>
      </c>
      <c r="B50" s="3">
        <v>7.6074099899999998</v>
      </c>
      <c r="C50" s="5">
        <v>55</v>
      </c>
      <c r="D50" s="3">
        <v>10.408520129999999</v>
      </c>
      <c r="E50" s="3">
        <v>-2.8011101399999996</v>
      </c>
      <c r="F50" s="4">
        <v>-0.26911704113695167</v>
      </c>
      <c r="G50" s="3">
        <v>9.1151891577231983E-2</v>
      </c>
      <c r="H50" s="19">
        <v>-3.4333640665795272E-2</v>
      </c>
      <c r="I50" s="5">
        <v>272</v>
      </c>
      <c r="J50" s="3">
        <v>19.639365340000001</v>
      </c>
      <c r="K50" s="5">
        <v>49</v>
      </c>
      <c r="L50" s="3">
        <v>20.60936972</v>
      </c>
      <c r="M50" s="3">
        <v>-0.97000437999999889</v>
      </c>
      <c r="N50" s="4">
        <v>-4.7066183642611614E-2</v>
      </c>
      <c r="O50" s="3">
        <v>0.12082294186767559</v>
      </c>
      <c r="P50" s="19">
        <v>-5.8882032840306625E-3</v>
      </c>
      <c r="Q50" s="5">
        <v>240</v>
      </c>
      <c r="S50" s="20" t="s">
        <v>303</v>
      </c>
      <c r="T50" s="3">
        <v>19.639365340000001</v>
      </c>
      <c r="U50" s="5">
        <v>49</v>
      </c>
      <c r="V50" s="3">
        <v>36.431587790000002</v>
      </c>
      <c r="W50" s="3">
        <v>-16.792222450000001</v>
      </c>
      <c r="X50" s="90">
        <v>-0.46092480368394062</v>
      </c>
      <c r="Y50" s="19">
        <v>-6.583690554220091E-2</v>
      </c>
      <c r="Z50" s="3">
        <v>19.639365340000001</v>
      </c>
      <c r="AA50" s="5">
        <v>49</v>
      </c>
      <c r="AB50" s="3">
        <v>36.431587790000002</v>
      </c>
      <c r="AC50" s="3">
        <v>-16.792222450000001</v>
      </c>
      <c r="AD50" s="90">
        <v>-0.46092480368394062</v>
      </c>
      <c r="AE50" s="19">
        <v>-6.583690554220091E-2</v>
      </c>
      <c r="AG50" s="20" t="s">
        <v>303</v>
      </c>
      <c r="AH50" s="5">
        <v>49</v>
      </c>
      <c r="AI50" s="3">
        <v>150.70805421000003</v>
      </c>
      <c r="AJ50" s="5">
        <v>50</v>
      </c>
      <c r="AK50" s="4">
        <v>-3.7493711479196223E-2</v>
      </c>
      <c r="AL50" s="3">
        <v>0.14010049651282669</v>
      </c>
      <c r="AM50" s="3">
        <v>156.57877357000001</v>
      </c>
    </row>
    <row r="51" spans="1:41" x14ac:dyDescent="0.35">
      <c r="A51" s="20" t="s">
        <v>218</v>
      </c>
      <c r="B51" s="3">
        <v>10.66862553</v>
      </c>
      <c r="C51" s="5">
        <v>48</v>
      </c>
      <c r="D51" s="3">
        <v>7.355798169999999</v>
      </c>
      <c r="E51" s="3">
        <v>3.3128273600000009</v>
      </c>
      <c r="F51" s="4">
        <v>0.45036952937494767</v>
      </c>
      <c r="G51" s="3">
        <v>0.12783133798059557</v>
      </c>
      <c r="H51" s="19">
        <v>4.0605837857577154E-2</v>
      </c>
      <c r="I51" s="5">
        <v>25</v>
      </c>
      <c r="J51" s="3">
        <v>19.5561148</v>
      </c>
      <c r="K51" s="5">
        <v>50</v>
      </c>
      <c r="L51" s="3">
        <v>15.773362389999999</v>
      </c>
      <c r="M51" s="3">
        <v>3.7827524100000005</v>
      </c>
      <c r="N51" s="4">
        <v>0.23981902630970997</v>
      </c>
      <c r="O51" s="3">
        <v>0.12031077790612506</v>
      </c>
      <c r="P51" s="19">
        <v>2.2962386173180922E-2</v>
      </c>
      <c r="Q51" s="5">
        <v>21</v>
      </c>
      <c r="S51" s="20" t="s">
        <v>218</v>
      </c>
      <c r="T51" s="3">
        <v>19.5561148</v>
      </c>
      <c r="U51" s="5">
        <v>50</v>
      </c>
      <c r="V51" s="3">
        <v>27.457744739999999</v>
      </c>
      <c r="W51" s="3">
        <v>-7.9016299399999994</v>
      </c>
      <c r="X51" s="90">
        <v>-0.28777417864508847</v>
      </c>
      <c r="Y51" s="19">
        <v>-3.0979750627898966E-2</v>
      </c>
      <c r="Z51" s="3">
        <v>19.5561148</v>
      </c>
      <c r="AA51" s="5">
        <v>50</v>
      </c>
      <c r="AB51" s="3">
        <v>27.457744739999999</v>
      </c>
      <c r="AC51" s="3">
        <v>-7.9016299399999994</v>
      </c>
      <c r="AD51" s="90">
        <v>-0.28777417864508847</v>
      </c>
      <c r="AE51" s="19">
        <v>-3.0979750627898966E-2</v>
      </c>
      <c r="AG51" s="20" t="s">
        <v>218</v>
      </c>
      <c r="AH51" s="5">
        <v>50</v>
      </c>
      <c r="AI51" s="3">
        <v>122.45129357999998</v>
      </c>
      <c r="AJ51" s="5">
        <v>56</v>
      </c>
      <c r="AK51" s="4">
        <v>0.43254237530084172</v>
      </c>
      <c r="AL51" s="3">
        <v>0.11383258259900998</v>
      </c>
      <c r="AM51" s="3">
        <v>85.478304649999998</v>
      </c>
    </row>
    <row r="52" spans="1:41" x14ac:dyDescent="0.35">
      <c r="A52" s="20" t="s">
        <v>201</v>
      </c>
      <c r="B52" s="3">
        <v>17.513717580000002</v>
      </c>
      <c r="C52" s="5">
        <v>43</v>
      </c>
      <c r="D52" s="3">
        <v>23.611817859999999</v>
      </c>
      <c r="E52" s="3">
        <v>-6.098100279999997</v>
      </c>
      <c r="F52" s="4">
        <v>-0.25826475183558772</v>
      </c>
      <c r="G52" s="3">
        <v>0.20984914551271894</v>
      </c>
      <c r="H52" s="19">
        <v>-7.4745359265846453E-2</v>
      </c>
      <c r="I52" s="5">
        <v>276</v>
      </c>
      <c r="J52" s="3">
        <v>19.193294810000001</v>
      </c>
      <c r="K52" s="5">
        <v>51</v>
      </c>
      <c r="L52" s="3">
        <v>35.593876250000001</v>
      </c>
      <c r="M52" s="3">
        <v>-16.40058144</v>
      </c>
      <c r="N52" s="4">
        <v>-0.4607697494031715</v>
      </c>
      <c r="O52" s="3">
        <v>0.11807868039170506</v>
      </c>
      <c r="P52" s="19">
        <v>-9.9556207668897778E-2</v>
      </c>
      <c r="Q52" s="5">
        <v>269</v>
      </c>
      <c r="S52" s="20" t="s">
        <v>201</v>
      </c>
      <c r="T52" s="3">
        <v>19.193294810000001</v>
      </c>
      <c r="U52" s="5">
        <v>51</v>
      </c>
      <c r="V52" s="3">
        <v>73.942756990000021</v>
      </c>
      <c r="W52" s="3">
        <v>-54.749462180000023</v>
      </c>
      <c r="X52" s="90">
        <v>-0.74043036003383411</v>
      </c>
      <c r="Y52" s="19">
        <v>-0.21465503930547103</v>
      </c>
      <c r="Z52" s="3">
        <v>19.193294810000001</v>
      </c>
      <c r="AA52" s="5">
        <v>51</v>
      </c>
      <c r="AB52" s="3">
        <v>73.942756990000021</v>
      </c>
      <c r="AC52" s="3">
        <v>-54.749462180000023</v>
      </c>
      <c r="AD52" s="90">
        <v>-0.74043036003383411</v>
      </c>
      <c r="AE52" s="19">
        <v>-0.21465503930547103</v>
      </c>
      <c r="AG52" s="20" t="s">
        <v>201</v>
      </c>
      <c r="AH52" s="5">
        <v>51</v>
      </c>
      <c r="AI52" s="3">
        <v>253.65223981000003</v>
      </c>
      <c r="AJ52" s="5">
        <v>43</v>
      </c>
      <c r="AK52" s="4">
        <v>-0.20804157102472265</v>
      </c>
      <c r="AL52" s="3">
        <v>0.23579897521239171</v>
      </c>
      <c r="AM52" s="3">
        <v>320.28479088</v>
      </c>
    </row>
    <row r="53" spans="1:41" x14ac:dyDescent="0.35">
      <c r="A53" s="20" t="s">
        <v>310</v>
      </c>
      <c r="B53" s="3">
        <v>4.5713146199999999</v>
      </c>
      <c r="C53" s="5">
        <v>64</v>
      </c>
      <c r="D53" s="3">
        <v>7.0638119599999998</v>
      </c>
      <c r="E53" s="3">
        <v>-2.4924973399999999</v>
      </c>
      <c r="F53" s="4">
        <v>-0.35285442960743818</v>
      </c>
      <c r="G53" s="3">
        <v>5.4773434737366566E-2</v>
      </c>
      <c r="H53" s="19">
        <v>-3.0550925795445716E-2</v>
      </c>
      <c r="I53" s="5">
        <v>270</v>
      </c>
      <c r="J53" s="3">
        <v>17.930180969999999</v>
      </c>
      <c r="K53" s="5">
        <v>52</v>
      </c>
      <c r="L53" s="3">
        <v>12.912954789999999</v>
      </c>
      <c r="M53" s="3">
        <v>5.0172261799999998</v>
      </c>
      <c r="N53" s="4">
        <v>0.38854206969619542</v>
      </c>
      <c r="O53" s="3">
        <v>0.11030790331105542</v>
      </c>
      <c r="P53" s="19">
        <v>3.0455994095408775E-2</v>
      </c>
      <c r="Q53" s="5">
        <v>19</v>
      </c>
      <c r="S53" s="20" t="s">
        <v>310</v>
      </c>
      <c r="T53" s="3">
        <v>17.930180969999999</v>
      </c>
      <c r="U53" s="5">
        <v>52</v>
      </c>
      <c r="V53" s="3">
        <v>20.486999999999998</v>
      </c>
      <c r="W53" s="3">
        <v>-2.5568190299999998</v>
      </c>
      <c r="X53" s="90">
        <v>-0.12480202225801729</v>
      </c>
      <c r="Y53" s="19">
        <v>-1.0024465401636682E-2</v>
      </c>
      <c r="Z53" s="3">
        <v>17.930180969999999</v>
      </c>
      <c r="AA53" s="5">
        <v>52</v>
      </c>
      <c r="AB53" s="3">
        <v>20.486999999999998</v>
      </c>
      <c r="AC53" s="3">
        <v>-2.5568190299999998</v>
      </c>
      <c r="AD53" s="90">
        <v>-0.12480202225801729</v>
      </c>
      <c r="AE53" s="19">
        <v>-1.0024465401636682E-2</v>
      </c>
      <c r="AG53" s="20" t="s">
        <v>310</v>
      </c>
      <c r="AH53" s="5">
        <v>52</v>
      </c>
      <c r="AI53" s="3">
        <v>109.49165381</v>
      </c>
      <c r="AJ53" s="5">
        <v>60</v>
      </c>
      <c r="AK53" s="4">
        <v>-4.8171178645155743E-2</v>
      </c>
      <c r="AL53" s="3">
        <v>0.10178510460639785</v>
      </c>
      <c r="AM53" s="3">
        <v>115.03292540999999</v>
      </c>
      <c r="AO53" s="3"/>
    </row>
    <row r="54" spans="1:41" x14ac:dyDescent="0.35">
      <c r="A54" s="20" t="s">
        <v>123</v>
      </c>
      <c r="B54" s="3">
        <v>9.1566965299999996</v>
      </c>
      <c r="C54" s="5">
        <v>51</v>
      </c>
      <c r="D54" s="3">
        <v>9.5775454100000008</v>
      </c>
      <c r="E54" s="3">
        <v>-0.4208488800000012</v>
      </c>
      <c r="F54" s="4">
        <v>-4.394120434663662E-2</v>
      </c>
      <c r="G54" s="3">
        <v>0.10971542356798578</v>
      </c>
      <c r="H54" s="19">
        <v>-5.1584098797780361E-3</v>
      </c>
      <c r="I54" s="5">
        <v>252</v>
      </c>
      <c r="J54" s="3">
        <v>17.458689669999998</v>
      </c>
      <c r="K54" s="5">
        <v>53</v>
      </c>
      <c r="L54" s="3">
        <v>25.499295</v>
      </c>
      <c r="M54" s="3">
        <v>-8.0406053300000018</v>
      </c>
      <c r="N54" s="4">
        <v>-0.31532657393076957</v>
      </c>
      <c r="O54" s="3">
        <v>0.10740725123066519</v>
      </c>
      <c r="P54" s="19">
        <v>-4.8808767966285381E-2</v>
      </c>
      <c r="Q54" s="5">
        <v>263</v>
      </c>
      <c r="S54" s="20" t="s">
        <v>123</v>
      </c>
      <c r="T54" s="3">
        <v>17.458689669999998</v>
      </c>
      <c r="U54" s="5">
        <v>53</v>
      </c>
      <c r="V54" s="3">
        <v>37.694080790000001</v>
      </c>
      <c r="W54" s="3">
        <v>-20.235391120000003</v>
      </c>
      <c r="X54" s="90">
        <v>-0.53683206211433387</v>
      </c>
      <c r="Y54" s="19">
        <v>-7.9336462921674275E-2</v>
      </c>
      <c r="Z54" s="3">
        <v>17.458689669999998</v>
      </c>
      <c r="AA54" s="5">
        <v>53</v>
      </c>
      <c r="AB54" s="3">
        <v>37.694080790000001</v>
      </c>
      <c r="AC54" s="3">
        <v>-20.235391120000003</v>
      </c>
      <c r="AD54" s="90">
        <v>-0.53683206211433387</v>
      </c>
      <c r="AE54" s="19">
        <v>-7.9336462921674275E-2</v>
      </c>
      <c r="AG54" s="20" t="s">
        <v>123</v>
      </c>
      <c r="AH54" s="5">
        <v>53</v>
      </c>
      <c r="AI54" s="3">
        <v>142.44917046999998</v>
      </c>
      <c r="AJ54" s="5">
        <v>52</v>
      </c>
      <c r="AK54" s="4">
        <v>1.1772841607178286E-3</v>
      </c>
      <c r="AL54" s="3">
        <v>0.13242291273217868</v>
      </c>
      <c r="AM54" s="3">
        <v>142.28166452000002</v>
      </c>
      <c r="AO54" s="3"/>
    </row>
    <row r="55" spans="1:41" x14ac:dyDescent="0.35">
      <c r="A55" s="20" t="s">
        <v>149</v>
      </c>
      <c r="B55" s="3">
        <v>8.4459038499999988</v>
      </c>
      <c r="C55" s="5">
        <v>53</v>
      </c>
      <c r="D55" s="3">
        <v>5.6734497099999999</v>
      </c>
      <c r="E55" s="3">
        <v>2.7724541399999989</v>
      </c>
      <c r="F55" s="4">
        <v>0.4886716692162234</v>
      </c>
      <c r="G55" s="3">
        <v>0.10119871454528062</v>
      </c>
      <c r="H55" s="19">
        <v>3.3982399637151155E-2</v>
      </c>
      <c r="I55" s="5">
        <v>27</v>
      </c>
      <c r="J55" s="3">
        <v>16.772328760000001</v>
      </c>
      <c r="K55" s="5">
        <v>54</v>
      </c>
      <c r="L55" s="3">
        <v>11.49914843</v>
      </c>
      <c r="M55" s="3">
        <v>5.2731803300000006</v>
      </c>
      <c r="N55" s="4">
        <v>0.45857137701108885</v>
      </c>
      <c r="O55" s="3">
        <v>0.10318470417308422</v>
      </c>
      <c r="P55" s="19">
        <v>3.2009708797801441E-2</v>
      </c>
      <c r="Q55" s="5">
        <v>17</v>
      </c>
      <c r="S55" s="20" t="s">
        <v>149</v>
      </c>
      <c r="T55" s="3">
        <v>16.772328760000001</v>
      </c>
      <c r="U55" s="5">
        <v>54</v>
      </c>
      <c r="V55" s="3">
        <v>20.393003010000001</v>
      </c>
      <c r="W55" s="3">
        <v>-3.6206742500000004</v>
      </c>
      <c r="X55" s="90">
        <v>-0.17754492794536203</v>
      </c>
      <c r="Y55" s="19">
        <v>-1.4195499690770783E-2</v>
      </c>
      <c r="Z55" s="3">
        <v>16.772328760000001</v>
      </c>
      <c r="AA55" s="5">
        <v>54</v>
      </c>
      <c r="AB55" s="3">
        <v>20.393003010000001</v>
      </c>
      <c r="AC55" s="3">
        <v>-3.6206742500000004</v>
      </c>
      <c r="AD55" s="90">
        <v>-0.17754492794536203</v>
      </c>
      <c r="AE55" s="19">
        <v>-1.4195499690770783E-2</v>
      </c>
      <c r="AG55" s="20" t="s">
        <v>149</v>
      </c>
      <c r="AH55" s="5">
        <v>54</v>
      </c>
      <c r="AI55" s="3">
        <v>84.03591849</v>
      </c>
      <c r="AJ55" s="5">
        <v>69</v>
      </c>
      <c r="AK55" s="4">
        <v>-8.1195708765856911E-2</v>
      </c>
      <c r="AL55" s="3">
        <v>7.8121066369518682E-2</v>
      </c>
      <c r="AM55" s="3">
        <v>91.462261650000002</v>
      </c>
    </row>
    <row r="56" spans="1:41" x14ac:dyDescent="0.35">
      <c r="A56" s="20" t="s">
        <v>138</v>
      </c>
      <c r="B56" s="3">
        <v>7.5161181499999996</v>
      </c>
      <c r="C56" s="5">
        <v>56</v>
      </c>
      <c r="D56" s="3">
        <v>9.4207235499999999</v>
      </c>
      <c r="E56" s="3">
        <v>-1.9046054000000003</v>
      </c>
      <c r="F56" s="4">
        <v>-0.20217188094857108</v>
      </c>
      <c r="G56" s="3">
        <v>9.005803388946379E-2</v>
      </c>
      <c r="H56" s="19">
        <v>-2.3345043266928909E-2</v>
      </c>
      <c r="I56" s="5">
        <v>266</v>
      </c>
      <c r="J56" s="3">
        <v>15.06211272</v>
      </c>
      <c r="K56" s="5">
        <v>55</v>
      </c>
      <c r="L56" s="3">
        <v>17.91384395</v>
      </c>
      <c r="M56" s="3">
        <v>-2.8517312300000004</v>
      </c>
      <c r="N56" s="4">
        <v>-0.15919147436806824</v>
      </c>
      <c r="O56" s="3">
        <v>9.2663318700345387E-2</v>
      </c>
      <c r="P56" s="19">
        <v>-1.7310822033255999E-2</v>
      </c>
      <c r="Q56" s="5">
        <v>251</v>
      </c>
      <c r="S56" s="20" t="s">
        <v>138</v>
      </c>
      <c r="T56" s="3">
        <v>15.06211272</v>
      </c>
      <c r="U56" s="5">
        <v>55</v>
      </c>
      <c r="V56" s="3">
        <v>28.065922270000002</v>
      </c>
      <c r="W56" s="3">
        <v>-13.003809550000001</v>
      </c>
      <c r="X56" s="90">
        <v>-0.46333091871703525</v>
      </c>
      <c r="Y56" s="19">
        <v>-5.0983756532603591E-2</v>
      </c>
      <c r="Z56" s="3">
        <v>15.06211272</v>
      </c>
      <c r="AA56" s="5">
        <v>55</v>
      </c>
      <c r="AB56" s="3">
        <v>28.065922270000002</v>
      </c>
      <c r="AC56" s="3">
        <v>-13.003809550000001</v>
      </c>
      <c r="AD56" s="90">
        <v>-0.46333091871703525</v>
      </c>
      <c r="AE56" s="19">
        <v>-5.0983756532603591E-2</v>
      </c>
      <c r="AG56" s="20" t="s">
        <v>138</v>
      </c>
      <c r="AH56" s="5">
        <v>55</v>
      </c>
      <c r="AI56" s="3">
        <v>109.5670439</v>
      </c>
      <c r="AJ56" s="5">
        <v>59</v>
      </c>
      <c r="AK56" s="4">
        <v>-0.10636350773722048</v>
      </c>
      <c r="AL56" s="3">
        <v>0.10185518837926925</v>
      </c>
      <c r="AM56" s="3">
        <v>122.60806810000001</v>
      </c>
    </row>
    <row r="57" spans="1:41" x14ac:dyDescent="0.35">
      <c r="A57" s="20" t="s">
        <v>294</v>
      </c>
      <c r="B57" s="3">
        <v>5.3383668900000014</v>
      </c>
      <c r="C57" s="5">
        <v>62</v>
      </c>
      <c r="D57" s="3">
        <v>5.7020040699999992</v>
      </c>
      <c r="E57" s="3">
        <v>-0.36363717999999778</v>
      </c>
      <c r="F57" s="4">
        <v>-6.3773574261934529E-2</v>
      </c>
      <c r="G57" s="3">
        <v>6.3964245465461658E-2</v>
      </c>
      <c r="H57" s="19">
        <v>-4.4571572151186605E-3</v>
      </c>
      <c r="I57" s="5">
        <v>250</v>
      </c>
      <c r="J57" s="3">
        <v>14.022147310000001</v>
      </c>
      <c r="K57" s="5">
        <v>56</v>
      </c>
      <c r="L57" s="3">
        <v>15.313464379999997</v>
      </c>
      <c r="M57" s="3">
        <v>-1.2913170699999963</v>
      </c>
      <c r="N57" s="4">
        <v>-8.4325599874480961E-2</v>
      </c>
      <c r="O57" s="3">
        <v>8.6265368557786298E-2</v>
      </c>
      <c r="P57" s="19">
        <v>-7.8386629679948871E-3</v>
      </c>
      <c r="Q57" s="5">
        <v>246</v>
      </c>
      <c r="S57" s="20" t="s">
        <v>294</v>
      </c>
      <c r="T57" s="3">
        <v>14.022147310000001</v>
      </c>
      <c r="U57" s="5">
        <v>56</v>
      </c>
      <c r="V57" s="3">
        <v>28.653301109999997</v>
      </c>
      <c r="W57" s="3">
        <v>-14.631153799999996</v>
      </c>
      <c r="X57" s="90">
        <v>-0.51062716103219696</v>
      </c>
      <c r="Y57" s="19">
        <v>-5.7364050147156884E-2</v>
      </c>
      <c r="Z57" s="3">
        <v>14.022147310000001</v>
      </c>
      <c r="AA57" s="5">
        <v>56</v>
      </c>
      <c r="AB57" s="3">
        <v>28.653301109999997</v>
      </c>
      <c r="AC57" s="3">
        <v>-14.631153799999996</v>
      </c>
      <c r="AD57" s="90">
        <v>-0.51062716103219696</v>
      </c>
      <c r="AE57" s="19">
        <v>-5.7364050147156884E-2</v>
      </c>
      <c r="AG57" s="20" t="s">
        <v>294</v>
      </c>
      <c r="AH57" s="5">
        <v>56</v>
      </c>
      <c r="AI57" s="3">
        <v>97.061074509999997</v>
      </c>
      <c r="AJ57" s="5">
        <v>65</v>
      </c>
      <c r="AK57" s="4">
        <v>-0.14603076820968852</v>
      </c>
      <c r="AL57" s="3">
        <v>9.0229449263350442E-2</v>
      </c>
      <c r="AM57" s="3">
        <v>113.65874893000002</v>
      </c>
      <c r="AO57" s="3"/>
    </row>
    <row r="58" spans="1:41" x14ac:dyDescent="0.35">
      <c r="A58" s="20" t="s">
        <v>124</v>
      </c>
      <c r="B58" s="3">
        <v>7.0899532799999996</v>
      </c>
      <c r="C58" s="5">
        <v>57</v>
      </c>
      <c r="D58" s="3">
        <v>18.190029330000002</v>
      </c>
      <c r="E58" s="3">
        <v>-11.100076050000002</v>
      </c>
      <c r="F58" s="4">
        <v>-0.61022859549176989</v>
      </c>
      <c r="G58" s="3">
        <v>8.4951731734679417E-2</v>
      </c>
      <c r="H58" s="19">
        <v>-0.1360553507059527</v>
      </c>
      <c r="I58" s="5">
        <v>284</v>
      </c>
      <c r="J58" s="3">
        <v>13.071637419999998</v>
      </c>
      <c r="K58" s="5">
        <v>57</v>
      </c>
      <c r="L58" s="3">
        <v>36.083552480000002</v>
      </c>
      <c r="M58" s="3">
        <v>-23.011915060000003</v>
      </c>
      <c r="N58" s="4">
        <v>-0.63773973121839367</v>
      </c>
      <c r="O58" s="3">
        <v>8.0417755908602742E-2</v>
      </c>
      <c r="P58" s="19">
        <v>-0.13968888865030366</v>
      </c>
      <c r="Q58" s="5">
        <v>276</v>
      </c>
      <c r="S58" s="20" t="s">
        <v>124</v>
      </c>
      <c r="T58" s="3">
        <v>13.071637419999998</v>
      </c>
      <c r="U58" s="5">
        <v>57</v>
      </c>
      <c r="V58" s="3">
        <v>45.157152400000001</v>
      </c>
      <c r="W58" s="3">
        <v>-32.085514979999999</v>
      </c>
      <c r="X58" s="90">
        <v>-0.7105300771799774</v>
      </c>
      <c r="Y58" s="19">
        <v>-0.12579698877268819</v>
      </c>
      <c r="Z58" s="3">
        <v>13.071637419999998</v>
      </c>
      <c r="AA58" s="5">
        <v>57</v>
      </c>
      <c r="AB58" s="3">
        <v>45.157152400000001</v>
      </c>
      <c r="AC58" s="3">
        <v>-32.085514979999999</v>
      </c>
      <c r="AD58" s="90">
        <v>-0.7105300771799774</v>
      </c>
      <c r="AE58" s="19">
        <v>-0.12579698877268819</v>
      </c>
      <c r="AG58" s="20" t="s">
        <v>124</v>
      </c>
      <c r="AH58" s="5">
        <v>57</v>
      </c>
      <c r="AI58" s="3">
        <v>145.42425126999998</v>
      </c>
      <c r="AJ58" s="5">
        <v>51</v>
      </c>
      <c r="AK58" s="4">
        <v>0.523543762724481</v>
      </c>
      <c r="AL58" s="3">
        <v>0.1351885930365968</v>
      </c>
      <c r="AM58" s="3">
        <v>95.451312150000007</v>
      </c>
      <c r="AO58" s="3"/>
    </row>
    <row r="59" spans="1:41" x14ac:dyDescent="0.35">
      <c r="A59" s="20" t="s">
        <v>260</v>
      </c>
      <c r="B59" s="3">
        <v>5.7621554000000001</v>
      </c>
      <c r="C59" s="5">
        <v>60</v>
      </c>
      <c r="D59" s="3">
        <v>7.1324928900000009</v>
      </c>
      <c r="E59" s="3">
        <v>-1.3703374900000007</v>
      </c>
      <c r="F59" s="4">
        <v>-0.19212602257497668</v>
      </c>
      <c r="G59" s="3">
        <v>6.9042074104377515E-2</v>
      </c>
      <c r="H59" s="19">
        <v>-1.6796438776423069E-2</v>
      </c>
      <c r="I59" s="5">
        <v>262</v>
      </c>
      <c r="J59" s="3">
        <v>12.803149510000001</v>
      </c>
      <c r="K59" s="5">
        <v>58</v>
      </c>
      <c r="L59" s="3">
        <v>20.291546270000001</v>
      </c>
      <c r="M59" s="3">
        <v>-7.4883967600000005</v>
      </c>
      <c r="N59" s="4">
        <v>-0.36904022297557515</v>
      </c>
      <c r="O59" s="3">
        <v>7.8765996873598018E-2</v>
      </c>
      <c r="P59" s="19">
        <v>-4.5456704426795093E-2</v>
      </c>
      <c r="Q59" s="5">
        <v>262</v>
      </c>
      <c r="S59" s="20" t="s">
        <v>260</v>
      </c>
      <c r="T59" s="3">
        <v>12.803149510000001</v>
      </c>
      <c r="U59" s="5">
        <v>58</v>
      </c>
      <c r="V59" s="3">
        <v>30.747321500000002</v>
      </c>
      <c r="W59" s="3">
        <v>-17.944171990000001</v>
      </c>
      <c r="X59" s="90">
        <v>-0.58360114359880089</v>
      </c>
      <c r="Y59" s="19">
        <v>-7.0353329337811243E-2</v>
      </c>
      <c r="Z59" s="3">
        <v>12.803149510000001</v>
      </c>
      <c r="AA59" s="5">
        <v>58</v>
      </c>
      <c r="AB59" s="3">
        <v>30.747321500000002</v>
      </c>
      <c r="AC59" s="3">
        <v>-17.944171990000001</v>
      </c>
      <c r="AD59" s="90">
        <v>-0.58360114359880089</v>
      </c>
      <c r="AE59" s="19">
        <v>-7.0353329337811243E-2</v>
      </c>
      <c r="AG59" s="20" t="s">
        <v>260</v>
      </c>
      <c r="AH59" s="5">
        <v>58</v>
      </c>
      <c r="AI59" s="3">
        <v>168.31871213000002</v>
      </c>
      <c r="AJ59" s="5">
        <v>49</v>
      </c>
      <c r="AK59" s="4">
        <v>0.29455319257123214</v>
      </c>
      <c r="AL59" s="3">
        <v>0.15647163162861552</v>
      </c>
      <c r="AM59" s="3">
        <v>130.02069988</v>
      </c>
    </row>
    <row r="60" spans="1:41" x14ac:dyDescent="0.35">
      <c r="A60" s="20" t="s">
        <v>262</v>
      </c>
      <c r="B60" s="3">
        <v>7.0146869699999996</v>
      </c>
      <c r="C60" s="5">
        <v>58</v>
      </c>
      <c r="D60" s="3">
        <v>6.5476377799999987</v>
      </c>
      <c r="E60" s="3">
        <v>0.46704919000000089</v>
      </c>
      <c r="F60" s="4">
        <v>7.1330944944239194E-2</v>
      </c>
      <c r="G60" s="3">
        <v>8.4049891747409552E-2</v>
      </c>
      <c r="H60" s="19">
        <v>5.7246942323770159E-3</v>
      </c>
      <c r="I60" s="5">
        <v>43</v>
      </c>
      <c r="J60" s="3">
        <v>12.410043349999999</v>
      </c>
      <c r="K60" s="5">
        <v>59</v>
      </c>
      <c r="L60" s="3">
        <v>13.846525859999996</v>
      </c>
      <c r="M60" s="3">
        <v>-1.4364825099999976</v>
      </c>
      <c r="N60" s="4">
        <v>-0.1037431717185987</v>
      </c>
      <c r="O60" s="3">
        <v>7.634757642592864E-2</v>
      </c>
      <c r="P60" s="19">
        <v>-8.7198585977875734E-3</v>
      </c>
      <c r="Q60" s="5">
        <v>247</v>
      </c>
      <c r="S60" s="20" t="s">
        <v>262</v>
      </c>
      <c r="T60" s="3">
        <v>12.410043349999999</v>
      </c>
      <c r="U60" s="5">
        <v>59</v>
      </c>
      <c r="V60" s="3">
        <v>23.044105419999998</v>
      </c>
      <c r="W60" s="3">
        <v>-10.634062069999999</v>
      </c>
      <c r="X60" s="90">
        <v>-0.46146560589723251</v>
      </c>
      <c r="Y60" s="19">
        <v>-4.1692738535183675E-2</v>
      </c>
      <c r="Z60" s="3">
        <v>12.410043349999999</v>
      </c>
      <c r="AA60" s="5">
        <v>59</v>
      </c>
      <c r="AB60" s="3">
        <v>23.044105419999998</v>
      </c>
      <c r="AC60" s="3">
        <v>-10.634062069999999</v>
      </c>
      <c r="AD60" s="90">
        <v>-0.46146560589723251</v>
      </c>
      <c r="AE60" s="19">
        <v>-4.1692738535183675E-2</v>
      </c>
      <c r="AG60" s="20" t="s">
        <v>262</v>
      </c>
      <c r="AH60" s="5">
        <v>59</v>
      </c>
      <c r="AI60" s="3">
        <v>90.805968860000007</v>
      </c>
      <c r="AJ60" s="5">
        <v>68</v>
      </c>
      <c r="AK60" s="4">
        <v>3.3515453172322296E-2</v>
      </c>
      <c r="AL60" s="3">
        <v>8.4414608033404823E-2</v>
      </c>
      <c r="AM60" s="3">
        <v>87.861258950000007</v>
      </c>
    </row>
    <row r="61" spans="1:41" x14ac:dyDescent="0.35">
      <c r="A61" s="20" t="s">
        <v>254</v>
      </c>
      <c r="B61" s="3">
        <v>5.4353356100000001</v>
      </c>
      <c r="C61" s="5">
        <v>61</v>
      </c>
      <c r="D61" s="3">
        <v>7.3433515900000002</v>
      </c>
      <c r="E61" s="3">
        <v>-1.9080159800000001</v>
      </c>
      <c r="F61" s="4">
        <v>-0.25982903809185587</v>
      </c>
      <c r="G61" s="3">
        <v>6.5126123458555452E-2</v>
      </c>
      <c r="H61" s="19">
        <v>-2.3386847274029444E-2</v>
      </c>
      <c r="I61" s="5">
        <v>267</v>
      </c>
      <c r="J61" s="3">
        <v>11.94996368</v>
      </c>
      <c r="K61" s="5">
        <v>60</v>
      </c>
      <c r="L61" s="3">
        <v>15.814255640000003</v>
      </c>
      <c r="M61" s="3">
        <v>-3.8642919600000027</v>
      </c>
      <c r="N61" s="4">
        <v>-0.24435496984289307</v>
      </c>
      <c r="O61" s="3">
        <v>7.3517129603408796E-2</v>
      </c>
      <c r="P61" s="19">
        <v>-2.3457354501147023E-2</v>
      </c>
      <c r="Q61" s="5">
        <v>255</v>
      </c>
      <c r="S61" s="20" t="s">
        <v>254</v>
      </c>
      <c r="T61" s="3">
        <v>11.94996368</v>
      </c>
      <c r="U61" s="5">
        <v>60</v>
      </c>
      <c r="V61" s="3">
        <v>24.012508130000001</v>
      </c>
      <c r="W61" s="3">
        <v>-12.062544450000001</v>
      </c>
      <c r="X61" s="90">
        <v>-0.50234421097101789</v>
      </c>
      <c r="Y61" s="19">
        <v>-4.7293358691377387E-2</v>
      </c>
      <c r="Z61" s="3">
        <v>11.94996368</v>
      </c>
      <c r="AA61" s="5">
        <v>60</v>
      </c>
      <c r="AB61" s="3">
        <v>24.012508130000001</v>
      </c>
      <c r="AC61" s="3">
        <v>-12.062544450000001</v>
      </c>
      <c r="AD61" s="90">
        <v>-0.50234421097101789</v>
      </c>
      <c r="AE61" s="19">
        <v>-4.7293358691377387E-2</v>
      </c>
      <c r="AG61" s="20" t="s">
        <v>254</v>
      </c>
      <c r="AH61" s="5">
        <v>60</v>
      </c>
      <c r="AI61" s="3">
        <v>104.9330131</v>
      </c>
      <c r="AJ61" s="5">
        <v>63</v>
      </c>
      <c r="AK61" s="4">
        <v>0.30056051717071708</v>
      </c>
      <c r="AL61" s="3">
        <v>9.7547322954697591E-2</v>
      </c>
      <c r="AM61" s="3">
        <v>80.682914570000008</v>
      </c>
    </row>
    <row r="62" spans="1:41" x14ac:dyDescent="0.35">
      <c r="A62" s="20" t="s">
        <v>125</v>
      </c>
      <c r="B62" s="3">
        <v>10.408773930000001</v>
      </c>
      <c r="C62" s="5">
        <v>49</v>
      </c>
      <c r="D62" s="3">
        <v>19.20815279</v>
      </c>
      <c r="E62" s="3">
        <v>-8.7993788599999991</v>
      </c>
      <c r="F62" s="4">
        <v>-0.45810645907507896</v>
      </c>
      <c r="G62" s="3">
        <v>0.12471779935174482</v>
      </c>
      <c r="H62" s="19">
        <v>-0.10785534904437398</v>
      </c>
      <c r="I62" s="5">
        <v>282</v>
      </c>
      <c r="J62" s="3">
        <v>11.83868666</v>
      </c>
      <c r="K62" s="5">
        <v>61</v>
      </c>
      <c r="L62" s="3">
        <v>35.375139770000004</v>
      </c>
      <c r="M62" s="3">
        <v>-23.536453110000004</v>
      </c>
      <c r="N62" s="4">
        <v>-0.6653388018542945</v>
      </c>
      <c r="O62" s="3">
        <v>7.2832544501705704E-2</v>
      </c>
      <c r="P62" s="19">
        <v>-0.14287298424027312</v>
      </c>
      <c r="Q62" s="5">
        <v>278</v>
      </c>
      <c r="S62" s="20" t="s">
        <v>125</v>
      </c>
      <c r="T62" s="3">
        <v>11.83868666</v>
      </c>
      <c r="U62" s="5">
        <v>61</v>
      </c>
      <c r="V62" s="3">
        <v>48.832335400000005</v>
      </c>
      <c r="W62" s="3">
        <v>-36.993648740000005</v>
      </c>
      <c r="X62" s="90">
        <v>-0.75756460216318056</v>
      </c>
      <c r="Y62" s="19">
        <v>-0.14504020328510717</v>
      </c>
      <c r="Z62" s="3">
        <v>11.83868666</v>
      </c>
      <c r="AA62" s="5">
        <v>61</v>
      </c>
      <c r="AB62" s="3">
        <v>48.832335400000005</v>
      </c>
      <c r="AC62" s="3">
        <v>-36.993648740000005</v>
      </c>
      <c r="AD62" s="90">
        <v>-0.75756460216318056</v>
      </c>
      <c r="AE62" s="19">
        <v>-0.14504020328510717</v>
      </c>
      <c r="AG62" s="20" t="s">
        <v>125</v>
      </c>
      <c r="AH62" s="5">
        <v>61</v>
      </c>
      <c r="AI62" s="3">
        <v>139.17876769000003</v>
      </c>
      <c r="AJ62" s="5">
        <v>53</v>
      </c>
      <c r="AK62" s="4">
        <v>-0.39481956236457016</v>
      </c>
      <c r="AL62" s="3">
        <v>0.12938269662908652</v>
      </c>
      <c r="AM62" s="3">
        <v>229.97896004999998</v>
      </c>
    </row>
    <row r="63" spans="1:41" x14ac:dyDescent="0.35">
      <c r="A63" s="20" t="s">
        <v>277</v>
      </c>
      <c r="B63" s="3">
        <v>8.7815784099999998</v>
      </c>
      <c r="C63" s="5">
        <v>52</v>
      </c>
      <c r="D63" s="3">
        <v>3.4752389300000002</v>
      </c>
      <c r="E63" s="3">
        <v>5.3063394800000001</v>
      </c>
      <c r="F63" s="4">
        <v>1.5268991821520599</v>
      </c>
      <c r="G63" s="3">
        <v>0.10522076293475557</v>
      </c>
      <c r="H63" s="19">
        <v>6.5040624556463519E-2</v>
      </c>
      <c r="I63" s="5">
        <v>23</v>
      </c>
      <c r="J63" s="3">
        <v>11.54739036</v>
      </c>
      <c r="K63" s="5">
        <v>62</v>
      </c>
      <c r="L63" s="3">
        <v>7.4220961899999995</v>
      </c>
      <c r="M63" s="3">
        <v>4.1252941700000001</v>
      </c>
      <c r="N63" s="4">
        <v>0.5558125446498694</v>
      </c>
      <c r="O63" s="3">
        <v>7.1040466432386123E-2</v>
      </c>
      <c r="P63" s="19">
        <v>2.504171236771794E-2</v>
      </c>
      <c r="Q63" s="5">
        <v>20</v>
      </c>
      <c r="S63" s="20" t="s">
        <v>277</v>
      </c>
      <c r="T63" s="3">
        <v>11.54739036</v>
      </c>
      <c r="U63" s="5">
        <v>62</v>
      </c>
      <c r="V63" s="3">
        <v>10.775985540000001</v>
      </c>
      <c r="W63" s="3">
        <v>0.77140481999999899</v>
      </c>
      <c r="X63" s="90">
        <v>7.1585547060784016E-2</v>
      </c>
      <c r="Y63" s="19">
        <v>3.0244302932717782E-3</v>
      </c>
      <c r="Z63" s="3">
        <v>11.54739036</v>
      </c>
      <c r="AA63" s="5">
        <v>62</v>
      </c>
      <c r="AB63" s="3">
        <v>10.775985540000001</v>
      </c>
      <c r="AC63" s="3">
        <v>0.77140481999999899</v>
      </c>
      <c r="AD63" s="90">
        <v>7.1585547060784016E-2</v>
      </c>
      <c r="AE63" s="19">
        <v>3.0244302932717782E-3</v>
      </c>
      <c r="AG63" s="20" t="s">
        <v>277</v>
      </c>
      <c r="AH63" s="5">
        <v>62</v>
      </c>
      <c r="AI63" s="3">
        <v>94.812348850000021</v>
      </c>
      <c r="AJ63" s="5">
        <v>67</v>
      </c>
      <c r="AK63" s="4">
        <v>-0.31657064651250522</v>
      </c>
      <c r="AL63" s="3">
        <v>8.8138999730718717E-2</v>
      </c>
      <c r="AM63" s="3">
        <v>138.73028479999999</v>
      </c>
    </row>
    <row r="64" spans="1:41" x14ac:dyDescent="0.35">
      <c r="A64" s="20" t="s">
        <v>291</v>
      </c>
      <c r="B64" s="3">
        <v>6.0906050899999986</v>
      </c>
      <c r="C64" s="5">
        <v>59</v>
      </c>
      <c r="D64" s="3">
        <v>4.0162207499999996</v>
      </c>
      <c r="E64" s="3">
        <v>2.074384339999999</v>
      </c>
      <c r="F64" s="4">
        <v>0.51650157427228049</v>
      </c>
      <c r="G64" s="3">
        <v>7.2977554191662172E-2</v>
      </c>
      <c r="H64" s="19">
        <v>2.5426050020408288E-2</v>
      </c>
      <c r="I64" s="5">
        <v>31</v>
      </c>
      <c r="J64" s="3">
        <v>10.159697299999998</v>
      </c>
      <c r="K64" s="5">
        <v>63</v>
      </c>
      <c r="L64" s="3">
        <v>10.120452059999998</v>
      </c>
      <c r="M64" s="3">
        <v>3.9245239999999626E-2</v>
      </c>
      <c r="N64" s="4">
        <v>3.8778149204532486E-3</v>
      </c>
      <c r="O64" s="3">
        <v>6.2503268054744612E-2</v>
      </c>
      <c r="P64" s="19">
        <v>2.3822980165364777E-4</v>
      </c>
      <c r="Q64" s="5">
        <v>59</v>
      </c>
      <c r="S64" s="20" t="s">
        <v>291</v>
      </c>
      <c r="T64" s="3">
        <v>10.159697299999998</v>
      </c>
      <c r="U64" s="5">
        <v>63</v>
      </c>
      <c r="V64" s="3">
        <v>14.826220959999999</v>
      </c>
      <c r="W64" s="3">
        <v>-4.6665236600000011</v>
      </c>
      <c r="X64" s="90">
        <v>-0.31474801789275375</v>
      </c>
      <c r="Y64" s="19">
        <v>-1.8295938987746424E-2</v>
      </c>
      <c r="Z64" s="3">
        <v>10.159697299999998</v>
      </c>
      <c r="AA64" s="5">
        <v>63</v>
      </c>
      <c r="AB64" s="3">
        <v>14.826220959999999</v>
      </c>
      <c r="AC64" s="3">
        <v>-4.6665236600000011</v>
      </c>
      <c r="AD64" s="90">
        <v>-0.31474801789275375</v>
      </c>
      <c r="AE64" s="19">
        <v>-1.8295938987746424E-2</v>
      </c>
      <c r="AG64" s="20" t="s">
        <v>291</v>
      </c>
      <c r="AH64" s="5">
        <v>63</v>
      </c>
      <c r="AI64" s="3">
        <v>64.74859416999999</v>
      </c>
      <c r="AJ64" s="5">
        <v>71</v>
      </c>
      <c r="AK64" s="4">
        <v>0.24968156495944616</v>
      </c>
      <c r="AL64" s="3">
        <v>6.0191276699016652E-2</v>
      </c>
      <c r="AM64" s="3">
        <v>51.812074359999997</v>
      </c>
    </row>
    <row r="65" spans="1:39" x14ac:dyDescent="0.35">
      <c r="A65" s="20" t="s">
        <v>114</v>
      </c>
      <c r="B65" s="3">
        <v>4.8640630099999989</v>
      </c>
      <c r="C65" s="5">
        <v>63</v>
      </c>
      <c r="D65" s="3">
        <v>6.494670160000001</v>
      </c>
      <c r="E65" s="3">
        <v>-1.6306071500000021</v>
      </c>
      <c r="F65" s="4">
        <v>-0.25106850845832662</v>
      </c>
      <c r="G65" s="3">
        <v>5.8281142293521181E-2</v>
      </c>
      <c r="H65" s="19">
        <v>-1.9986604295101587E-2</v>
      </c>
      <c r="I65" s="5">
        <v>264</v>
      </c>
      <c r="J65" s="3">
        <v>9.5750253999999995</v>
      </c>
      <c r="K65" s="5">
        <v>64</v>
      </c>
      <c r="L65" s="3">
        <v>12.463352920000002</v>
      </c>
      <c r="M65" s="3">
        <v>-2.8883275200000025</v>
      </c>
      <c r="N65" s="4">
        <v>-0.23174562563859435</v>
      </c>
      <c r="O65" s="3">
        <v>5.8906319896675295E-2</v>
      </c>
      <c r="P65" s="19">
        <v>-1.7532971952786618E-2</v>
      </c>
      <c r="Q65" s="5">
        <v>252</v>
      </c>
      <c r="S65" s="20" t="s">
        <v>114</v>
      </c>
      <c r="T65" s="3">
        <v>9.5750253999999995</v>
      </c>
      <c r="U65" s="5">
        <v>64</v>
      </c>
      <c r="V65" s="3">
        <v>19.241030670000004</v>
      </c>
      <c r="W65" s="3">
        <v>-9.6660052700000048</v>
      </c>
      <c r="X65" s="90">
        <v>-0.50236421508702911</v>
      </c>
      <c r="Y65" s="19">
        <v>-3.7897299051764678E-2</v>
      </c>
      <c r="Z65" s="3">
        <v>9.5750253999999995</v>
      </c>
      <c r="AA65" s="5">
        <v>64</v>
      </c>
      <c r="AB65" s="3">
        <v>19.241030670000004</v>
      </c>
      <c r="AC65" s="3">
        <v>-9.6660052700000048</v>
      </c>
      <c r="AD65" s="90">
        <v>-0.50236421508702911</v>
      </c>
      <c r="AE65" s="19">
        <v>-3.7897299051764678E-2</v>
      </c>
      <c r="AG65" s="20" t="s">
        <v>114</v>
      </c>
      <c r="AH65" s="5">
        <v>64</v>
      </c>
      <c r="AI65" s="3">
        <v>98.553651860000002</v>
      </c>
      <c r="AJ65" s="5">
        <v>64</v>
      </c>
      <c r="AK65" s="4">
        <v>9.9846516765847992E-2</v>
      </c>
      <c r="AL65" s="3">
        <v>9.1616971840792913E-2</v>
      </c>
      <c r="AM65" s="3">
        <v>89.606731809999985</v>
      </c>
    </row>
    <row r="66" spans="1:39" x14ac:dyDescent="0.35">
      <c r="A66" s="20" t="s">
        <v>266</v>
      </c>
      <c r="B66" s="3">
        <v>3.9915214899999998</v>
      </c>
      <c r="C66" s="5">
        <v>66</v>
      </c>
      <c r="D66" s="3">
        <v>3.6912302399999999</v>
      </c>
      <c r="E66" s="3">
        <v>0.3002912499999999</v>
      </c>
      <c r="F66" s="4">
        <v>8.1352619716292818E-2</v>
      </c>
      <c r="G66" s="3">
        <v>4.7826360688188893E-2</v>
      </c>
      <c r="H66" s="19">
        <v>3.6807163436217085E-3</v>
      </c>
      <c r="I66" s="5">
        <v>51</v>
      </c>
      <c r="J66" s="3">
        <v>9.5138616200000001</v>
      </c>
      <c r="K66" s="5">
        <v>65</v>
      </c>
      <c r="L66" s="3">
        <v>9.2328250799999996</v>
      </c>
      <c r="M66" s="3">
        <v>0.28103654000000056</v>
      </c>
      <c r="N66" s="4">
        <v>3.0438845918220325E-2</v>
      </c>
      <c r="O66" s="3">
        <v>5.8530035444127548E-2</v>
      </c>
      <c r="P66" s="19">
        <v>1.7059719645396033E-3</v>
      </c>
      <c r="Q66" s="5">
        <v>44</v>
      </c>
      <c r="S66" s="20" t="s">
        <v>266</v>
      </c>
      <c r="T66" s="3">
        <v>9.5138616200000001</v>
      </c>
      <c r="U66" s="5">
        <v>65</v>
      </c>
      <c r="V66" s="3">
        <v>17.805307979999998</v>
      </c>
      <c r="W66" s="3">
        <v>-8.2914463599999984</v>
      </c>
      <c r="X66" s="90">
        <v>-0.46567272912737334</v>
      </c>
      <c r="Y66" s="19">
        <v>-3.2508095485094382E-2</v>
      </c>
      <c r="Z66" s="3">
        <v>9.5138616200000001</v>
      </c>
      <c r="AA66" s="5">
        <v>65</v>
      </c>
      <c r="AB66" s="3">
        <v>17.805307979999998</v>
      </c>
      <c r="AC66" s="3">
        <v>-8.2914463599999984</v>
      </c>
      <c r="AD66" s="90">
        <v>-0.46567272912737334</v>
      </c>
      <c r="AE66" s="19">
        <v>-3.2508095485094382E-2</v>
      </c>
      <c r="AG66" s="20" t="s">
        <v>266</v>
      </c>
      <c r="AH66" s="5">
        <v>65</v>
      </c>
      <c r="AI66" s="3">
        <v>106.69653554</v>
      </c>
      <c r="AJ66" s="5">
        <v>61</v>
      </c>
      <c r="AK66" s="4">
        <v>-9.7464384602335752E-2</v>
      </c>
      <c r="AL66" s="3">
        <v>9.9186720203574816E-2</v>
      </c>
      <c r="AM66" s="3">
        <v>118.21864280999999</v>
      </c>
    </row>
    <row r="67" spans="1:39" x14ac:dyDescent="0.35">
      <c r="A67" s="20" t="s">
        <v>104</v>
      </c>
      <c r="B67" s="3">
        <v>4.2732378600000001</v>
      </c>
      <c r="C67" s="5">
        <v>65</v>
      </c>
      <c r="D67" s="3">
        <v>3.9049293399999998</v>
      </c>
      <c r="E67" s="3">
        <v>0.36830852000000025</v>
      </c>
      <c r="F67" s="4">
        <v>9.4318869288426255E-2</v>
      </c>
      <c r="G67" s="3">
        <v>5.1201882718357725E-2</v>
      </c>
      <c r="H67" s="19">
        <v>4.5144145527354664E-3</v>
      </c>
      <c r="I67" s="5">
        <v>48</v>
      </c>
      <c r="J67" s="3">
        <v>6.6946476399999995</v>
      </c>
      <c r="K67" s="5">
        <v>66</v>
      </c>
      <c r="L67" s="3">
        <v>5.6362468200000002</v>
      </c>
      <c r="M67" s="3">
        <v>1.0584008199999992</v>
      </c>
      <c r="N67" s="4">
        <v>0.18778468257357095</v>
      </c>
      <c r="O67" s="3">
        <v>4.1186006198726359E-2</v>
      </c>
      <c r="P67" s="19">
        <v>6.4247948902506494E-3</v>
      </c>
      <c r="Q67" s="5">
        <v>30</v>
      </c>
      <c r="S67" s="20" t="s">
        <v>104</v>
      </c>
      <c r="T67" s="3">
        <v>6.6946476399999995</v>
      </c>
      <c r="U67" s="5">
        <v>66</v>
      </c>
      <c r="V67" s="3">
        <v>8.6548494700000003</v>
      </c>
      <c r="W67" s="3">
        <v>-1.9602018300000008</v>
      </c>
      <c r="X67" s="90">
        <v>-0.22648595296712892</v>
      </c>
      <c r="Y67" s="19">
        <v>-7.6853211723240016E-3</v>
      </c>
      <c r="Z67" s="3">
        <v>6.6946476399999995</v>
      </c>
      <c r="AA67" s="5">
        <v>66</v>
      </c>
      <c r="AB67" s="3">
        <v>8.6548494700000003</v>
      </c>
      <c r="AC67" s="3">
        <v>-1.9602018300000008</v>
      </c>
      <c r="AD67" s="90">
        <v>-0.22648595296712892</v>
      </c>
      <c r="AE67" s="19">
        <v>-7.6853211723240016E-3</v>
      </c>
      <c r="AG67" s="20" t="s">
        <v>104</v>
      </c>
      <c r="AH67" s="5">
        <v>66</v>
      </c>
      <c r="AI67" s="3">
        <v>33.75806755</v>
      </c>
      <c r="AJ67" s="5">
        <v>79</v>
      </c>
      <c r="AK67" s="4">
        <v>-0.3177210518336987</v>
      </c>
      <c r="AL67" s="3">
        <v>3.1382012393832114E-2</v>
      </c>
      <c r="AM67" s="3">
        <v>49.478395370000008</v>
      </c>
    </row>
    <row r="68" spans="1:39" x14ac:dyDescent="0.35">
      <c r="A68" s="20" t="s">
        <v>139</v>
      </c>
      <c r="B68" s="3">
        <v>3.1190502200000001</v>
      </c>
      <c r="C68" s="5">
        <v>67</v>
      </c>
      <c r="D68" s="3">
        <v>4.252799350000001</v>
      </c>
      <c r="E68" s="3">
        <v>-1.1337491300000009</v>
      </c>
      <c r="F68" s="4">
        <v>-0.266588906904343</v>
      </c>
      <c r="G68" s="3">
        <v>3.7372420817480032E-2</v>
      </c>
      <c r="H68" s="19">
        <v>-1.3896538618284406E-2</v>
      </c>
      <c r="I68" s="5">
        <v>260</v>
      </c>
      <c r="J68" s="3">
        <v>6.6300151500000002</v>
      </c>
      <c r="K68" s="5">
        <v>67</v>
      </c>
      <c r="L68" s="3">
        <v>7.1171738600000012</v>
      </c>
      <c r="M68" s="3">
        <v>-0.48715871000000099</v>
      </c>
      <c r="N68" s="4">
        <v>-6.8448336317584513E-2</v>
      </c>
      <c r="O68" s="3">
        <v>4.0788381965618979E-2</v>
      </c>
      <c r="P68" s="19">
        <v>-2.9571923335708549E-3</v>
      </c>
      <c r="Q68" s="5">
        <v>236</v>
      </c>
      <c r="S68" s="20" t="s">
        <v>139</v>
      </c>
      <c r="T68" s="3">
        <v>6.6300151500000002</v>
      </c>
      <c r="U68" s="5">
        <v>67</v>
      </c>
      <c r="V68" s="3">
        <v>10.6496098</v>
      </c>
      <c r="W68" s="3">
        <v>-4.0195946500000002</v>
      </c>
      <c r="X68" s="90">
        <v>-0.37744055655447584</v>
      </c>
      <c r="Y68" s="19">
        <v>-1.5759538326624904E-2</v>
      </c>
      <c r="Z68" s="3">
        <v>6.6300151500000002</v>
      </c>
      <c r="AA68" s="5">
        <v>67</v>
      </c>
      <c r="AB68" s="3">
        <v>10.6496098</v>
      </c>
      <c r="AC68" s="3">
        <v>-4.0195946500000002</v>
      </c>
      <c r="AD68" s="90">
        <v>-0.37744055655447584</v>
      </c>
      <c r="AE68" s="19">
        <v>-1.5759538326624904E-2</v>
      </c>
      <c r="AG68" s="20" t="s">
        <v>139</v>
      </c>
      <c r="AH68" s="5">
        <v>67</v>
      </c>
      <c r="AI68" s="3">
        <v>61.514264880000006</v>
      </c>
      <c r="AJ68" s="5">
        <v>73</v>
      </c>
      <c r="AK68" s="4">
        <v>-0.19650135536610946</v>
      </c>
      <c r="AL68" s="3">
        <v>5.7184595060200107E-2</v>
      </c>
      <c r="AM68" s="3">
        <v>76.558019470000005</v>
      </c>
    </row>
    <row r="69" spans="1:39" x14ac:dyDescent="0.35">
      <c r="A69" s="20" t="s">
        <v>259</v>
      </c>
      <c r="B69" s="3">
        <v>3.0434257200000001</v>
      </c>
      <c r="C69" s="5">
        <v>69</v>
      </c>
      <c r="D69" s="3">
        <v>4.8782586999999999</v>
      </c>
      <c r="E69" s="3">
        <v>-1.8348329799999998</v>
      </c>
      <c r="F69" s="4">
        <v>-0.37612457494310414</v>
      </c>
      <c r="G69" s="3">
        <v>3.6466289002099549E-2</v>
      </c>
      <c r="H69" s="19">
        <v>-2.2489831912525338E-2</v>
      </c>
      <c r="I69" s="5">
        <v>265</v>
      </c>
      <c r="J69" s="3">
        <v>5.9395984500000001</v>
      </c>
      <c r="K69" s="5">
        <v>68</v>
      </c>
      <c r="L69" s="3">
        <v>9.5750564899999997</v>
      </c>
      <c r="M69" s="3">
        <v>-3.6354580399999996</v>
      </c>
      <c r="N69" s="4">
        <v>-0.37968006181444469</v>
      </c>
      <c r="O69" s="3">
        <v>3.6540883364497054E-2</v>
      </c>
      <c r="P69" s="19">
        <v>-2.2068267331002877E-2</v>
      </c>
      <c r="Q69" s="5">
        <v>254</v>
      </c>
      <c r="S69" s="20" t="s">
        <v>259</v>
      </c>
      <c r="T69" s="3">
        <v>5.9395984500000001</v>
      </c>
      <c r="U69" s="5">
        <v>68</v>
      </c>
      <c r="V69" s="3">
        <v>13.67097674</v>
      </c>
      <c r="W69" s="3">
        <v>-7.7313782900000003</v>
      </c>
      <c r="X69" s="90">
        <v>-0.56553225398875195</v>
      </c>
      <c r="Y69" s="19">
        <v>-3.0312248643999642E-2</v>
      </c>
      <c r="Z69" s="3">
        <v>5.9395984500000001</v>
      </c>
      <c r="AA69" s="5">
        <v>68</v>
      </c>
      <c r="AB69" s="3">
        <v>13.67097674</v>
      </c>
      <c r="AC69" s="3">
        <v>-7.7313782900000003</v>
      </c>
      <c r="AD69" s="90">
        <v>-0.56553225398875195</v>
      </c>
      <c r="AE69" s="19">
        <v>-3.0312248643999642E-2</v>
      </c>
      <c r="AG69" s="20" t="s">
        <v>259</v>
      </c>
      <c r="AH69" s="5">
        <v>68</v>
      </c>
      <c r="AI69" s="3">
        <v>50.505638260000005</v>
      </c>
      <c r="AJ69" s="5">
        <v>74</v>
      </c>
      <c r="AK69" s="4">
        <v>-6.7767569079266843E-2</v>
      </c>
      <c r="AL69" s="3">
        <v>4.6950808528544496E-2</v>
      </c>
      <c r="AM69" s="3">
        <v>54.17708780000001</v>
      </c>
    </row>
    <row r="70" spans="1:39" x14ac:dyDescent="0.35">
      <c r="A70" s="20" t="s">
        <v>231</v>
      </c>
      <c r="B70" s="3">
        <v>2.8605748599999989</v>
      </c>
      <c r="C70" s="5">
        <v>70</v>
      </c>
      <c r="D70" s="3">
        <v>2.25669867</v>
      </c>
      <c r="E70" s="3">
        <v>0.60387618999999892</v>
      </c>
      <c r="F70" s="4">
        <v>0.26759274422756629</v>
      </c>
      <c r="G70" s="3">
        <v>3.4275372279136948E-2</v>
      </c>
      <c r="H70" s="19">
        <v>7.4018039555165359E-3</v>
      </c>
      <c r="I70" s="5">
        <v>41</v>
      </c>
      <c r="J70" s="3">
        <v>5.6908882499999986</v>
      </c>
      <c r="K70" s="5">
        <v>69</v>
      </c>
      <c r="L70" s="3">
        <v>4.07751427</v>
      </c>
      <c r="M70" s="3">
        <v>1.6133739799999987</v>
      </c>
      <c r="N70" s="4">
        <v>0.39567586356969353</v>
      </c>
      <c r="O70" s="3">
        <v>3.50107983787417E-2</v>
      </c>
      <c r="P70" s="19">
        <v>9.7936402796507203E-3</v>
      </c>
      <c r="Q70" s="5">
        <v>25</v>
      </c>
      <c r="S70" s="20" t="s">
        <v>231</v>
      </c>
      <c r="T70" s="3">
        <v>5.6908882499999986</v>
      </c>
      <c r="U70" s="5">
        <v>69</v>
      </c>
      <c r="V70" s="3">
        <v>6.9960566200000001</v>
      </c>
      <c r="W70" s="3">
        <v>-1.3051683700000014</v>
      </c>
      <c r="X70" s="90">
        <v>-0.18655771971153678</v>
      </c>
      <c r="Y70" s="19">
        <v>-5.1171455683257953E-3</v>
      </c>
      <c r="Z70" s="3">
        <v>5.6908882499999986</v>
      </c>
      <c r="AA70" s="5">
        <v>69</v>
      </c>
      <c r="AB70" s="3">
        <v>6.9960566200000001</v>
      </c>
      <c r="AC70" s="3">
        <v>-1.3051683700000014</v>
      </c>
      <c r="AD70" s="90">
        <v>-0.18655771971153678</v>
      </c>
      <c r="AE70" s="19">
        <v>-5.1171455683257953E-3</v>
      </c>
      <c r="AG70" s="20" t="s">
        <v>231</v>
      </c>
      <c r="AH70" s="5">
        <v>69</v>
      </c>
      <c r="AI70" s="3">
        <v>33.589754790000001</v>
      </c>
      <c r="AJ70" s="5">
        <v>80</v>
      </c>
      <c r="AK70" s="4">
        <v>-1.6761575472021839E-3</v>
      </c>
      <c r="AL70" s="3">
        <v>3.1225546295393956E-2</v>
      </c>
      <c r="AM70" s="3">
        <v>33.646151039999999</v>
      </c>
    </row>
    <row r="71" spans="1:39" x14ac:dyDescent="0.35">
      <c r="A71" s="20" t="s">
        <v>145</v>
      </c>
      <c r="B71" s="3">
        <v>2.76492154</v>
      </c>
      <c r="C71" s="5">
        <v>71</v>
      </c>
      <c r="D71" s="3">
        <v>3.127212370000001</v>
      </c>
      <c r="E71" s="3">
        <v>-0.36229083000000095</v>
      </c>
      <c r="F71" s="4">
        <v>-0.11585104787750655</v>
      </c>
      <c r="G71" s="3">
        <v>3.3129255392429995E-2</v>
      </c>
      <c r="H71" s="19">
        <v>-4.4406547947210516E-3</v>
      </c>
      <c r="I71" s="5">
        <v>249</v>
      </c>
      <c r="J71" s="3">
        <v>5.5127460599999996</v>
      </c>
      <c r="K71" s="5">
        <v>70</v>
      </c>
      <c r="L71" s="3">
        <v>5.3752510100000013</v>
      </c>
      <c r="M71" s="3">
        <v>0.13749504999999829</v>
      </c>
      <c r="N71" s="4">
        <v>2.5579279878131356E-2</v>
      </c>
      <c r="O71" s="3">
        <v>3.3914853418508563E-2</v>
      </c>
      <c r="P71" s="19">
        <v>8.3463417448481115E-4</v>
      </c>
      <c r="Q71" s="5">
        <v>49</v>
      </c>
      <c r="S71" s="20" t="s">
        <v>145</v>
      </c>
      <c r="T71" s="3">
        <v>5.5127460599999996</v>
      </c>
      <c r="U71" s="5">
        <v>70</v>
      </c>
      <c r="V71" s="3">
        <v>8.3829194800000018</v>
      </c>
      <c r="W71" s="3">
        <v>-2.8701734200000022</v>
      </c>
      <c r="X71" s="90">
        <v>-0.34238351290951463</v>
      </c>
      <c r="Y71" s="19">
        <v>-1.1253027221675227E-2</v>
      </c>
      <c r="Z71" s="3">
        <v>5.5127460599999996</v>
      </c>
      <c r="AA71" s="5">
        <v>70</v>
      </c>
      <c r="AB71" s="3">
        <v>8.3829194800000018</v>
      </c>
      <c r="AC71" s="3">
        <v>-2.8701734200000022</v>
      </c>
      <c r="AD71" s="90">
        <v>-0.34238351290951463</v>
      </c>
      <c r="AE71" s="19">
        <v>-1.1253027221675227E-2</v>
      </c>
      <c r="AG71" s="20" t="s">
        <v>145</v>
      </c>
      <c r="AH71" s="5">
        <v>70</v>
      </c>
      <c r="AI71" s="3">
        <v>37.43791118</v>
      </c>
      <c r="AJ71" s="5">
        <v>77</v>
      </c>
      <c r="AK71" s="4">
        <v>-0.22508378332128076</v>
      </c>
      <c r="AL71" s="3">
        <v>3.4802850930664299E-2</v>
      </c>
      <c r="AM71" s="3">
        <v>48.312205079999998</v>
      </c>
    </row>
    <row r="72" spans="1:39" x14ac:dyDescent="0.35">
      <c r="A72" s="20" t="s">
        <v>312</v>
      </c>
      <c r="B72" s="3">
        <v>2.07572292</v>
      </c>
      <c r="C72" s="5">
        <v>75</v>
      </c>
      <c r="D72" s="3">
        <v>1.80649924</v>
      </c>
      <c r="E72" s="3">
        <v>0.26922368000000008</v>
      </c>
      <c r="F72" s="4">
        <v>0.14903060795087852</v>
      </c>
      <c r="G72" s="3">
        <v>2.4871286127200749E-2</v>
      </c>
      <c r="H72" s="19">
        <v>3.299916328118057E-3</v>
      </c>
      <c r="I72" s="5">
        <v>52</v>
      </c>
      <c r="J72" s="3">
        <v>5.2742415200000012</v>
      </c>
      <c r="K72" s="5">
        <v>71</v>
      </c>
      <c r="L72" s="3">
        <v>5.3949626300000002</v>
      </c>
      <c r="M72" s="3">
        <v>-0.12072110999999897</v>
      </c>
      <c r="N72" s="4">
        <v>-2.2376635072261619E-2</v>
      </c>
      <c r="O72" s="3">
        <v>3.2447554467004029E-2</v>
      </c>
      <c r="P72" s="19">
        <v>-7.328115738547712E-4</v>
      </c>
      <c r="Q72" s="5">
        <v>223</v>
      </c>
      <c r="S72" s="20" t="s">
        <v>312</v>
      </c>
      <c r="T72" s="3">
        <v>5.2742415200000012</v>
      </c>
      <c r="U72" s="5">
        <v>71</v>
      </c>
      <c r="V72" s="3">
        <v>7.8535383000000003</v>
      </c>
      <c r="W72" s="3">
        <v>-2.5792967799999991</v>
      </c>
      <c r="X72" s="90">
        <v>-0.32842480439676458</v>
      </c>
      <c r="Y72" s="19">
        <v>-1.0112593432810492E-2</v>
      </c>
      <c r="Z72" s="3">
        <v>5.2742415200000012</v>
      </c>
      <c r="AA72" s="5">
        <v>71</v>
      </c>
      <c r="AB72" s="3">
        <v>7.8535383000000003</v>
      </c>
      <c r="AC72" s="3">
        <v>-2.5792967799999991</v>
      </c>
      <c r="AD72" s="90">
        <v>-0.32842480439676458</v>
      </c>
      <c r="AE72" s="19">
        <v>-1.0112593432810492E-2</v>
      </c>
      <c r="AG72" s="20" t="s">
        <v>312</v>
      </c>
      <c r="AH72" s="5">
        <v>71</v>
      </c>
      <c r="AI72" s="3">
        <v>35.455970239999999</v>
      </c>
      <c r="AJ72" s="5">
        <v>78</v>
      </c>
      <c r="AK72" s="4">
        <v>4.8744624447952578E-2</v>
      </c>
      <c r="AL72" s="3">
        <v>3.2960408526317507E-2</v>
      </c>
      <c r="AM72" s="3">
        <v>33.808011420000007</v>
      </c>
    </row>
    <row r="73" spans="1:39" x14ac:dyDescent="0.35">
      <c r="A73" s="20" t="s">
        <v>281</v>
      </c>
      <c r="B73" s="3">
        <v>1.6124093399999999</v>
      </c>
      <c r="C73" s="5">
        <v>77</v>
      </c>
      <c r="D73" s="3">
        <v>3.93127184</v>
      </c>
      <c r="E73" s="3">
        <v>-2.3188624999999998</v>
      </c>
      <c r="F73" s="4">
        <v>-0.58985045918371293</v>
      </c>
      <c r="G73" s="3">
        <v>1.9319868592726677E-2</v>
      </c>
      <c r="H73" s="19">
        <v>-2.8422656678679437E-2</v>
      </c>
      <c r="I73" s="5">
        <v>269</v>
      </c>
      <c r="J73" s="3">
        <v>4.65968977</v>
      </c>
      <c r="K73" s="5">
        <v>72</v>
      </c>
      <c r="L73" s="3">
        <v>21.426947439999999</v>
      </c>
      <c r="M73" s="3">
        <v>-16.767257669999999</v>
      </c>
      <c r="N73" s="4">
        <v>-0.78253132962368444</v>
      </c>
      <c r="O73" s="3">
        <v>2.8666783088730535E-2</v>
      </c>
      <c r="P73" s="19">
        <v>-0.10178203698078397</v>
      </c>
      <c r="Q73" s="5">
        <v>270</v>
      </c>
      <c r="S73" s="20" t="s">
        <v>281</v>
      </c>
      <c r="T73" s="3">
        <v>4.65968977</v>
      </c>
      <c r="U73" s="5">
        <v>72</v>
      </c>
      <c r="V73" s="3">
        <v>23.878476329999998</v>
      </c>
      <c r="W73" s="3">
        <v>-19.218786559999998</v>
      </c>
      <c r="X73" s="90">
        <v>-0.80485816156763135</v>
      </c>
      <c r="Y73" s="19">
        <v>-7.5350683279355929E-2</v>
      </c>
      <c r="Z73" s="3">
        <v>4.65968977</v>
      </c>
      <c r="AA73" s="5">
        <v>72</v>
      </c>
      <c r="AB73" s="3">
        <v>23.878476329999998</v>
      </c>
      <c r="AC73" s="3">
        <v>-19.218786559999998</v>
      </c>
      <c r="AD73" s="90">
        <v>-0.80485816156763135</v>
      </c>
      <c r="AE73" s="19">
        <v>-7.5350683279355929E-2</v>
      </c>
      <c r="AG73" s="20" t="s">
        <v>281</v>
      </c>
      <c r="AH73" s="5">
        <v>72</v>
      </c>
      <c r="AI73" s="3">
        <v>105.18486024000001</v>
      </c>
      <c r="AJ73" s="5">
        <v>62</v>
      </c>
      <c r="AK73" s="4">
        <v>0.71594489578157483</v>
      </c>
      <c r="AL73" s="3">
        <v>9.7781443881706384E-2</v>
      </c>
      <c r="AM73" s="3">
        <v>61.298507019999988</v>
      </c>
    </row>
    <row r="74" spans="1:39" x14ac:dyDescent="0.35">
      <c r="A74" s="20" t="s">
        <v>272</v>
      </c>
      <c r="B74" s="3">
        <v>2.7112234399999999</v>
      </c>
      <c r="C74" s="5">
        <v>72</v>
      </c>
      <c r="D74" s="3">
        <v>1.41289091</v>
      </c>
      <c r="E74" s="3">
        <v>1.2983325299999999</v>
      </c>
      <c r="F74" s="4">
        <v>0.91891916128188544</v>
      </c>
      <c r="G74" s="3">
        <v>3.2485845428258553E-2</v>
      </c>
      <c r="H74" s="19">
        <v>1.5913862833588137E-2</v>
      </c>
      <c r="I74" s="5">
        <v>36</v>
      </c>
      <c r="J74" s="3">
        <v>4.2612991500000001</v>
      </c>
      <c r="K74" s="5">
        <v>73</v>
      </c>
      <c r="L74" s="3">
        <v>2.7629802200000002</v>
      </c>
      <c r="M74" s="3">
        <v>1.4983189299999999</v>
      </c>
      <c r="N74" s="4">
        <v>0.54228362517919138</v>
      </c>
      <c r="O74" s="3">
        <v>2.6215852221690251E-2</v>
      </c>
      <c r="P74" s="19">
        <v>9.0952233062610698E-3</v>
      </c>
      <c r="Q74" s="5">
        <v>26</v>
      </c>
      <c r="S74" s="20" t="s">
        <v>272</v>
      </c>
      <c r="T74" s="3">
        <v>4.2612991500000001</v>
      </c>
      <c r="U74" s="5">
        <v>73</v>
      </c>
      <c r="V74" s="3">
        <v>3.9747006200000001</v>
      </c>
      <c r="W74" s="3">
        <v>0.28659853000000002</v>
      </c>
      <c r="X74" s="90">
        <v>7.2105689811676976E-2</v>
      </c>
      <c r="Y74" s="19">
        <v>1.1236606949631993E-3</v>
      </c>
      <c r="Z74" s="3">
        <v>4.2612991500000001</v>
      </c>
      <c r="AA74" s="5">
        <v>73</v>
      </c>
      <c r="AB74" s="3">
        <v>3.9747006200000001</v>
      </c>
      <c r="AC74" s="3">
        <v>0.28659853000000002</v>
      </c>
      <c r="AD74" s="90">
        <v>7.2105689811676976E-2</v>
      </c>
      <c r="AE74" s="19">
        <v>1.1236606949631993E-3</v>
      </c>
      <c r="AG74" s="20" t="s">
        <v>272</v>
      </c>
      <c r="AH74" s="5">
        <v>73</v>
      </c>
      <c r="AI74" s="3">
        <v>12.852687270000001</v>
      </c>
      <c r="AJ74" s="5">
        <v>92</v>
      </c>
      <c r="AK74" s="4">
        <v>0.2121519870280566</v>
      </c>
      <c r="AL74" s="3">
        <v>1.1948053323958355E-2</v>
      </c>
      <c r="AM74" s="3">
        <v>10.603197790000001</v>
      </c>
    </row>
    <row r="75" spans="1:39" x14ac:dyDescent="0.35">
      <c r="A75" s="20" t="s">
        <v>167</v>
      </c>
      <c r="B75" s="3">
        <v>3.08680983</v>
      </c>
      <c r="C75" s="5">
        <v>68</v>
      </c>
      <c r="D75" s="3">
        <v>0.48125641999999991</v>
      </c>
      <c r="E75" s="3">
        <v>2.6055534100000002</v>
      </c>
      <c r="F75" s="4">
        <v>5.4140647308143972</v>
      </c>
      <c r="G75" s="3">
        <v>3.6986116866785816E-2</v>
      </c>
      <c r="H75" s="19">
        <v>3.193667154925852E-2</v>
      </c>
      <c r="I75" s="5">
        <v>28</v>
      </c>
      <c r="J75" s="3">
        <v>4.2412526399999999</v>
      </c>
      <c r="K75" s="5">
        <v>74</v>
      </c>
      <c r="L75" s="3">
        <v>2.1367424599999998</v>
      </c>
      <c r="M75" s="3">
        <v>2.1045101800000001</v>
      </c>
      <c r="N75" s="4">
        <v>0.98491522464527637</v>
      </c>
      <c r="O75" s="3">
        <v>2.6092524493403293E-2</v>
      </c>
      <c r="P75" s="19">
        <v>1.2774977112115695E-2</v>
      </c>
      <c r="Q75" s="5">
        <v>22</v>
      </c>
      <c r="S75" s="20" t="s">
        <v>167</v>
      </c>
      <c r="T75" s="3">
        <v>4.2412526399999999</v>
      </c>
      <c r="U75" s="5">
        <v>74</v>
      </c>
      <c r="V75" s="3">
        <v>3.5923163699999998</v>
      </c>
      <c r="W75" s="3">
        <v>0.64893627000000009</v>
      </c>
      <c r="X75" s="90">
        <v>0.18064563450462479</v>
      </c>
      <c r="Y75" s="19">
        <v>2.5442704822492509E-3</v>
      </c>
      <c r="Z75" s="3">
        <v>4.2412526399999999</v>
      </c>
      <c r="AA75" s="5">
        <v>74</v>
      </c>
      <c r="AB75" s="3">
        <v>3.5923163699999998</v>
      </c>
      <c r="AC75" s="3">
        <v>0.64893627000000009</v>
      </c>
      <c r="AD75" s="90">
        <v>0.18064563450462479</v>
      </c>
      <c r="AE75" s="19">
        <v>2.5442704822492509E-3</v>
      </c>
      <c r="AG75" s="20" t="s">
        <v>167</v>
      </c>
      <c r="AH75" s="5">
        <v>74</v>
      </c>
      <c r="AI75" s="3">
        <v>43.133614370000004</v>
      </c>
      <c r="AJ75" s="5">
        <v>75</v>
      </c>
      <c r="AK75" s="4">
        <v>0.15477452228054944</v>
      </c>
      <c r="AL75" s="3">
        <v>4.0097663136233488E-2</v>
      </c>
      <c r="AM75" s="3">
        <v>37.352412560000005</v>
      </c>
    </row>
    <row r="76" spans="1:39" x14ac:dyDescent="0.35">
      <c r="A76" s="20" t="s">
        <v>113</v>
      </c>
      <c r="B76" s="3">
        <v>2.1659313199999999</v>
      </c>
      <c r="C76" s="5">
        <v>74</v>
      </c>
      <c r="D76" s="3">
        <v>1.0363868000000001</v>
      </c>
      <c r="E76" s="3">
        <v>1.1295445199999998</v>
      </c>
      <c r="F76" s="4">
        <v>1.089887019016452</v>
      </c>
      <c r="G76" s="3">
        <v>2.5952162050407773E-2</v>
      </c>
      <c r="H76" s="19">
        <v>1.3845002062538747E-2</v>
      </c>
      <c r="I76" s="5">
        <v>37</v>
      </c>
      <c r="J76" s="3">
        <v>3.3465494800000002</v>
      </c>
      <c r="K76" s="5">
        <v>75</v>
      </c>
      <c r="L76" s="3">
        <v>2.3466565400000001</v>
      </c>
      <c r="M76" s="3">
        <v>0.99989294000000006</v>
      </c>
      <c r="N76" s="4">
        <v>0.42609258021201524</v>
      </c>
      <c r="O76" s="3">
        <v>2.0588239297927333E-2</v>
      </c>
      <c r="P76" s="19">
        <v>6.0696353690558409E-3</v>
      </c>
      <c r="Q76" s="5">
        <v>32</v>
      </c>
      <c r="S76" s="20" t="s">
        <v>113</v>
      </c>
      <c r="T76" s="3">
        <v>3.3465494800000002</v>
      </c>
      <c r="U76" s="5">
        <v>75</v>
      </c>
      <c r="V76" s="3">
        <v>4.4178391599999998</v>
      </c>
      <c r="W76" s="3">
        <v>-1.0712896799999996</v>
      </c>
      <c r="X76" s="90">
        <v>-0.24249177962377422</v>
      </c>
      <c r="Y76" s="19">
        <v>-4.2001824166219654E-3</v>
      </c>
      <c r="Z76" s="3">
        <v>3.3465494800000002</v>
      </c>
      <c r="AA76" s="5">
        <v>75</v>
      </c>
      <c r="AB76" s="3">
        <v>4.4178391599999998</v>
      </c>
      <c r="AC76" s="3">
        <v>-1.0712896799999996</v>
      </c>
      <c r="AD76" s="90">
        <v>-0.24249177962377422</v>
      </c>
      <c r="AE76" s="19">
        <v>-4.2001824166219654E-3</v>
      </c>
      <c r="AG76" s="20" t="s">
        <v>113</v>
      </c>
      <c r="AH76" s="5">
        <v>75</v>
      </c>
      <c r="AI76" s="3">
        <v>79.792452089999998</v>
      </c>
      <c r="AJ76" s="5">
        <v>70</v>
      </c>
      <c r="AK76" s="4">
        <v>3.5471772042417342</v>
      </c>
      <c r="AL76" s="3">
        <v>7.4176275544025769E-2</v>
      </c>
      <c r="AM76" s="3">
        <v>17.547689149999997</v>
      </c>
    </row>
    <row r="77" spans="1:39" x14ac:dyDescent="0.35">
      <c r="A77" s="20" t="s">
        <v>93</v>
      </c>
      <c r="B77" s="3">
        <v>2.0327072199999998</v>
      </c>
      <c r="C77" s="5">
        <v>76</v>
      </c>
      <c r="D77" s="3">
        <v>1.6744615</v>
      </c>
      <c r="E77" s="3">
        <v>0.35824571999999977</v>
      </c>
      <c r="F77" s="4">
        <v>0.21394682409837418</v>
      </c>
      <c r="G77" s="3">
        <v>2.4355872546537569E-2</v>
      </c>
      <c r="H77" s="19">
        <v>4.3910732551698597E-3</v>
      </c>
      <c r="I77" s="5">
        <v>49</v>
      </c>
      <c r="J77" s="3">
        <v>3.2935996300000001</v>
      </c>
      <c r="K77" s="5">
        <v>76</v>
      </c>
      <c r="L77" s="3">
        <v>2.8009895199999999</v>
      </c>
      <c r="M77" s="3">
        <v>0.49261011000000021</v>
      </c>
      <c r="N77" s="4">
        <v>0.17587002967437027</v>
      </c>
      <c r="O77" s="3">
        <v>2.0262487597824171E-2</v>
      </c>
      <c r="P77" s="19">
        <v>2.9902838866033891E-3</v>
      </c>
      <c r="Q77" s="5">
        <v>38</v>
      </c>
      <c r="S77" s="20" t="s">
        <v>93</v>
      </c>
      <c r="T77" s="3">
        <v>3.2935996300000001</v>
      </c>
      <c r="U77" s="5">
        <v>76</v>
      </c>
      <c r="V77" s="3">
        <v>4.4053937799999998</v>
      </c>
      <c r="W77" s="3">
        <v>-1.1117941499999997</v>
      </c>
      <c r="X77" s="90">
        <v>-0.25237111720805117</v>
      </c>
      <c r="Y77" s="19">
        <v>-4.3589874213416898E-3</v>
      </c>
      <c r="Z77" s="3">
        <v>3.2935996300000001</v>
      </c>
      <c r="AA77" s="5">
        <v>76</v>
      </c>
      <c r="AB77" s="3">
        <v>4.4053937799999998</v>
      </c>
      <c r="AC77" s="3">
        <v>-1.1117941499999997</v>
      </c>
      <c r="AD77" s="90">
        <v>-0.25237111720805117</v>
      </c>
      <c r="AE77" s="19">
        <v>-4.3589874213416898E-3</v>
      </c>
      <c r="AG77" s="20" t="s">
        <v>93</v>
      </c>
      <c r="AH77" s="5">
        <v>76</v>
      </c>
      <c r="AI77" s="3">
        <v>17.510932500000003</v>
      </c>
      <c r="AJ77" s="5">
        <v>88</v>
      </c>
      <c r="AK77" s="4">
        <v>0.25266719580584085</v>
      </c>
      <c r="AL77" s="3">
        <v>1.6278428850485475E-2</v>
      </c>
      <c r="AM77" s="3">
        <v>13.978918390000002</v>
      </c>
    </row>
    <row r="78" spans="1:39" x14ac:dyDescent="0.35">
      <c r="A78" s="20" t="s">
        <v>172</v>
      </c>
      <c r="B78" s="3">
        <v>2.35994971</v>
      </c>
      <c r="C78" s="5">
        <v>73</v>
      </c>
      <c r="D78" s="3">
        <v>0.92737022999999996</v>
      </c>
      <c r="E78" s="3">
        <v>1.43257948</v>
      </c>
      <c r="F78" s="4">
        <v>1.5447762216822509</v>
      </c>
      <c r="G78" s="3">
        <v>2.8276887978485314E-2</v>
      </c>
      <c r="H78" s="19">
        <v>1.7559348484423341E-2</v>
      </c>
      <c r="I78" s="5">
        <v>34</v>
      </c>
      <c r="J78" s="3">
        <v>2.8726539300000002</v>
      </c>
      <c r="K78" s="5">
        <v>77</v>
      </c>
      <c r="L78" s="3">
        <v>2.2859863899999997</v>
      </c>
      <c r="M78" s="3">
        <v>0.58666754000000054</v>
      </c>
      <c r="N78" s="4">
        <v>0.25663649729778171</v>
      </c>
      <c r="O78" s="3">
        <v>1.7672796079791234E-2</v>
      </c>
      <c r="P78" s="19">
        <v>3.5612393169422566E-3</v>
      </c>
      <c r="Q78" s="5">
        <v>36</v>
      </c>
      <c r="S78" s="20" t="s">
        <v>172</v>
      </c>
      <c r="T78" s="3">
        <v>2.8726539300000002</v>
      </c>
      <c r="U78" s="5">
        <v>77</v>
      </c>
      <c r="V78" s="3">
        <v>4.7043014599999999</v>
      </c>
      <c r="W78" s="3">
        <v>-1.8316475299999997</v>
      </c>
      <c r="X78" s="90">
        <v>-0.38935590024879052</v>
      </c>
      <c r="Y78" s="19">
        <v>-7.1813010921145575E-3</v>
      </c>
      <c r="Z78" s="3">
        <v>2.8726539300000002</v>
      </c>
      <c r="AA78" s="5">
        <v>77</v>
      </c>
      <c r="AB78" s="3">
        <v>4.7043014599999999</v>
      </c>
      <c r="AC78" s="3">
        <v>-1.8316475299999997</v>
      </c>
      <c r="AD78" s="90">
        <v>-0.38935590024879052</v>
      </c>
      <c r="AE78" s="19">
        <v>-7.1813010921145575E-3</v>
      </c>
      <c r="AG78" s="20" t="s">
        <v>172</v>
      </c>
      <c r="AH78" s="5">
        <v>77</v>
      </c>
      <c r="AI78" s="3">
        <v>25.301794940000001</v>
      </c>
      <c r="AJ78" s="5">
        <v>85</v>
      </c>
      <c r="AK78" s="4">
        <v>0.52514106132064331</v>
      </c>
      <c r="AL78" s="3">
        <v>2.352093292121156E-2</v>
      </c>
      <c r="AM78" s="3">
        <v>16.589806400000001</v>
      </c>
    </row>
    <row r="79" spans="1:39" x14ac:dyDescent="0.35">
      <c r="A79" s="20" t="s">
        <v>193</v>
      </c>
      <c r="B79" s="3">
        <v>0.8844027000000001</v>
      </c>
      <c r="C79" s="5">
        <v>88</v>
      </c>
      <c r="D79" s="3">
        <v>0.88566473999999995</v>
      </c>
      <c r="E79" s="3">
        <v>-1.2620399999998533E-3</v>
      </c>
      <c r="F79" s="4">
        <v>-1.4249635815917205E-3</v>
      </c>
      <c r="G79" s="3">
        <v>1.0596902116092108E-2</v>
      </c>
      <c r="H79" s="19">
        <v>-1.5469019674412101E-5</v>
      </c>
      <c r="I79" s="5">
        <v>212</v>
      </c>
      <c r="J79" s="3">
        <v>2.6037870000000001</v>
      </c>
      <c r="K79" s="5">
        <v>78</v>
      </c>
      <c r="L79" s="3">
        <v>2.1398732899999997</v>
      </c>
      <c r="M79" s="3">
        <v>0.46391371000000037</v>
      </c>
      <c r="N79" s="4">
        <v>0.21679494396605148</v>
      </c>
      <c r="O79" s="3">
        <v>1.6018705283518571E-2</v>
      </c>
      <c r="P79" s="19">
        <v>2.8160885528463837E-3</v>
      </c>
      <c r="Q79" s="5">
        <v>40</v>
      </c>
      <c r="S79" s="20" t="s">
        <v>193</v>
      </c>
      <c r="T79" s="3">
        <v>2.6037870000000001</v>
      </c>
      <c r="U79" s="5">
        <v>78</v>
      </c>
      <c r="V79" s="3">
        <v>3.1901553899999997</v>
      </c>
      <c r="W79" s="3">
        <v>-0.58636838999999963</v>
      </c>
      <c r="X79" s="90">
        <v>-0.18380558885565745</v>
      </c>
      <c r="Y79" s="19">
        <v>-2.298961940285778E-3</v>
      </c>
      <c r="Z79" s="3">
        <v>2.6037870000000001</v>
      </c>
      <c r="AA79" s="5">
        <v>78</v>
      </c>
      <c r="AB79" s="3">
        <v>3.1901553899999997</v>
      </c>
      <c r="AC79" s="3">
        <v>-0.58636838999999963</v>
      </c>
      <c r="AD79" s="90">
        <v>-0.18380558885565745</v>
      </c>
      <c r="AE79" s="19">
        <v>-2.298961940285778E-3</v>
      </c>
      <c r="AG79" s="20" t="s">
        <v>193</v>
      </c>
      <c r="AH79" s="5">
        <v>78</v>
      </c>
      <c r="AI79" s="3">
        <v>6.93119218</v>
      </c>
      <c r="AJ79" s="5">
        <v>105</v>
      </c>
      <c r="AK79" s="4">
        <v>-0.5581836931275147</v>
      </c>
      <c r="AL79" s="3">
        <v>6.4433415382745204E-3</v>
      </c>
      <c r="AM79" s="3">
        <v>15.687950110000001</v>
      </c>
    </row>
    <row r="80" spans="1:39" x14ac:dyDescent="0.35">
      <c r="A80" s="20" t="s">
        <v>188</v>
      </c>
      <c r="B80" s="3">
        <v>0.62336678000000001</v>
      </c>
      <c r="C80" s="5">
        <v>94</v>
      </c>
      <c r="D80" s="3">
        <v>2.15001284</v>
      </c>
      <c r="E80" s="3">
        <v>-1.52664606</v>
      </c>
      <c r="F80" s="4">
        <v>-0.710063694317286</v>
      </c>
      <c r="G80" s="3">
        <v>7.4691729797789199E-3</v>
      </c>
      <c r="H80" s="19">
        <v>-1.8712337119272338E-2</v>
      </c>
      <c r="I80" s="5">
        <v>263</v>
      </c>
      <c r="J80" s="3">
        <v>2.3609409399999999</v>
      </c>
      <c r="K80" s="5">
        <v>79</v>
      </c>
      <c r="L80" s="3">
        <v>3.9004111999999997</v>
      </c>
      <c r="M80" s="3">
        <v>-1.5394702599999999</v>
      </c>
      <c r="N80" s="4">
        <v>-0.39469434914964863</v>
      </c>
      <c r="O80" s="3">
        <v>1.4524696954725287E-2</v>
      </c>
      <c r="P80" s="19">
        <v>-9.3450236179341249E-3</v>
      </c>
      <c r="Q80" s="5">
        <v>248</v>
      </c>
      <c r="S80" s="20" t="s">
        <v>188</v>
      </c>
      <c r="T80" s="3">
        <v>2.3609409399999999</v>
      </c>
      <c r="U80" s="5">
        <v>79</v>
      </c>
      <c r="V80" s="3">
        <v>5.3442681499999996</v>
      </c>
      <c r="W80" s="3">
        <v>-2.9833272099999997</v>
      </c>
      <c r="X80" s="90">
        <v>-0.55822932649814727</v>
      </c>
      <c r="Y80" s="19">
        <v>-1.1696666853424621E-2</v>
      </c>
      <c r="Z80" s="3">
        <v>2.3609409399999999</v>
      </c>
      <c r="AA80" s="5">
        <v>79</v>
      </c>
      <c r="AB80" s="3">
        <v>5.3442681499999996</v>
      </c>
      <c r="AC80" s="3">
        <v>-2.9833272099999997</v>
      </c>
      <c r="AD80" s="90">
        <v>-0.55822932649814727</v>
      </c>
      <c r="AE80" s="19">
        <v>-1.1696666853424621E-2</v>
      </c>
      <c r="AG80" s="20" t="s">
        <v>188</v>
      </c>
      <c r="AH80" s="5">
        <v>79</v>
      </c>
      <c r="AI80" s="3">
        <v>28.313154360000002</v>
      </c>
      <c r="AJ80" s="5">
        <v>83</v>
      </c>
      <c r="AK80" s="4">
        <v>1.2715962597202126</v>
      </c>
      <c r="AL80" s="3">
        <v>2.6320338381869309E-2</v>
      </c>
      <c r="AM80" s="3">
        <v>12.46399057</v>
      </c>
    </row>
    <row r="81" spans="1:39" x14ac:dyDescent="0.35">
      <c r="A81" s="20" t="s">
        <v>112</v>
      </c>
      <c r="B81" s="3">
        <v>1.4395332000000001</v>
      </c>
      <c r="C81" s="5">
        <v>78</v>
      </c>
      <c r="D81" s="3">
        <v>1.0327429400000001</v>
      </c>
      <c r="E81" s="3">
        <v>0.40679025999999996</v>
      </c>
      <c r="F81" s="4">
        <v>0.39389304370359568</v>
      </c>
      <c r="G81" s="3">
        <v>1.7248468840342576E-2</v>
      </c>
      <c r="H81" s="19">
        <v>4.986091197822529E-3</v>
      </c>
      <c r="I81" s="5">
        <v>45</v>
      </c>
      <c r="J81" s="3">
        <v>2.1797807200000001</v>
      </c>
      <c r="K81" s="5">
        <v>80</v>
      </c>
      <c r="L81" s="3">
        <v>2.4543651100000003</v>
      </c>
      <c r="M81" s="3">
        <v>-0.27458439000000023</v>
      </c>
      <c r="N81" s="4">
        <v>-0.11187593438369903</v>
      </c>
      <c r="O81" s="3">
        <v>1.3410184833235556E-2</v>
      </c>
      <c r="P81" s="19">
        <v>-1.6668055735393271E-3</v>
      </c>
      <c r="Q81" s="5">
        <v>231</v>
      </c>
      <c r="S81" s="20" t="s">
        <v>112</v>
      </c>
      <c r="T81" s="3">
        <v>2.1797807200000001</v>
      </c>
      <c r="U81" s="5">
        <v>80</v>
      </c>
      <c r="V81" s="3">
        <v>4.1803310600000003</v>
      </c>
      <c r="W81" s="3">
        <v>-2.0005503400000002</v>
      </c>
      <c r="X81" s="90">
        <v>-0.47856265718820845</v>
      </c>
      <c r="Y81" s="19">
        <v>-7.8435147080247215E-3</v>
      </c>
      <c r="Z81" s="3">
        <v>2.1797807200000001</v>
      </c>
      <c r="AA81" s="5">
        <v>80</v>
      </c>
      <c r="AB81" s="3">
        <v>4.1803310600000003</v>
      </c>
      <c r="AC81" s="3">
        <v>-2.0005503400000002</v>
      </c>
      <c r="AD81" s="90">
        <v>-0.47856265718820845</v>
      </c>
      <c r="AE81" s="19">
        <v>-7.8435147080247215E-3</v>
      </c>
      <c r="AG81" s="20" t="s">
        <v>112</v>
      </c>
      <c r="AH81" s="5">
        <v>80</v>
      </c>
      <c r="AI81" s="3">
        <v>29.640363980000004</v>
      </c>
      <c r="AJ81" s="5">
        <v>82</v>
      </c>
      <c r="AK81" s="4">
        <v>0.73559100384431653</v>
      </c>
      <c r="AL81" s="3">
        <v>2.7554132605497876E-2</v>
      </c>
      <c r="AM81" s="3">
        <v>17.077965899999999</v>
      </c>
    </row>
    <row r="82" spans="1:39" x14ac:dyDescent="0.35">
      <c r="A82" s="20" t="s">
        <v>183</v>
      </c>
      <c r="B82" s="3">
        <v>0.63380069000000006</v>
      </c>
      <c r="C82" s="5">
        <v>93</v>
      </c>
      <c r="D82" s="3">
        <v>0.2835287700000001</v>
      </c>
      <c r="E82" s="3">
        <v>0.35027191999999996</v>
      </c>
      <c r="F82" s="4">
        <v>1.2354016842805753</v>
      </c>
      <c r="G82" s="3">
        <v>7.5941919592077654E-3</v>
      </c>
      <c r="H82" s="19">
        <v>4.2933371540321468E-3</v>
      </c>
      <c r="I82" s="5">
        <v>50</v>
      </c>
      <c r="J82" s="3">
        <v>2.0264265699999999</v>
      </c>
      <c r="K82" s="5">
        <v>81</v>
      </c>
      <c r="L82" s="3">
        <v>1.6925718999999999</v>
      </c>
      <c r="M82" s="3">
        <v>0.33385467000000002</v>
      </c>
      <c r="N82" s="4">
        <v>0.19724696481136195</v>
      </c>
      <c r="O82" s="3">
        <v>1.2466737872000056E-2</v>
      </c>
      <c r="P82" s="19">
        <v>2.0265930802116331E-3</v>
      </c>
      <c r="Q82" s="5">
        <v>42</v>
      </c>
      <c r="S82" s="20" t="s">
        <v>183</v>
      </c>
      <c r="T82" s="3">
        <v>2.0264265699999999</v>
      </c>
      <c r="U82" s="5">
        <v>81</v>
      </c>
      <c r="V82" s="3">
        <v>1.8658836699999999</v>
      </c>
      <c r="W82" s="3">
        <v>0.16054290000000004</v>
      </c>
      <c r="X82" s="90">
        <v>8.6041216063593051E-2</v>
      </c>
      <c r="Y82" s="19">
        <v>6.2943709650362632E-4</v>
      </c>
      <c r="Z82" s="3">
        <v>2.0264265699999999</v>
      </c>
      <c r="AA82" s="5">
        <v>81</v>
      </c>
      <c r="AB82" s="3">
        <v>1.8658836699999999</v>
      </c>
      <c r="AC82" s="3">
        <v>0.16054290000000004</v>
      </c>
      <c r="AD82" s="90">
        <v>8.6041216063593051E-2</v>
      </c>
      <c r="AE82" s="19">
        <v>6.2943709650362632E-4</v>
      </c>
      <c r="AG82" s="20" t="s">
        <v>183</v>
      </c>
      <c r="AH82" s="5">
        <v>81</v>
      </c>
      <c r="AI82" s="3">
        <v>8.7761484000000021</v>
      </c>
      <c r="AJ82" s="5">
        <v>101</v>
      </c>
      <c r="AK82" s="4">
        <v>0.10558022963309255</v>
      </c>
      <c r="AL82" s="3">
        <v>8.1584408660533621E-3</v>
      </c>
      <c r="AM82" s="3">
        <v>7.9380475200000005</v>
      </c>
    </row>
    <row r="83" spans="1:39" x14ac:dyDescent="0.35">
      <c r="A83" s="20" t="s">
        <v>217</v>
      </c>
      <c r="B83" s="3">
        <v>1.0554901000000001</v>
      </c>
      <c r="C83" s="5">
        <v>83</v>
      </c>
      <c r="D83" s="3">
        <v>0.13887790999999999</v>
      </c>
      <c r="E83" s="3">
        <v>0.91661219000000016</v>
      </c>
      <c r="F83" s="4">
        <v>6.6001294950363247</v>
      </c>
      <c r="G83" s="3">
        <v>1.2646869208115568E-2</v>
      </c>
      <c r="H83" s="19">
        <v>1.1235057526637518E-2</v>
      </c>
      <c r="I83" s="5">
        <v>39</v>
      </c>
      <c r="J83" s="3">
        <v>1.7971676100000002</v>
      </c>
      <c r="K83" s="5">
        <v>82</v>
      </c>
      <c r="L83" s="3">
        <v>0.46149993</v>
      </c>
      <c r="M83" s="3">
        <v>1.3356676800000002</v>
      </c>
      <c r="N83" s="4">
        <v>2.8941882613069958</v>
      </c>
      <c r="O83" s="3">
        <v>1.1056318466017167E-2</v>
      </c>
      <c r="P83" s="19">
        <v>8.1078838218747278E-3</v>
      </c>
      <c r="Q83" s="5">
        <v>28</v>
      </c>
      <c r="S83" s="20" t="s">
        <v>217</v>
      </c>
      <c r="T83" s="3">
        <v>1.7971676100000002</v>
      </c>
      <c r="U83" s="5">
        <v>82</v>
      </c>
      <c r="V83" s="3">
        <v>0.56828102000000003</v>
      </c>
      <c r="W83" s="3">
        <v>1.2288865900000001</v>
      </c>
      <c r="X83" s="90">
        <v>2.1624628427674746</v>
      </c>
      <c r="Y83" s="19">
        <v>4.8180692334686996E-3</v>
      </c>
      <c r="Z83" s="3">
        <v>1.7971676100000002</v>
      </c>
      <c r="AA83" s="5">
        <v>82</v>
      </c>
      <c r="AB83" s="3">
        <v>0.56828102000000003</v>
      </c>
      <c r="AC83" s="3">
        <v>1.2288865900000001</v>
      </c>
      <c r="AD83" s="90">
        <v>2.1624628427674746</v>
      </c>
      <c r="AE83" s="19">
        <v>4.8180692334686996E-3</v>
      </c>
      <c r="AG83" s="20" t="s">
        <v>217</v>
      </c>
      <c r="AH83" s="5">
        <v>82</v>
      </c>
      <c r="AI83" s="3">
        <v>6.6073084900000003</v>
      </c>
      <c r="AJ83" s="5">
        <v>106</v>
      </c>
      <c r="AK83" s="4">
        <v>0.18053416213980267</v>
      </c>
      <c r="AL83" s="3">
        <v>6.1422543401200144E-3</v>
      </c>
      <c r="AM83" s="3">
        <v>5.59688038</v>
      </c>
    </row>
    <row r="84" spans="1:39" x14ac:dyDescent="0.35">
      <c r="A84" s="20" t="s">
        <v>108</v>
      </c>
      <c r="B84" s="3">
        <v>1.16002698</v>
      </c>
      <c r="C84" s="5">
        <v>81</v>
      </c>
      <c r="D84" s="3">
        <v>1.17836725</v>
      </c>
      <c r="E84" s="3">
        <v>-1.8340269999999936E-2</v>
      </c>
      <c r="F84" s="4">
        <v>-1.5564137581046911E-2</v>
      </c>
      <c r="G84" s="3">
        <v>1.3899428799896174E-2</v>
      </c>
      <c r="H84" s="19">
        <v>-2.2479952890880003E-4</v>
      </c>
      <c r="I84" s="5">
        <v>227</v>
      </c>
      <c r="J84" s="3">
        <v>1.7962039000000001</v>
      </c>
      <c r="K84" s="5">
        <v>83</v>
      </c>
      <c r="L84" s="3">
        <v>1.6368965</v>
      </c>
      <c r="M84" s="3">
        <v>0.1593074000000001</v>
      </c>
      <c r="N84" s="4">
        <v>9.732283012395726E-2</v>
      </c>
      <c r="O84" s="3">
        <v>1.1050389645238514E-2</v>
      </c>
      <c r="P84" s="19">
        <v>9.6704136104043992E-4</v>
      </c>
      <c r="Q84" s="5">
        <v>48</v>
      </c>
      <c r="S84" s="20" t="s">
        <v>108</v>
      </c>
      <c r="T84" s="3">
        <v>1.7962039000000001</v>
      </c>
      <c r="U84" s="5">
        <v>83</v>
      </c>
      <c r="V84" s="3">
        <v>2.0841223700000002</v>
      </c>
      <c r="W84" s="3">
        <v>-0.28791847000000015</v>
      </c>
      <c r="X84" s="90">
        <v>-0.13814854355217165</v>
      </c>
      <c r="Y84" s="19">
        <v>-1.1288357553436898E-3</v>
      </c>
      <c r="Z84" s="3">
        <v>1.7962039000000001</v>
      </c>
      <c r="AA84" s="5">
        <v>83</v>
      </c>
      <c r="AB84" s="3">
        <v>2.0841223700000002</v>
      </c>
      <c r="AC84" s="3">
        <v>-0.28791847000000015</v>
      </c>
      <c r="AD84" s="90">
        <v>-0.13814854355217165</v>
      </c>
      <c r="AE84" s="19">
        <v>-1.1288357553436898E-3</v>
      </c>
      <c r="AG84" s="20" t="s">
        <v>108</v>
      </c>
      <c r="AH84" s="5">
        <v>83</v>
      </c>
      <c r="AI84" s="3">
        <v>11.810325180000003</v>
      </c>
      <c r="AJ84" s="5">
        <v>94</v>
      </c>
      <c r="AK84" s="4">
        <v>0.56596490551288303</v>
      </c>
      <c r="AL84" s="3">
        <v>1.0979057691172477E-2</v>
      </c>
      <c r="AM84" s="3">
        <v>7.5418836899999997</v>
      </c>
    </row>
    <row r="85" spans="1:39" x14ac:dyDescent="0.35">
      <c r="A85" s="20" t="s">
        <v>100</v>
      </c>
      <c r="B85" s="3">
        <v>1.0272374500000001</v>
      </c>
      <c r="C85" s="5">
        <v>85</v>
      </c>
      <c r="D85" s="3">
        <v>0.63650841000000002</v>
      </c>
      <c r="E85" s="3">
        <v>0.39072904000000008</v>
      </c>
      <c r="F85" s="4">
        <v>0.61386312240556262</v>
      </c>
      <c r="G85" s="3">
        <v>1.2308346308343541E-2</v>
      </c>
      <c r="H85" s="19">
        <v>4.7892263376159679E-3</v>
      </c>
      <c r="I85" s="5">
        <v>46</v>
      </c>
      <c r="J85" s="3">
        <v>1.7911898800000001</v>
      </c>
      <c r="K85" s="5">
        <v>84</v>
      </c>
      <c r="L85" s="3">
        <v>1.2452239999999999</v>
      </c>
      <c r="M85" s="3">
        <v>0.54596588000000024</v>
      </c>
      <c r="N85" s="4">
        <v>0.43844792583503067</v>
      </c>
      <c r="O85" s="3">
        <v>1.1019542994315968E-2</v>
      </c>
      <c r="P85" s="19">
        <v>3.3141686304392725E-3</v>
      </c>
      <c r="Q85" s="5">
        <v>37</v>
      </c>
      <c r="S85" s="20" t="s">
        <v>100</v>
      </c>
      <c r="T85" s="3">
        <v>1.7911898800000001</v>
      </c>
      <c r="U85" s="5">
        <v>84</v>
      </c>
      <c r="V85" s="3">
        <v>2.1013605200000001</v>
      </c>
      <c r="W85" s="3">
        <v>-0.31017063999999994</v>
      </c>
      <c r="X85" s="90">
        <v>-0.14760467661208365</v>
      </c>
      <c r="Y85" s="19">
        <v>-1.2160793598612672E-3</v>
      </c>
      <c r="Z85" s="3">
        <v>1.7911898800000001</v>
      </c>
      <c r="AA85" s="5">
        <v>84</v>
      </c>
      <c r="AB85" s="3">
        <v>2.1013605200000001</v>
      </c>
      <c r="AC85" s="3">
        <v>-0.31017063999999994</v>
      </c>
      <c r="AD85" s="90">
        <v>-0.14760467661208365</v>
      </c>
      <c r="AE85" s="19">
        <v>-1.2160793598612672E-3</v>
      </c>
      <c r="AG85" s="20" t="s">
        <v>100</v>
      </c>
      <c r="AH85" s="5">
        <v>84</v>
      </c>
      <c r="AI85" s="3">
        <v>11.337083640000001</v>
      </c>
      <c r="AJ85" s="5">
        <v>96</v>
      </c>
      <c r="AK85" s="4">
        <v>0.21998291707230377</v>
      </c>
      <c r="AL85" s="3">
        <v>1.0539125166848932E-2</v>
      </c>
      <c r="AM85" s="3">
        <v>9.2928216300000006</v>
      </c>
    </row>
    <row r="86" spans="1:39" x14ac:dyDescent="0.35">
      <c r="A86" s="20" t="s">
        <v>279</v>
      </c>
      <c r="B86" s="3">
        <v>1.2613146799999999</v>
      </c>
      <c r="C86" s="5">
        <v>80</v>
      </c>
      <c r="D86" s="3">
        <v>2.0252677600000002</v>
      </c>
      <c r="E86" s="3">
        <v>-0.76395308000000028</v>
      </c>
      <c r="F86" s="4">
        <v>-0.37721090272033964</v>
      </c>
      <c r="G86" s="3">
        <v>1.511305675745906E-2</v>
      </c>
      <c r="H86" s="19">
        <v>-9.3638911800331993E-3</v>
      </c>
      <c r="I86" s="5">
        <v>256</v>
      </c>
      <c r="J86" s="3">
        <v>1.7263100999999998</v>
      </c>
      <c r="K86" s="5">
        <v>85</v>
      </c>
      <c r="L86" s="3">
        <v>2.76956376</v>
      </c>
      <c r="M86" s="3">
        <v>-1.0432536600000002</v>
      </c>
      <c r="N86" s="4">
        <v>-0.37668519319446903</v>
      </c>
      <c r="O86" s="3">
        <v>1.0620397413406498E-2</v>
      </c>
      <c r="P86" s="19">
        <v>-6.3328473082657792E-3</v>
      </c>
      <c r="Q86" s="5">
        <v>241</v>
      </c>
      <c r="S86" s="20" t="s">
        <v>279</v>
      </c>
      <c r="T86" s="3">
        <v>1.7263100999999998</v>
      </c>
      <c r="U86" s="5">
        <v>85</v>
      </c>
      <c r="V86" s="3">
        <v>4.33915367</v>
      </c>
      <c r="W86" s="3">
        <v>-2.6128435699999999</v>
      </c>
      <c r="X86" s="90">
        <v>-0.60215511334955796</v>
      </c>
      <c r="Y86" s="19">
        <v>-1.0244119611138013E-2</v>
      </c>
      <c r="Z86" s="3">
        <v>1.7263100999999998</v>
      </c>
      <c r="AA86" s="5">
        <v>85</v>
      </c>
      <c r="AB86" s="3">
        <v>4.33915367</v>
      </c>
      <c r="AC86" s="3">
        <v>-2.6128435699999999</v>
      </c>
      <c r="AD86" s="90">
        <v>-0.60215511334955796</v>
      </c>
      <c r="AE86" s="19">
        <v>-1.0244119611138013E-2</v>
      </c>
      <c r="AG86" s="20" t="s">
        <v>279</v>
      </c>
      <c r="AH86" s="5">
        <v>85</v>
      </c>
      <c r="AI86" s="3">
        <v>11.950846480000001</v>
      </c>
      <c r="AJ86" s="5">
        <v>93</v>
      </c>
      <c r="AK86" s="4">
        <v>1.5720213716006248</v>
      </c>
      <c r="AL86" s="3">
        <v>1.1109688426230573E-2</v>
      </c>
      <c r="AM86" s="3">
        <v>4.6464802399999998</v>
      </c>
    </row>
    <row r="87" spans="1:39" x14ac:dyDescent="0.35">
      <c r="A87" s="20" t="s">
        <v>215</v>
      </c>
      <c r="B87" s="3">
        <v>0.97520403</v>
      </c>
      <c r="C87" s="5">
        <v>86</v>
      </c>
      <c r="D87" s="3">
        <v>0.85226486000000012</v>
      </c>
      <c r="E87" s="3">
        <v>0.12293916999999988</v>
      </c>
      <c r="F87" s="4">
        <v>0.14424995769507598</v>
      </c>
      <c r="G87" s="3">
        <v>1.1684882519160729E-2</v>
      </c>
      <c r="H87" s="19">
        <v>1.5068844406564872E-3</v>
      </c>
      <c r="I87" s="5">
        <v>55</v>
      </c>
      <c r="J87" s="3">
        <v>1.67980862</v>
      </c>
      <c r="K87" s="5">
        <v>86</v>
      </c>
      <c r="L87" s="3">
        <v>1.3244127800000001</v>
      </c>
      <c r="M87" s="3">
        <v>0.35539583999999991</v>
      </c>
      <c r="N87" s="4">
        <v>0.26834220068459302</v>
      </c>
      <c r="O87" s="3">
        <v>1.033431659981943E-2</v>
      </c>
      <c r="P87" s="19">
        <v>2.1573541268121261E-3</v>
      </c>
      <c r="Q87" s="5">
        <v>41</v>
      </c>
      <c r="S87" s="20" t="s">
        <v>215</v>
      </c>
      <c r="T87" s="3">
        <v>1.67980862</v>
      </c>
      <c r="U87" s="5">
        <v>86</v>
      </c>
      <c r="V87" s="3">
        <v>2.0104829</v>
      </c>
      <c r="W87" s="3">
        <v>-0.33067427999999999</v>
      </c>
      <c r="X87" s="90">
        <v>-0.16447505223744996</v>
      </c>
      <c r="Y87" s="19">
        <v>-1.2964675403996507E-3</v>
      </c>
      <c r="Z87" s="3">
        <v>1.67980862</v>
      </c>
      <c r="AA87" s="5">
        <v>86</v>
      </c>
      <c r="AB87" s="3">
        <v>2.0104829</v>
      </c>
      <c r="AC87" s="3">
        <v>-0.33067427999999999</v>
      </c>
      <c r="AD87" s="90">
        <v>-0.16447505223744996</v>
      </c>
      <c r="AE87" s="19">
        <v>-1.2964675403996507E-3</v>
      </c>
      <c r="AG87" s="20" t="s">
        <v>215</v>
      </c>
      <c r="AH87" s="5">
        <v>86</v>
      </c>
      <c r="AI87" s="3">
        <v>14.706501519999998</v>
      </c>
      <c r="AJ87" s="5">
        <v>90</v>
      </c>
      <c r="AK87" s="4">
        <v>0.39760011790302152</v>
      </c>
      <c r="AL87" s="3">
        <v>1.3671387210982423E-2</v>
      </c>
      <c r="AM87" s="3">
        <v>10.522681940000002</v>
      </c>
    </row>
    <row r="88" spans="1:39" x14ac:dyDescent="0.35">
      <c r="A88" s="20" t="s">
        <v>140</v>
      </c>
      <c r="B88" s="3">
        <v>0.93543953000000002</v>
      </c>
      <c r="C88" s="5">
        <v>87</v>
      </c>
      <c r="D88" s="3">
        <v>0.31020254000000003</v>
      </c>
      <c r="E88" s="3">
        <v>0.62523698999999999</v>
      </c>
      <c r="F88" s="4">
        <v>2.0155766293854329</v>
      </c>
      <c r="G88" s="3">
        <v>1.1208424776330064E-2</v>
      </c>
      <c r="H88" s="19">
        <v>7.663626588286683E-3</v>
      </c>
      <c r="I88" s="5">
        <v>40</v>
      </c>
      <c r="J88" s="3">
        <v>1.5740978299999999</v>
      </c>
      <c r="K88" s="5">
        <v>87</v>
      </c>
      <c r="L88" s="3">
        <v>0.76970081999999995</v>
      </c>
      <c r="M88" s="3">
        <v>0.80439700999999997</v>
      </c>
      <c r="N88" s="4">
        <v>1.0450775016713636</v>
      </c>
      <c r="O88" s="3">
        <v>9.6839753889992192E-3</v>
      </c>
      <c r="P88" s="19">
        <v>4.8829193079998785E-3</v>
      </c>
      <c r="Q88" s="5">
        <v>33</v>
      </c>
      <c r="S88" s="20" t="s">
        <v>140</v>
      </c>
      <c r="T88" s="3">
        <v>1.5740978299999999</v>
      </c>
      <c r="U88" s="5">
        <v>87</v>
      </c>
      <c r="V88" s="3">
        <v>1.20399119</v>
      </c>
      <c r="W88" s="3">
        <v>0.37010663999999993</v>
      </c>
      <c r="X88" s="90">
        <v>0.30739979085727365</v>
      </c>
      <c r="Y88" s="19">
        <v>1.451069146491765E-3</v>
      </c>
      <c r="Z88" s="3">
        <v>1.5740978299999999</v>
      </c>
      <c r="AA88" s="5">
        <v>87</v>
      </c>
      <c r="AB88" s="3">
        <v>1.20399119</v>
      </c>
      <c r="AC88" s="3">
        <v>0.37010663999999993</v>
      </c>
      <c r="AD88" s="90">
        <v>0.30739979085727365</v>
      </c>
      <c r="AE88" s="19">
        <v>1.451069146491765E-3</v>
      </c>
      <c r="AG88" s="20" t="s">
        <v>140</v>
      </c>
      <c r="AH88" s="5">
        <v>87</v>
      </c>
      <c r="AI88" s="3">
        <v>7.5332190300000015</v>
      </c>
      <c r="AJ88" s="5">
        <v>103</v>
      </c>
      <c r="AK88" s="4">
        <v>0.61816194803626301</v>
      </c>
      <c r="AL88" s="3">
        <v>7.0029948430775013E-3</v>
      </c>
      <c r="AM88" s="3">
        <v>4.6554172399999993</v>
      </c>
    </row>
    <row r="89" spans="1:39" x14ac:dyDescent="0.35">
      <c r="A89" s="20" t="s">
        <v>316</v>
      </c>
      <c r="B89" s="3">
        <v>0.82950374000000004</v>
      </c>
      <c r="C89" s="5">
        <v>89</v>
      </c>
      <c r="D89" s="3">
        <v>1.10382442</v>
      </c>
      <c r="E89" s="3">
        <v>-0.27432067999999998</v>
      </c>
      <c r="F89" s="4">
        <v>-0.24851840114209467</v>
      </c>
      <c r="G89" s="3">
        <v>9.9391034623846318E-3</v>
      </c>
      <c r="H89" s="19">
        <v>-3.3623910462573289E-3</v>
      </c>
      <c r="I89" s="5">
        <v>244</v>
      </c>
      <c r="J89" s="3">
        <v>1.5061572700000001</v>
      </c>
      <c r="K89" s="5">
        <v>88</v>
      </c>
      <c r="L89" s="3">
        <v>1.6087491600000001</v>
      </c>
      <c r="M89" s="3">
        <v>-0.10259189000000002</v>
      </c>
      <c r="N89" s="4">
        <v>-6.3771215892973632E-2</v>
      </c>
      <c r="O89" s="3">
        <v>9.2659996454237253E-3</v>
      </c>
      <c r="P89" s="19">
        <v>-6.2276203702597019E-4</v>
      </c>
      <c r="Q89" s="5">
        <v>222</v>
      </c>
      <c r="S89" s="20" t="s">
        <v>316</v>
      </c>
      <c r="T89" s="3">
        <v>1.5061572700000001</v>
      </c>
      <c r="U89" s="5">
        <v>88</v>
      </c>
      <c r="V89" s="3">
        <v>2.0676521800000001</v>
      </c>
      <c r="W89" s="3">
        <v>-0.56149490999999996</v>
      </c>
      <c r="X89" s="90">
        <v>-0.27156158827448429</v>
      </c>
      <c r="Y89" s="19">
        <v>-2.2014410220069828E-3</v>
      </c>
      <c r="Z89" s="3">
        <v>1.5061572700000001</v>
      </c>
      <c r="AA89" s="5">
        <v>88</v>
      </c>
      <c r="AB89" s="3">
        <v>2.0676521800000001</v>
      </c>
      <c r="AC89" s="3">
        <v>-0.56149490999999996</v>
      </c>
      <c r="AD89" s="90">
        <v>-0.27156158827448429</v>
      </c>
      <c r="AE89" s="19">
        <v>-2.2014410220069828E-3</v>
      </c>
      <c r="AG89" s="20" t="s">
        <v>316</v>
      </c>
      <c r="AH89" s="5">
        <v>88</v>
      </c>
      <c r="AI89" s="3">
        <v>16.237419859999999</v>
      </c>
      <c r="AJ89" s="5">
        <v>89</v>
      </c>
      <c r="AK89" s="4">
        <v>0.17958808274283533</v>
      </c>
      <c r="AL89" s="3">
        <v>1.5094552155144781E-2</v>
      </c>
      <c r="AM89" s="3">
        <v>13.765330540000001</v>
      </c>
    </row>
    <row r="90" spans="1:39" x14ac:dyDescent="0.35">
      <c r="A90" s="20" t="s">
        <v>202</v>
      </c>
      <c r="B90" s="3">
        <v>0.6474628899999999</v>
      </c>
      <c r="C90" s="5">
        <v>92</v>
      </c>
      <c r="D90" s="3">
        <v>1.36653297</v>
      </c>
      <c r="E90" s="3">
        <v>-0.71907008000000006</v>
      </c>
      <c r="F90" s="4">
        <v>-0.52620031553281887</v>
      </c>
      <c r="G90" s="3">
        <v>7.7578922691349875E-3</v>
      </c>
      <c r="H90" s="19">
        <v>-8.8137533000557638E-3</v>
      </c>
      <c r="I90" s="5">
        <v>255</v>
      </c>
      <c r="J90" s="3">
        <v>1.38102752</v>
      </c>
      <c r="K90" s="5">
        <v>89</v>
      </c>
      <c r="L90" s="3">
        <v>2.1694519699999999</v>
      </c>
      <c r="M90" s="3">
        <v>-0.78842444999999994</v>
      </c>
      <c r="N90" s="4">
        <v>-0.36342102102403306</v>
      </c>
      <c r="O90" s="3">
        <v>8.4961914439654791E-3</v>
      </c>
      <c r="P90" s="19">
        <v>-4.7859613125665204E-3</v>
      </c>
      <c r="Q90" s="5">
        <v>238</v>
      </c>
      <c r="S90" s="20" t="s">
        <v>202</v>
      </c>
      <c r="T90" s="3">
        <v>1.38102752</v>
      </c>
      <c r="U90" s="5">
        <v>89</v>
      </c>
      <c r="V90" s="3">
        <v>3.3818926999999999</v>
      </c>
      <c r="W90" s="3">
        <v>-2.0008651799999999</v>
      </c>
      <c r="X90" s="90">
        <v>-0.59164064548824979</v>
      </c>
      <c r="Y90" s="19">
        <v>-7.8447490944439473E-3</v>
      </c>
      <c r="Z90" s="3">
        <v>1.38102752</v>
      </c>
      <c r="AA90" s="5">
        <v>89</v>
      </c>
      <c r="AB90" s="3">
        <v>3.3818926999999999</v>
      </c>
      <c r="AC90" s="3">
        <v>-2.0008651799999999</v>
      </c>
      <c r="AD90" s="90">
        <v>-0.59164064548824979</v>
      </c>
      <c r="AE90" s="19">
        <v>-7.8447490944439473E-3</v>
      </c>
      <c r="AG90" s="20" t="s">
        <v>202</v>
      </c>
      <c r="AH90" s="5">
        <v>89</v>
      </c>
      <c r="AI90" s="3">
        <v>12.957739130000004</v>
      </c>
      <c r="AJ90" s="5">
        <v>91</v>
      </c>
      <c r="AK90" s="4">
        <v>-8.5187870456775006E-2</v>
      </c>
      <c r="AL90" s="3">
        <v>1.2045711128796632E-2</v>
      </c>
      <c r="AM90" s="3">
        <v>14.164371800000001</v>
      </c>
    </row>
    <row r="91" spans="1:39" x14ac:dyDescent="0.35">
      <c r="A91" s="20" t="s">
        <v>246</v>
      </c>
      <c r="B91" s="3">
        <v>1.08862719</v>
      </c>
      <c r="C91" s="5">
        <v>82</v>
      </c>
      <c r="D91" s="3">
        <v>0.55930212000000001</v>
      </c>
      <c r="E91" s="3">
        <v>0.52932506999999995</v>
      </c>
      <c r="F91" s="4">
        <v>0.94640275992517231</v>
      </c>
      <c r="G91" s="3">
        <v>1.3043917407021035E-2</v>
      </c>
      <c r="H91" s="19">
        <v>6.4880193353542785E-3</v>
      </c>
      <c r="I91" s="5">
        <v>42</v>
      </c>
      <c r="J91" s="3">
        <v>1.3775186100000001</v>
      </c>
      <c r="K91" s="5">
        <v>90</v>
      </c>
      <c r="L91" s="3">
        <v>23.081511850000002</v>
      </c>
      <c r="M91" s="3">
        <v>-21.703993240000003</v>
      </c>
      <c r="N91" s="4">
        <v>-0.94031939419947486</v>
      </c>
      <c r="O91" s="3">
        <v>8.4746043497997935E-3</v>
      </c>
      <c r="P91" s="19">
        <v>-0.13174943011324078</v>
      </c>
      <c r="Q91" s="5">
        <v>274</v>
      </c>
      <c r="S91" s="20" t="s">
        <v>246</v>
      </c>
      <c r="T91" s="3">
        <v>1.3775186100000001</v>
      </c>
      <c r="U91" s="5">
        <v>90</v>
      </c>
      <c r="V91" s="3">
        <v>23.395337570000002</v>
      </c>
      <c r="W91" s="3">
        <v>-22.017818960000003</v>
      </c>
      <c r="X91" s="90">
        <v>-0.9411199515340013</v>
      </c>
      <c r="Y91" s="19">
        <v>-8.6324789433384425E-2</v>
      </c>
      <c r="Z91" s="3">
        <v>1.3775186100000001</v>
      </c>
      <c r="AA91" s="5">
        <v>90</v>
      </c>
      <c r="AB91" s="3">
        <v>23.395337570000002</v>
      </c>
      <c r="AC91" s="3">
        <v>-22.017818960000003</v>
      </c>
      <c r="AD91" s="90">
        <v>-0.9411199515340013</v>
      </c>
      <c r="AE91" s="19">
        <v>-8.6324789433384425E-2</v>
      </c>
      <c r="AG91" s="20" t="s">
        <v>246</v>
      </c>
      <c r="AH91" s="5">
        <v>90</v>
      </c>
      <c r="AI91" s="3">
        <v>129.78096790000001</v>
      </c>
      <c r="AJ91" s="5">
        <v>54</v>
      </c>
      <c r="AK91" s="4">
        <v>2.4807614756758936</v>
      </c>
      <c r="AL91" s="3">
        <v>0.12064635918774111</v>
      </c>
      <c r="AM91" s="3">
        <v>37.285223020000004</v>
      </c>
    </row>
    <row r="92" spans="1:39" x14ac:dyDescent="0.35">
      <c r="A92" s="20" t="s">
        <v>282</v>
      </c>
      <c r="B92" s="3">
        <v>1.3139845000000001</v>
      </c>
      <c r="C92" s="5">
        <v>79</v>
      </c>
      <c r="D92" s="3">
        <v>1.9787199999999998E-3</v>
      </c>
      <c r="E92" s="3">
        <v>1.31200578</v>
      </c>
      <c r="F92" s="4">
        <v>663.05782526077473</v>
      </c>
      <c r="G92" s="3">
        <v>1.5744145883501069E-2</v>
      </c>
      <c r="H92" s="19">
        <v>1.6081457975789002E-2</v>
      </c>
      <c r="I92" s="5">
        <v>35</v>
      </c>
      <c r="J92" s="3">
        <v>1.3158995</v>
      </c>
      <c r="K92" s="5">
        <v>91</v>
      </c>
      <c r="L92" s="3">
        <v>9.0427640000000004E-2</v>
      </c>
      <c r="M92" s="3">
        <v>1.2254718600000001</v>
      </c>
      <c r="N92" s="4">
        <v>13.551961103927958</v>
      </c>
      <c r="O92" s="3">
        <v>8.0955186707781564E-3</v>
      </c>
      <c r="P92" s="19">
        <v>7.4389637606988674E-3</v>
      </c>
      <c r="Q92" s="5">
        <v>29</v>
      </c>
      <c r="S92" s="20" t="s">
        <v>282</v>
      </c>
      <c r="T92" s="3">
        <v>1.3158995</v>
      </c>
      <c r="U92" s="5">
        <v>91</v>
      </c>
      <c r="V92" s="3">
        <v>0.16570461</v>
      </c>
      <c r="W92" s="3">
        <v>1.1501948900000001</v>
      </c>
      <c r="X92" s="90">
        <v>6.9412365171976811</v>
      </c>
      <c r="Y92" s="19">
        <v>4.509544377078698E-3</v>
      </c>
      <c r="Z92" s="3">
        <v>1.3158995</v>
      </c>
      <c r="AA92" s="5">
        <v>91</v>
      </c>
      <c r="AB92" s="3">
        <v>0.16570461</v>
      </c>
      <c r="AC92" s="3">
        <v>1.1501948900000001</v>
      </c>
      <c r="AD92" s="90">
        <v>6.9412365171976811</v>
      </c>
      <c r="AE92" s="19">
        <v>4.509544377078698E-3</v>
      </c>
      <c r="AG92" s="20" t="s">
        <v>282</v>
      </c>
      <c r="AH92" s="5">
        <v>91</v>
      </c>
      <c r="AI92" s="3">
        <v>25.92005567</v>
      </c>
      <c r="AJ92" s="5">
        <v>84</v>
      </c>
      <c r="AK92" s="4">
        <v>4.1275456171749108</v>
      </c>
      <c r="AL92" s="3">
        <v>2.4095677487462053E-2</v>
      </c>
      <c r="AM92" s="3">
        <v>5.0550609600000005</v>
      </c>
    </row>
    <row r="93" spans="1:39" x14ac:dyDescent="0.35">
      <c r="A93" s="20" t="s">
        <v>265</v>
      </c>
      <c r="B93" s="3">
        <v>0.42235862000000002</v>
      </c>
      <c r="C93" s="5">
        <v>96</v>
      </c>
      <c r="D93" s="3">
        <v>0.51294015999999998</v>
      </c>
      <c r="E93" s="3">
        <v>-9.058153999999996E-2</v>
      </c>
      <c r="F93" s="4">
        <v>-0.17659280178023096</v>
      </c>
      <c r="G93" s="3">
        <v>5.060695714777603E-3</v>
      </c>
      <c r="H93" s="19">
        <v>-1.1102719600002448E-3</v>
      </c>
      <c r="I93" s="5">
        <v>240</v>
      </c>
      <c r="J93" s="3">
        <v>1.1240848200000002</v>
      </c>
      <c r="K93" s="5">
        <v>92</v>
      </c>
      <c r="L93" s="3">
        <v>0.63213755999999999</v>
      </c>
      <c r="M93" s="3">
        <v>0.49194726000000022</v>
      </c>
      <c r="N93" s="4">
        <v>0.77822817552559331</v>
      </c>
      <c r="O93" s="3">
        <v>6.9154594616445287E-3</v>
      </c>
      <c r="P93" s="19">
        <v>2.9862601980229107E-3</v>
      </c>
      <c r="Q93" s="5">
        <v>39</v>
      </c>
      <c r="S93" s="20" t="s">
        <v>265</v>
      </c>
      <c r="T93" s="3">
        <v>1.1240848200000002</v>
      </c>
      <c r="U93" s="5">
        <v>92</v>
      </c>
      <c r="V93" s="3">
        <v>1.42280732</v>
      </c>
      <c r="W93" s="3">
        <v>-0.29872249999999978</v>
      </c>
      <c r="X93" s="90">
        <v>-0.2099528838521858</v>
      </c>
      <c r="Y93" s="19">
        <v>-1.1711948834878673E-3</v>
      </c>
      <c r="Z93" s="3">
        <v>1.1240848200000002</v>
      </c>
      <c r="AA93" s="5">
        <v>92</v>
      </c>
      <c r="AB93" s="3">
        <v>1.42280732</v>
      </c>
      <c r="AC93" s="3">
        <v>-0.29872249999999978</v>
      </c>
      <c r="AD93" s="90">
        <v>-0.2099528838521858</v>
      </c>
      <c r="AE93" s="19">
        <v>-1.1711948834878673E-3</v>
      </c>
      <c r="AG93" s="20" t="s">
        <v>265</v>
      </c>
      <c r="AH93" s="5">
        <v>92</v>
      </c>
      <c r="AI93" s="3">
        <v>8.8215938900000008</v>
      </c>
      <c r="AJ93" s="5">
        <v>100</v>
      </c>
      <c r="AK93" s="4">
        <v>0.88236111655825566</v>
      </c>
      <c r="AL93" s="3">
        <v>8.2006876838936135E-3</v>
      </c>
      <c r="AM93" s="3">
        <v>4.6864514000000002</v>
      </c>
    </row>
    <row r="94" spans="1:39" x14ac:dyDescent="0.35">
      <c r="A94" s="20" t="s">
        <v>155</v>
      </c>
      <c r="B94" s="3">
        <v>1.03637424</v>
      </c>
      <c r="C94" s="5">
        <v>84</v>
      </c>
      <c r="D94" s="3">
        <v>7.4099999999999999E-5</v>
      </c>
      <c r="E94" s="3">
        <v>1.03630014</v>
      </c>
      <c r="F94" s="4">
        <v>13985.157085020242</v>
      </c>
      <c r="G94" s="3">
        <v>1.2417823212117454E-2</v>
      </c>
      <c r="H94" s="19">
        <v>1.2702091260386262E-2</v>
      </c>
      <c r="I94" s="5">
        <v>38</v>
      </c>
      <c r="J94" s="3">
        <v>1.0381814899999999</v>
      </c>
      <c r="K94" s="5">
        <v>93</v>
      </c>
      <c r="L94" s="3">
        <v>1.9379999999999999E-4</v>
      </c>
      <c r="M94" s="3">
        <v>1.03798769</v>
      </c>
      <c r="N94" s="4">
        <v>5355.9736326109387</v>
      </c>
      <c r="O94" s="3">
        <v>6.3869753244463461E-3</v>
      </c>
      <c r="P94" s="19">
        <v>6.3008813682278514E-3</v>
      </c>
      <c r="Q94" s="5">
        <v>31</v>
      </c>
      <c r="S94" s="20" t="s">
        <v>155</v>
      </c>
      <c r="T94" s="3">
        <v>1.0381814899999999</v>
      </c>
      <c r="U94" s="5">
        <v>93</v>
      </c>
      <c r="V94" s="3">
        <v>5.6955000000000005E-4</v>
      </c>
      <c r="W94" s="3">
        <v>1.0376119399999999</v>
      </c>
      <c r="X94" s="90">
        <v>1821.8100956895792</v>
      </c>
      <c r="Y94" s="19">
        <v>4.0681428254447545E-3</v>
      </c>
      <c r="Z94" s="3">
        <v>1.0381814899999999</v>
      </c>
      <c r="AA94" s="5">
        <v>93</v>
      </c>
      <c r="AB94" s="3">
        <v>5.6955000000000005E-4</v>
      </c>
      <c r="AC94" s="3">
        <v>1.0376119399999999</v>
      </c>
      <c r="AD94" s="90">
        <v>1821.8100956895792</v>
      </c>
      <c r="AE94" s="19">
        <v>4.0681428254447545E-3</v>
      </c>
      <c r="AG94" s="20" t="s">
        <v>155</v>
      </c>
      <c r="AH94" s="5">
        <v>93</v>
      </c>
      <c r="AI94" s="3">
        <v>1.340994E-2</v>
      </c>
      <c r="AJ94" s="5">
        <v>199</v>
      </c>
      <c r="AK94" s="4">
        <v>-0.20460111546147286</v>
      </c>
      <c r="AL94" s="3">
        <v>1.2466083926671477E-5</v>
      </c>
      <c r="AM94" s="3">
        <v>1.6859390000000002E-2</v>
      </c>
    </row>
    <row r="95" spans="1:39" x14ac:dyDescent="0.35">
      <c r="A95" s="20" t="s">
        <v>213</v>
      </c>
      <c r="B95" s="3">
        <v>0.39832288999999999</v>
      </c>
      <c r="C95" s="5">
        <v>97</v>
      </c>
      <c r="D95" s="3">
        <v>0.42290647999999997</v>
      </c>
      <c r="E95" s="3">
        <v>-2.4583589999999989E-2</v>
      </c>
      <c r="F95" s="4">
        <v>-5.8130085876196502E-2</v>
      </c>
      <c r="G95" s="3">
        <v>4.7726998978281305E-3</v>
      </c>
      <c r="H95" s="19">
        <v>-3.0132486876622341E-4</v>
      </c>
      <c r="I95" s="5">
        <v>231</v>
      </c>
      <c r="J95" s="3">
        <v>0.96374873000000005</v>
      </c>
      <c r="K95" s="5">
        <v>94</v>
      </c>
      <c r="L95" s="3">
        <v>1.1753447699999999</v>
      </c>
      <c r="M95" s="3">
        <v>-0.21159603999999987</v>
      </c>
      <c r="N95" s="4">
        <v>-0.18002891185707137</v>
      </c>
      <c r="O95" s="3">
        <v>5.9290590486991875E-3</v>
      </c>
      <c r="P95" s="19">
        <v>-1.2844483213734397E-3</v>
      </c>
      <c r="Q95" s="5">
        <v>228</v>
      </c>
      <c r="S95" s="20" t="s">
        <v>213</v>
      </c>
      <c r="T95" s="3">
        <v>0.96374873000000005</v>
      </c>
      <c r="U95" s="5">
        <v>94</v>
      </c>
      <c r="V95" s="3">
        <v>1.7480213999999998</v>
      </c>
      <c r="W95" s="3">
        <v>-0.78427266999999978</v>
      </c>
      <c r="X95" s="90">
        <v>-0.4486630827288498</v>
      </c>
      <c r="Y95" s="19">
        <v>-3.0748809961197061E-3</v>
      </c>
      <c r="Z95" s="3">
        <v>0.96374873000000005</v>
      </c>
      <c r="AA95" s="5">
        <v>94</v>
      </c>
      <c r="AB95" s="3">
        <v>1.7480213999999998</v>
      </c>
      <c r="AC95" s="3">
        <v>-0.78427266999999978</v>
      </c>
      <c r="AD95" s="90">
        <v>-0.4486630827288498</v>
      </c>
      <c r="AE95" s="19">
        <v>-3.0748809961197061E-3</v>
      </c>
      <c r="AG95" s="20" t="s">
        <v>213</v>
      </c>
      <c r="AH95" s="5">
        <v>94</v>
      </c>
      <c r="AI95" s="3">
        <v>7.1309057499999993</v>
      </c>
      <c r="AJ95" s="5">
        <v>104</v>
      </c>
      <c r="AK95" s="4">
        <v>0.20013926410917304</v>
      </c>
      <c r="AL95" s="3">
        <v>6.6289983066802833E-3</v>
      </c>
      <c r="AM95" s="3">
        <v>5.9417319000000006</v>
      </c>
    </row>
    <row r="96" spans="1:39" x14ac:dyDescent="0.35">
      <c r="A96" s="20" t="s">
        <v>130</v>
      </c>
      <c r="B96" s="3">
        <v>1.49084E-2</v>
      </c>
      <c r="C96" s="5">
        <v>129</v>
      </c>
      <c r="D96" s="3">
        <v>0.17993155</v>
      </c>
      <c r="E96" s="3">
        <v>-0.16502315000000001</v>
      </c>
      <c r="F96" s="4">
        <v>-0.91714404727797871</v>
      </c>
      <c r="G96" s="3">
        <v>1.7863226277751927E-4</v>
      </c>
      <c r="H96" s="19">
        <v>-2.0227142991377104E-3</v>
      </c>
      <c r="I96" s="5">
        <v>241</v>
      </c>
      <c r="J96" s="3">
        <v>0.85820945999999998</v>
      </c>
      <c r="K96" s="5">
        <v>95</v>
      </c>
      <c r="L96" s="3">
        <v>0.1914034</v>
      </c>
      <c r="M96" s="3">
        <v>0.66680605999999998</v>
      </c>
      <c r="N96" s="4">
        <v>3.4837733290004254</v>
      </c>
      <c r="O96" s="3">
        <v>5.2797730425981912E-3</v>
      </c>
      <c r="P96" s="19">
        <v>4.0477029931592174E-3</v>
      </c>
      <c r="Q96" s="5">
        <v>35</v>
      </c>
      <c r="S96" s="20" t="s">
        <v>130</v>
      </c>
      <c r="T96" s="3">
        <v>0.85820945999999998</v>
      </c>
      <c r="U96" s="5">
        <v>95</v>
      </c>
      <c r="V96" s="3">
        <v>0.2084279</v>
      </c>
      <c r="W96" s="3">
        <v>0.64978155999999998</v>
      </c>
      <c r="X96" s="90">
        <v>3.1175363758882568</v>
      </c>
      <c r="Y96" s="19">
        <v>2.5475845925792841E-3</v>
      </c>
      <c r="Z96" s="3">
        <v>0.85820945999999998</v>
      </c>
      <c r="AA96" s="5">
        <v>95</v>
      </c>
      <c r="AB96" s="3">
        <v>0.2084279</v>
      </c>
      <c r="AC96" s="3">
        <v>0.64978155999999998</v>
      </c>
      <c r="AD96" s="90">
        <v>3.1175363758882568</v>
      </c>
      <c r="AE96" s="19">
        <v>2.5475845925792841E-3</v>
      </c>
      <c r="AG96" s="20" t="s">
        <v>130</v>
      </c>
      <c r="AH96" s="5">
        <v>95</v>
      </c>
      <c r="AI96" s="3">
        <v>0.40550359999999996</v>
      </c>
      <c r="AJ96" s="5">
        <v>138</v>
      </c>
      <c r="AK96" s="4">
        <v>-0.28635586834303073</v>
      </c>
      <c r="AL96" s="3">
        <v>3.7696230633152867E-4</v>
      </c>
      <c r="AM96" s="3">
        <v>0.5682154199999998</v>
      </c>
    </row>
    <row r="97" spans="1:39" x14ac:dyDescent="0.35">
      <c r="A97" s="20" t="s">
        <v>296</v>
      </c>
      <c r="B97" s="3">
        <v>0.33003770999999998</v>
      </c>
      <c r="C97" s="5">
        <v>100</v>
      </c>
      <c r="D97" s="3">
        <v>0.23206731999999999</v>
      </c>
      <c r="E97" s="3">
        <v>9.7970389999999991E-2</v>
      </c>
      <c r="F97" s="4">
        <v>0.42216366354383728</v>
      </c>
      <c r="G97" s="3">
        <v>3.954507723109838E-3</v>
      </c>
      <c r="H97" s="19">
        <v>1.2008382384235067E-3</v>
      </c>
      <c r="I97" s="5">
        <v>58</v>
      </c>
      <c r="J97" s="3">
        <v>0.81855001999999988</v>
      </c>
      <c r="K97" s="5">
        <v>96</v>
      </c>
      <c r="L97" s="3">
        <v>0.56465989999999999</v>
      </c>
      <c r="M97" s="3">
        <v>0.25389011999999989</v>
      </c>
      <c r="N97" s="4">
        <v>0.44963369986074775</v>
      </c>
      <c r="O97" s="3">
        <v>5.0357850047635334E-3</v>
      </c>
      <c r="P97" s="19">
        <v>1.5411854515202706E-3</v>
      </c>
      <c r="Q97" s="5">
        <v>45</v>
      </c>
      <c r="S97" s="20" t="s">
        <v>296</v>
      </c>
      <c r="T97" s="3">
        <v>0.81855001999999988</v>
      </c>
      <c r="U97" s="5">
        <v>96</v>
      </c>
      <c r="V97" s="3">
        <v>0.95898722999999997</v>
      </c>
      <c r="W97" s="3">
        <v>-0.14043721000000009</v>
      </c>
      <c r="X97" s="90">
        <v>-0.1464432534727288</v>
      </c>
      <c r="Y97" s="19">
        <v>-5.5060914997468E-4</v>
      </c>
      <c r="Z97" s="3">
        <v>0.81855001999999988</v>
      </c>
      <c r="AA97" s="5">
        <v>96</v>
      </c>
      <c r="AB97" s="3">
        <v>0.95898722999999997</v>
      </c>
      <c r="AC97" s="3">
        <v>-0.14043721000000009</v>
      </c>
      <c r="AD97" s="90">
        <v>-0.1464432534727288</v>
      </c>
      <c r="AE97" s="19">
        <v>-5.5060914997468E-4</v>
      </c>
      <c r="AG97" s="20" t="s">
        <v>296</v>
      </c>
      <c r="AH97" s="5">
        <v>96</v>
      </c>
      <c r="AI97" s="3">
        <v>4.0922327200000002</v>
      </c>
      <c r="AJ97" s="5">
        <v>111</v>
      </c>
      <c r="AK97" s="4">
        <v>0.38730081322189824</v>
      </c>
      <c r="AL97" s="3">
        <v>3.8042016992612272E-3</v>
      </c>
      <c r="AM97" s="3">
        <v>2.94978038</v>
      </c>
    </row>
    <row r="98" spans="1:39" x14ac:dyDescent="0.35">
      <c r="A98" s="20" t="s">
        <v>154</v>
      </c>
      <c r="B98" s="3">
        <v>0.79545153000000002</v>
      </c>
      <c r="C98" s="5">
        <v>90</v>
      </c>
      <c r="D98" s="3">
        <v>1.12205036</v>
      </c>
      <c r="E98" s="3">
        <v>-0.32659883000000001</v>
      </c>
      <c r="F98" s="4">
        <v>-0.29107323667718443</v>
      </c>
      <c r="G98" s="3">
        <v>9.5310903070577498E-3</v>
      </c>
      <c r="H98" s="19">
        <v>-4.0031724247334161E-3</v>
      </c>
      <c r="I98" s="5">
        <v>247</v>
      </c>
      <c r="J98" s="3">
        <v>0.79552940000000005</v>
      </c>
      <c r="K98" s="5">
        <v>97</v>
      </c>
      <c r="L98" s="3">
        <v>2.07513507</v>
      </c>
      <c r="M98" s="3">
        <v>-1.27960567</v>
      </c>
      <c r="N98" s="4">
        <v>-0.61663729195227757</v>
      </c>
      <c r="O98" s="3">
        <v>4.8941603145627342E-3</v>
      </c>
      <c r="P98" s="19">
        <v>-7.7675714292736132E-3</v>
      </c>
      <c r="Q98" s="5">
        <v>245</v>
      </c>
      <c r="S98" s="20" t="s">
        <v>154</v>
      </c>
      <c r="T98" s="3">
        <v>0.79552940000000005</v>
      </c>
      <c r="U98" s="5">
        <v>97</v>
      </c>
      <c r="V98" s="3">
        <v>4.1640272899999999</v>
      </c>
      <c r="W98" s="3">
        <v>-3.36849789</v>
      </c>
      <c r="X98" s="90">
        <v>-0.80895192452016806</v>
      </c>
      <c r="Y98" s="19">
        <v>-1.3206797257681225E-2</v>
      </c>
      <c r="Z98" s="3">
        <v>0.79552940000000005</v>
      </c>
      <c r="AA98" s="5">
        <v>97</v>
      </c>
      <c r="AB98" s="3">
        <v>4.1640272899999999</v>
      </c>
      <c r="AC98" s="3">
        <v>-3.36849789</v>
      </c>
      <c r="AD98" s="90">
        <v>-0.80895192452016806</v>
      </c>
      <c r="AE98" s="19">
        <v>-1.3206797257681225E-2</v>
      </c>
      <c r="AG98" s="20" t="s">
        <v>154</v>
      </c>
      <c r="AH98" s="5">
        <v>97</v>
      </c>
      <c r="AI98" s="3">
        <v>21.63541683</v>
      </c>
      <c r="AJ98" s="5">
        <v>86</v>
      </c>
      <c r="AK98" s="4">
        <v>0.32009526446391878</v>
      </c>
      <c r="AL98" s="3">
        <v>2.0112612136318323E-2</v>
      </c>
      <c r="AM98" s="3">
        <v>16.389284480000001</v>
      </c>
    </row>
    <row r="99" spans="1:39" x14ac:dyDescent="0.35">
      <c r="A99" s="20" t="s">
        <v>189</v>
      </c>
      <c r="B99" s="3">
        <v>0.35486269999999998</v>
      </c>
      <c r="C99" s="5">
        <v>99</v>
      </c>
      <c r="D99" s="3">
        <v>0.66848662999999997</v>
      </c>
      <c r="E99" s="3">
        <v>-0.31362393</v>
      </c>
      <c r="F99" s="4">
        <v>-0.46915512730598663</v>
      </c>
      <c r="G99" s="3">
        <v>4.2519604435311631E-3</v>
      </c>
      <c r="H99" s="19">
        <v>-3.8441370666040756E-3</v>
      </c>
      <c r="I99" s="5">
        <v>245</v>
      </c>
      <c r="J99" s="3">
        <v>0.78795017000000001</v>
      </c>
      <c r="K99" s="5">
        <v>98</v>
      </c>
      <c r="L99" s="3">
        <v>1.2648316500000001</v>
      </c>
      <c r="M99" s="3">
        <v>-0.47688148000000008</v>
      </c>
      <c r="N99" s="4">
        <v>-0.37703158361035638</v>
      </c>
      <c r="O99" s="3">
        <v>4.8475322871372939E-3</v>
      </c>
      <c r="P99" s="19">
        <v>-2.8948066158519885E-3</v>
      </c>
      <c r="Q99" s="5">
        <v>234</v>
      </c>
      <c r="S99" s="20" t="s">
        <v>189</v>
      </c>
      <c r="T99" s="3">
        <v>0.78795017000000001</v>
      </c>
      <c r="U99" s="5">
        <v>98</v>
      </c>
      <c r="V99" s="3">
        <v>1.3365445500000002</v>
      </c>
      <c r="W99" s="3">
        <v>-0.54859438000000016</v>
      </c>
      <c r="X99" s="90">
        <v>-0.41045723466531669</v>
      </c>
      <c r="Y99" s="19">
        <v>-2.1508621913856486E-3</v>
      </c>
      <c r="Z99" s="3">
        <v>0.78795017000000001</v>
      </c>
      <c r="AA99" s="5">
        <v>98</v>
      </c>
      <c r="AB99" s="3">
        <v>1.3365445500000002</v>
      </c>
      <c r="AC99" s="3">
        <v>-0.54859438000000016</v>
      </c>
      <c r="AD99" s="90">
        <v>-0.41045723466531669</v>
      </c>
      <c r="AE99" s="19">
        <v>-2.1508621913856486E-3</v>
      </c>
      <c r="AG99" s="20" t="s">
        <v>189</v>
      </c>
      <c r="AH99" s="5">
        <v>98</v>
      </c>
      <c r="AI99" s="3">
        <v>6.1634384100000004</v>
      </c>
      <c r="AJ99" s="5">
        <v>107</v>
      </c>
      <c r="AK99" s="4">
        <v>-3.4502074389928028E-2</v>
      </c>
      <c r="AL99" s="3">
        <v>5.7296259711773958E-3</v>
      </c>
      <c r="AM99" s="3">
        <v>6.38368892</v>
      </c>
    </row>
    <row r="100" spans="1:39" x14ac:dyDescent="0.35">
      <c r="A100" s="20" t="s">
        <v>268</v>
      </c>
      <c r="B100" s="3">
        <v>0.72842109999999993</v>
      </c>
      <c r="C100" s="5">
        <v>91</v>
      </c>
      <c r="D100" s="3">
        <v>0.6119248100000001</v>
      </c>
      <c r="E100" s="3">
        <v>0.11649628999999984</v>
      </c>
      <c r="F100" s="4">
        <v>0.19037680462735262</v>
      </c>
      <c r="G100" s="3">
        <v>8.727932531183067E-3</v>
      </c>
      <c r="H100" s="19">
        <v>1.4279130629823338E-3</v>
      </c>
      <c r="I100" s="5">
        <v>56</v>
      </c>
      <c r="J100" s="3">
        <v>0.78221710999999994</v>
      </c>
      <c r="K100" s="5">
        <v>99</v>
      </c>
      <c r="L100" s="3">
        <v>2.3657131300000001</v>
      </c>
      <c r="M100" s="3">
        <v>-1.5834960200000001</v>
      </c>
      <c r="N100" s="4">
        <v>-0.66935250936363533</v>
      </c>
      <c r="O100" s="3">
        <v>4.8122620447892334E-3</v>
      </c>
      <c r="P100" s="19">
        <v>-9.6122725396492487E-3</v>
      </c>
      <c r="Q100" s="5">
        <v>249</v>
      </c>
      <c r="S100" s="20" t="s">
        <v>268</v>
      </c>
      <c r="T100" s="3">
        <v>0.78221710999999994</v>
      </c>
      <c r="U100" s="5">
        <v>99</v>
      </c>
      <c r="V100" s="3">
        <v>3.6360907</v>
      </c>
      <c r="W100" s="3">
        <v>-2.8538735900000001</v>
      </c>
      <c r="X100" s="90">
        <v>-0.78487414794135912</v>
      </c>
      <c r="Y100" s="19">
        <v>-1.1189120828625745E-2</v>
      </c>
      <c r="Z100" s="3">
        <v>0.78221710999999994</v>
      </c>
      <c r="AA100" s="5">
        <v>99</v>
      </c>
      <c r="AB100" s="3">
        <v>3.6360907</v>
      </c>
      <c r="AC100" s="3">
        <v>-2.8538735900000001</v>
      </c>
      <c r="AD100" s="90">
        <v>-0.78487414794135912</v>
      </c>
      <c r="AE100" s="19">
        <v>-1.1189120828625745E-2</v>
      </c>
      <c r="AG100" s="20" t="s">
        <v>268</v>
      </c>
      <c r="AH100" s="5">
        <v>99</v>
      </c>
      <c r="AI100" s="3">
        <v>11.57515547</v>
      </c>
      <c r="AJ100" s="5">
        <v>95</v>
      </c>
      <c r="AK100" s="4">
        <v>1.5944203855810533</v>
      </c>
      <c r="AL100" s="3">
        <v>1.0760440356428921E-2</v>
      </c>
      <c r="AM100" s="3">
        <v>4.4615573999999993</v>
      </c>
    </row>
    <row r="101" spans="1:39" x14ac:dyDescent="0.35">
      <c r="A101" s="20" t="s">
        <v>127</v>
      </c>
      <c r="B101" s="3">
        <v>0.31549126</v>
      </c>
      <c r="C101" s="5">
        <v>101</v>
      </c>
      <c r="D101" s="3">
        <v>0.39059771999999998</v>
      </c>
      <c r="E101" s="3">
        <v>-7.5106459999999986E-2</v>
      </c>
      <c r="F101" s="4">
        <v>-0.1922859662365668</v>
      </c>
      <c r="G101" s="3">
        <v>3.7802123407160164E-3</v>
      </c>
      <c r="H101" s="19">
        <v>-9.2059150852237667E-4</v>
      </c>
      <c r="I101" s="5">
        <v>238</v>
      </c>
      <c r="J101" s="3">
        <v>0.66311165000000005</v>
      </c>
      <c r="K101" s="5">
        <v>100</v>
      </c>
      <c r="L101" s="3">
        <v>0.56828252999999995</v>
      </c>
      <c r="M101" s="3">
        <v>9.48291200000001E-2</v>
      </c>
      <c r="N101" s="4">
        <v>0.1668696730832111</v>
      </c>
      <c r="O101" s="3">
        <v>4.0795157558654819E-3</v>
      </c>
      <c r="P101" s="19">
        <v>5.7563980876636765E-4</v>
      </c>
      <c r="Q101" s="5">
        <v>53</v>
      </c>
      <c r="S101" s="20" t="s">
        <v>127</v>
      </c>
      <c r="T101" s="3">
        <v>0.66311165000000005</v>
      </c>
      <c r="U101" s="5">
        <v>100</v>
      </c>
      <c r="V101" s="3">
        <v>0.78799429999999993</v>
      </c>
      <c r="W101" s="3">
        <v>-0.12488264999999987</v>
      </c>
      <c r="X101" s="90">
        <v>-0.15848166668210661</v>
      </c>
      <c r="Y101" s="19">
        <v>-4.8962472099157593E-4</v>
      </c>
      <c r="Z101" s="3">
        <v>0.66311165000000005</v>
      </c>
      <c r="AA101" s="5">
        <v>100</v>
      </c>
      <c r="AB101" s="3">
        <v>0.78799429999999993</v>
      </c>
      <c r="AC101" s="3">
        <v>-0.12488264999999987</v>
      </c>
      <c r="AD101" s="90">
        <v>-0.15848166668210661</v>
      </c>
      <c r="AE101" s="19">
        <v>-4.8962472099157593E-4</v>
      </c>
      <c r="AG101" s="20" t="s">
        <v>127</v>
      </c>
      <c r="AH101" s="5">
        <v>100</v>
      </c>
      <c r="AI101" s="3">
        <v>3.2375223799999997</v>
      </c>
      <c r="AJ101" s="5">
        <v>112</v>
      </c>
      <c r="AK101" s="4">
        <v>-0.85573752147009652</v>
      </c>
      <c r="AL101" s="3">
        <v>3.009649983784952E-3</v>
      </c>
      <c r="AM101" s="3">
        <v>22.441887959999999</v>
      </c>
    </row>
    <row r="102" spans="1:39" x14ac:dyDescent="0.35">
      <c r="A102" s="20" t="s">
        <v>105</v>
      </c>
      <c r="B102" s="3">
        <v>0.19488220000000001</v>
      </c>
      <c r="C102" s="5">
        <v>104</v>
      </c>
      <c r="D102" s="3">
        <v>0.61061926000000011</v>
      </c>
      <c r="E102" s="3">
        <v>-0.4157370600000001</v>
      </c>
      <c r="F102" s="4">
        <v>-0.6808449835008481</v>
      </c>
      <c r="G102" s="3">
        <v>2.3350760887191832E-3</v>
      </c>
      <c r="H102" s="19">
        <v>-5.0957535106042539E-3</v>
      </c>
      <c r="I102" s="5">
        <v>251</v>
      </c>
      <c r="J102" s="3">
        <v>0.63265117999999998</v>
      </c>
      <c r="K102" s="5">
        <v>101</v>
      </c>
      <c r="L102" s="3">
        <v>0.76994086000000017</v>
      </c>
      <c r="M102" s="3">
        <v>-0.13728968000000019</v>
      </c>
      <c r="N102" s="4">
        <v>-0.17831198100072276</v>
      </c>
      <c r="O102" s="3">
        <v>3.8921205151151981E-3</v>
      </c>
      <c r="P102" s="19">
        <v>-8.3338752000225067E-4</v>
      </c>
      <c r="Q102" s="5">
        <v>225</v>
      </c>
      <c r="S102" s="20" t="s">
        <v>105</v>
      </c>
      <c r="T102" s="3">
        <v>0.63265117999999998</v>
      </c>
      <c r="U102" s="5">
        <v>101</v>
      </c>
      <c r="V102" s="3">
        <v>0.99818350000000011</v>
      </c>
      <c r="W102" s="3">
        <v>-0.36553232000000013</v>
      </c>
      <c r="X102" s="90">
        <v>-0.36619751779106757</v>
      </c>
      <c r="Y102" s="19">
        <v>-1.4331347084114863E-3</v>
      </c>
      <c r="Z102" s="3">
        <v>0.63265117999999998</v>
      </c>
      <c r="AA102" s="5">
        <v>101</v>
      </c>
      <c r="AB102" s="3">
        <v>0.99818350000000011</v>
      </c>
      <c r="AC102" s="3">
        <v>-0.36553232000000013</v>
      </c>
      <c r="AD102" s="90">
        <v>-0.36619751779106757</v>
      </c>
      <c r="AE102" s="19">
        <v>-1.4331347084114863E-3</v>
      </c>
      <c r="AG102" s="20" t="s">
        <v>105</v>
      </c>
      <c r="AH102" s="5">
        <v>101</v>
      </c>
      <c r="AI102" s="3">
        <v>3.2110541000000001</v>
      </c>
      <c r="AJ102" s="5">
        <v>113</v>
      </c>
      <c r="AK102" s="4">
        <v>-0.51872714656617447</v>
      </c>
      <c r="AL102" s="3">
        <v>2.9850446686325626E-3</v>
      </c>
      <c r="AM102" s="3">
        <v>6.6720033699999997</v>
      </c>
    </row>
    <row r="103" spans="1:39" x14ac:dyDescent="0.35">
      <c r="A103" s="20" t="s">
        <v>264</v>
      </c>
      <c r="B103" s="3">
        <v>0.16531620000000011</v>
      </c>
      <c r="C103" s="5">
        <v>107</v>
      </c>
      <c r="D103" s="3">
        <v>0.18580905</v>
      </c>
      <c r="E103" s="3">
        <v>-2.0492849999999896E-2</v>
      </c>
      <c r="F103" s="4">
        <v>-0.11028983787388125</v>
      </c>
      <c r="G103" s="3">
        <v>1.9808166456347399E-3</v>
      </c>
      <c r="H103" s="19">
        <v>-2.5118403524041334E-4</v>
      </c>
      <c r="I103" s="5">
        <v>229</v>
      </c>
      <c r="J103" s="3">
        <v>0.51947096000000015</v>
      </c>
      <c r="K103" s="5">
        <v>102</v>
      </c>
      <c r="L103" s="3">
        <v>0.48105509999999996</v>
      </c>
      <c r="M103" s="3">
        <v>3.841586000000019E-2</v>
      </c>
      <c r="N103" s="4">
        <v>7.9857504888733555E-2</v>
      </c>
      <c r="O103" s="3">
        <v>3.1958267752264162E-3</v>
      </c>
      <c r="P103" s="19">
        <v>2.3319522846985862E-4</v>
      </c>
      <c r="Q103" s="5">
        <v>60</v>
      </c>
      <c r="S103" s="20" t="s">
        <v>264</v>
      </c>
      <c r="T103" s="3">
        <v>0.51947096000000015</v>
      </c>
      <c r="U103" s="5">
        <v>102</v>
      </c>
      <c r="V103" s="3">
        <v>0.64399974999999998</v>
      </c>
      <c r="W103" s="3">
        <v>-0.12452878999999983</v>
      </c>
      <c r="X103" s="90">
        <v>-0.19336776140052825</v>
      </c>
      <c r="Y103" s="19">
        <v>-4.8823734969724407E-4</v>
      </c>
      <c r="Z103" s="3">
        <v>0.51947096000000015</v>
      </c>
      <c r="AA103" s="5">
        <v>102</v>
      </c>
      <c r="AB103" s="3">
        <v>0.64399974999999998</v>
      </c>
      <c r="AC103" s="3">
        <v>-0.12452878999999983</v>
      </c>
      <c r="AD103" s="90">
        <v>-0.19336776140052825</v>
      </c>
      <c r="AE103" s="19">
        <v>-4.8823734969724407E-4</v>
      </c>
      <c r="AG103" s="20" t="s">
        <v>264</v>
      </c>
      <c r="AH103" s="5">
        <v>102</v>
      </c>
      <c r="AI103" s="3">
        <v>2.5596863999999999</v>
      </c>
      <c r="AJ103" s="5">
        <v>119</v>
      </c>
      <c r="AK103" s="4">
        <v>0.33981566012940601</v>
      </c>
      <c r="AL103" s="3">
        <v>2.3795233601611623E-3</v>
      </c>
      <c r="AM103" s="3">
        <v>1.9104765499999998</v>
      </c>
    </row>
    <row r="104" spans="1:39" x14ac:dyDescent="0.35">
      <c r="A104" s="20" t="s">
        <v>306</v>
      </c>
      <c r="B104" s="3">
        <v>0.50858926999999998</v>
      </c>
      <c r="C104" s="5">
        <v>95</v>
      </c>
      <c r="D104" s="3">
        <v>0.12669235000000001</v>
      </c>
      <c r="E104" s="3">
        <v>0.38189691999999997</v>
      </c>
      <c r="F104" s="4">
        <v>3.0143644821490794</v>
      </c>
      <c r="G104" s="3">
        <v>6.0939102871177793E-3</v>
      </c>
      <c r="H104" s="19">
        <v>4.68096967534949E-3</v>
      </c>
      <c r="I104" s="5">
        <v>47</v>
      </c>
      <c r="J104" s="3">
        <v>0.50908851999999993</v>
      </c>
      <c r="K104" s="5">
        <v>103</v>
      </c>
      <c r="L104" s="3">
        <v>0.19348092</v>
      </c>
      <c r="M104" s="3">
        <v>0.31560759999999993</v>
      </c>
      <c r="N104" s="4">
        <v>1.631207873107074</v>
      </c>
      <c r="O104" s="3">
        <v>3.1319531763168984E-3</v>
      </c>
      <c r="P104" s="19">
        <v>1.9158281602656654E-3</v>
      </c>
      <c r="Q104" s="5">
        <v>43</v>
      </c>
      <c r="S104" s="20" t="s">
        <v>306</v>
      </c>
      <c r="T104" s="3">
        <v>0.50908851999999993</v>
      </c>
      <c r="U104" s="5">
        <v>103</v>
      </c>
      <c r="V104" s="3">
        <v>0.37525101999999999</v>
      </c>
      <c r="W104" s="3">
        <v>0.13383749999999994</v>
      </c>
      <c r="X104" s="90">
        <v>0.35666125571091034</v>
      </c>
      <c r="Y104" s="19">
        <v>5.2473380886544358E-4</v>
      </c>
      <c r="Z104" s="3">
        <v>0.50908851999999993</v>
      </c>
      <c r="AA104" s="5">
        <v>103</v>
      </c>
      <c r="AB104" s="3">
        <v>0.37525101999999999</v>
      </c>
      <c r="AC104" s="3">
        <v>0.13383749999999994</v>
      </c>
      <c r="AD104" s="90">
        <v>0.35666125571091034</v>
      </c>
      <c r="AE104" s="19">
        <v>5.2473380886544358E-4</v>
      </c>
      <c r="AG104" s="20" t="s">
        <v>306</v>
      </c>
      <c r="AH104" s="5">
        <v>103</v>
      </c>
      <c r="AI104" s="3">
        <v>1.0819043499999998</v>
      </c>
      <c r="AJ104" s="5">
        <v>129</v>
      </c>
      <c r="AK104" s="4">
        <v>-5.0298929916179014E-2</v>
      </c>
      <c r="AL104" s="3">
        <v>1.0057547183455668E-3</v>
      </c>
      <c r="AM104" s="3">
        <v>1.13920515</v>
      </c>
    </row>
    <row r="105" spans="1:39" x14ac:dyDescent="0.35">
      <c r="A105" s="20" t="s">
        <v>311</v>
      </c>
      <c r="B105" s="3">
        <v>0.17648158999999999</v>
      </c>
      <c r="C105" s="5">
        <v>105</v>
      </c>
      <c r="D105" s="3">
        <v>0.23672277999999999</v>
      </c>
      <c r="E105" s="3">
        <v>-6.024119E-2</v>
      </c>
      <c r="F105" s="4">
        <v>-0.25447990261013331</v>
      </c>
      <c r="G105" s="3">
        <v>2.1146002092963978E-3</v>
      </c>
      <c r="H105" s="19">
        <v>-7.3838559262789276E-4</v>
      </c>
      <c r="I105" s="5">
        <v>236</v>
      </c>
      <c r="J105" s="3">
        <v>0.50021687000000004</v>
      </c>
      <c r="K105" s="5">
        <v>104</v>
      </c>
      <c r="L105" s="3">
        <v>0.48146389000000001</v>
      </c>
      <c r="M105" s="3">
        <v>1.875298000000003E-2</v>
      </c>
      <c r="N105" s="4">
        <v>3.8949920003346516E-2</v>
      </c>
      <c r="O105" s="3">
        <v>3.0773740779772387E-3</v>
      </c>
      <c r="P105" s="19">
        <v>1.1383593795871483E-4</v>
      </c>
      <c r="Q105" s="5">
        <v>64</v>
      </c>
      <c r="S105" s="20" t="s">
        <v>311</v>
      </c>
      <c r="T105" s="3">
        <v>0.50021687000000004</v>
      </c>
      <c r="U105" s="5">
        <v>104</v>
      </c>
      <c r="V105" s="3">
        <v>0.70033473999999996</v>
      </c>
      <c r="W105" s="3">
        <v>-0.20011786999999992</v>
      </c>
      <c r="X105" s="90">
        <v>-0.28574602767813562</v>
      </c>
      <c r="Y105" s="19">
        <v>-7.8459783055675493E-4</v>
      </c>
      <c r="Z105" s="3">
        <v>0.50021687000000004</v>
      </c>
      <c r="AA105" s="5">
        <v>104</v>
      </c>
      <c r="AB105" s="3">
        <v>0.70033473999999996</v>
      </c>
      <c r="AC105" s="3">
        <v>-0.20011786999999992</v>
      </c>
      <c r="AD105" s="90">
        <v>-0.28574602767813562</v>
      </c>
      <c r="AE105" s="19">
        <v>-7.8459783055675493E-4</v>
      </c>
      <c r="AG105" s="20" t="s">
        <v>311</v>
      </c>
      <c r="AH105" s="5">
        <v>104</v>
      </c>
      <c r="AI105" s="3">
        <v>2.2012415600000002</v>
      </c>
      <c r="AJ105" s="5">
        <v>121</v>
      </c>
      <c r="AK105" s="4">
        <v>0.15780761306829594</v>
      </c>
      <c r="AL105" s="3">
        <v>2.0463075919681406E-3</v>
      </c>
      <c r="AM105" s="3">
        <v>1.90121531</v>
      </c>
    </row>
    <row r="106" spans="1:39" x14ac:dyDescent="0.35">
      <c r="A106" s="20" t="s">
        <v>269</v>
      </c>
      <c r="B106" s="3">
        <v>0.36827650000000001</v>
      </c>
      <c r="C106" s="5">
        <v>98</v>
      </c>
      <c r="D106" s="3">
        <v>6.0241334499999999</v>
      </c>
      <c r="E106" s="3">
        <v>-5.6558569499999996</v>
      </c>
      <c r="F106" s="4">
        <v>-0.93886647713622606</v>
      </c>
      <c r="G106" s="3">
        <v>4.4126844277578466E-3</v>
      </c>
      <c r="H106" s="19">
        <v>-6.932471430003849E-2</v>
      </c>
      <c r="I106" s="5">
        <v>274</v>
      </c>
      <c r="J106" s="3">
        <v>0.39095034000000001</v>
      </c>
      <c r="K106" s="5">
        <v>105</v>
      </c>
      <c r="L106" s="3">
        <v>8.5931133200000005</v>
      </c>
      <c r="M106" s="3">
        <v>-8.2021629800000007</v>
      </c>
      <c r="N106" s="4">
        <v>-0.95450422618190256</v>
      </c>
      <c r="O106" s="3">
        <v>2.4051576710965149E-3</v>
      </c>
      <c r="P106" s="19">
        <v>-4.9789468986718162E-2</v>
      </c>
      <c r="Q106" s="5">
        <v>264</v>
      </c>
      <c r="S106" s="20" t="s">
        <v>269</v>
      </c>
      <c r="T106" s="3">
        <v>0.39095034000000001</v>
      </c>
      <c r="U106" s="5">
        <v>105</v>
      </c>
      <c r="V106" s="3">
        <v>8.7007749400000005</v>
      </c>
      <c r="W106" s="3">
        <v>-8.3098246000000007</v>
      </c>
      <c r="X106" s="90">
        <v>-0.95506718163658189</v>
      </c>
      <c r="Y106" s="19">
        <v>-3.2580150655546938E-2</v>
      </c>
      <c r="Z106" s="3">
        <v>0.39095034000000001</v>
      </c>
      <c r="AA106" s="5">
        <v>105</v>
      </c>
      <c r="AB106" s="3">
        <v>8.7007749400000005</v>
      </c>
      <c r="AC106" s="3">
        <v>-8.3098246000000007</v>
      </c>
      <c r="AD106" s="90">
        <v>-0.95506718163658189</v>
      </c>
      <c r="AE106" s="19">
        <v>-3.2580150655546938E-2</v>
      </c>
      <c r="AG106" s="20" t="s">
        <v>269</v>
      </c>
      <c r="AH106" s="5">
        <v>105</v>
      </c>
      <c r="AI106" s="3">
        <v>30.690555119999999</v>
      </c>
      <c r="AJ106" s="5">
        <v>81</v>
      </c>
      <c r="AK106" s="4">
        <v>2.4939611176190146E-2</v>
      </c>
      <c r="AL106" s="3">
        <v>2.8530406242090342E-2</v>
      </c>
      <c r="AM106" s="3">
        <v>29.943769160000002</v>
      </c>
    </row>
    <row r="107" spans="1:39" x14ac:dyDescent="0.35">
      <c r="A107" s="20" t="s">
        <v>161</v>
      </c>
      <c r="B107" s="3">
        <v>0.30541773</v>
      </c>
      <c r="C107" s="5">
        <v>102</v>
      </c>
      <c r="D107" s="3">
        <v>0.31862441000000002</v>
      </c>
      <c r="E107" s="3">
        <v>-1.3206680000000026E-2</v>
      </c>
      <c r="F107" s="4">
        <v>-4.1449052820529464E-2</v>
      </c>
      <c r="G107" s="3">
        <v>3.6595114299504601E-3</v>
      </c>
      <c r="H107" s="19">
        <v>-1.618763214745087E-4</v>
      </c>
      <c r="I107" s="5">
        <v>223</v>
      </c>
      <c r="J107" s="3">
        <v>0.36451964999999997</v>
      </c>
      <c r="K107" s="5">
        <v>106</v>
      </c>
      <c r="L107" s="3">
        <v>0.86114168000000002</v>
      </c>
      <c r="M107" s="3">
        <v>-0.49662203000000005</v>
      </c>
      <c r="N107" s="4">
        <v>-0.57670188487450758</v>
      </c>
      <c r="O107" s="3">
        <v>2.2425539582928014E-3</v>
      </c>
      <c r="P107" s="19">
        <v>-3.0146373854187934E-3</v>
      </c>
      <c r="Q107" s="5">
        <v>237</v>
      </c>
      <c r="S107" s="20" t="s">
        <v>161</v>
      </c>
      <c r="T107" s="3">
        <v>0.36451964999999997</v>
      </c>
      <c r="U107" s="5">
        <v>106</v>
      </c>
      <c r="V107" s="3">
        <v>1.3732107600000001</v>
      </c>
      <c r="W107" s="3">
        <v>-1.00869111</v>
      </c>
      <c r="X107" s="90">
        <v>-0.73454937827606304</v>
      </c>
      <c r="Y107" s="19">
        <v>-3.9547535490353034E-3</v>
      </c>
      <c r="Z107" s="3">
        <v>0.36451964999999997</v>
      </c>
      <c r="AA107" s="5">
        <v>106</v>
      </c>
      <c r="AB107" s="3">
        <v>1.3732107600000001</v>
      </c>
      <c r="AC107" s="3">
        <v>-1.00869111</v>
      </c>
      <c r="AD107" s="90">
        <v>-0.73454937827606304</v>
      </c>
      <c r="AE107" s="19">
        <v>-3.9547535490353034E-3</v>
      </c>
      <c r="AG107" s="20" t="s">
        <v>161</v>
      </c>
      <c r="AH107" s="5">
        <v>106</v>
      </c>
      <c r="AI107" s="3">
        <v>9.5213910899999998</v>
      </c>
      <c r="AJ107" s="5">
        <v>99</v>
      </c>
      <c r="AK107" s="4">
        <v>0.44500336978063615</v>
      </c>
      <c r="AL107" s="3">
        <v>8.8512297912296395E-3</v>
      </c>
      <c r="AM107" s="3">
        <v>6.589182619999999</v>
      </c>
    </row>
    <row r="108" spans="1:39" x14ac:dyDescent="0.35">
      <c r="A108" s="20" t="s">
        <v>143</v>
      </c>
      <c r="B108" s="3">
        <v>0.15500145000000001</v>
      </c>
      <c r="C108" s="5">
        <v>109</v>
      </c>
      <c r="D108" s="3">
        <v>0.14339167</v>
      </c>
      <c r="E108" s="3">
        <v>1.1609780000000014E-2</v>
      </c>
      <c r="F108" s="4">
        <v>8.0965512152832986E-2</v>
      </c>
      <c r="G108" s="3">
        <v>1.8572254398390518E-3</v>
      </c>
      <c r="H108" s="19">
        <v>1.4230287093564166E-4</v>
      </c>
      <c r="I108" s="5">
        <v>66</v>
      </c>
      <c r="J108" s="3">
        <v>0.36105483000000005</v>
      </c>
      <c r="K108" s="5">
        <v>107</v>
      </c>
      <c r="L108" s="3">
        <v>0.43458151999999994</v>
      </c>
      <c r="M108" s="3">
        <v>-7.3526689999999895E-2</v>
      </c>
      <c r="N108" s="4">
        <v>-0.16918963788427976</v>
      </c>
      <c r="O108" s="3">
        <v>2.2212381093234196E-3</v>
      </c>
      <c r="P108" s="19">
        <v>-4.4632798206736379E-4</v>
      </c>
      <c r="Q108" s="5">
        <v>220</v>
      </c>
      <c r="S108" s="20" t="s">
        <v>143</v>
      </c>
      <c r="T108" s="3">
        <v>0.36105483000000005</v>
      </c>
      <c r="U108" s="5">
        <v>107</v>
      </c>
      <c r="V108" s="3">
        <v>0.48955086999999997</v>
      </c>
      <c r="W108" s="3">
        <v>-0.12849603999999992</v>
      </c>
      <c r="X108" s="90">
        <v>-0.26247740096958649</v>
      </c>
      <c r="Y108" s="19">
        <v>-5.0379166147997666E-4</v>
      </c>
      <c r="Z108" s="3">
        <v>0.36105483000000005</v>
      </c>
      <c r="AA108" s="5">
        <v>107</v>
      </c>
      <c r="AB108" s="3">
        <v>0.48955086999999997</v>
      </c>
      <c r="AC108" s="3">
        <v>-0.12849603999999992</v>
      </c>
      <c r="AD108" s="90">
        <v>-0.26247740096958649</v>
      </c>
      <c r="AE108" s="19">
        <v>-5.0379166147997666E-4</v>
      </c>
      <c r="AG108" s="20" t="s">
        <v>143</v>
      </c>
      <c r="AH108" s="5">
        <v>107</v>
      </c>
      <c r="AI108" s="3">
        <v>2.2161055100000002</v>
      </c>
      <c r="AJ108" s="5">
        <v>120</v>
      </c>
      <c r="AK108" s="4">
        <v>-0.37187761260857111</v>
      </c>
      <c r="AL108" s="3">
        <v>2.0601253456778404E-3</v>
      </c>
      <c r="AM108" s="3">
        <v>3.5281428500000001</v>
      </c>
    </row>
    <row r="109" spans="1:39" x14ac:dyDescent="0.35">
      <c r="A109" s="20" t="s">
        <v>223</v>
      </c>
      <c r="B109" s="3">
        <v>0.10894337</v>
      </c>
      <c r="C109" s="5">
        <v>112</v>
      </c>
      <c r="D109" s="3">
        <v>0.34662680000000001</v>
      </c>
      <c r="E109" s="3">
        <v>-0.23768343000000003</v>
      </c>
      <c r="F109" s="4">
        <v>-0.68570413482165837</v>
      </c>
      <c r="G109" s="3">
        <v>1.305358099977765E-3</v>
      </c>
      <c r="H109" s="19">
        <v>-2.9133226006720701E-3</v>
      </c>
      <c r="I109" s="5">
        <v>243</v>
      </c>
      <c r="J109" s="3">
        <v>0.31884801000000002</v>
      </c>
      <c r="K109" s="5">
        <v>108</v>
      </c>
      <c r="L109" s="3">
        <v>0.66703473000000002</v>
      </c>
      <c r="M109" s="3">
        <v>-0.34818672000000001</v>
      </c>
      <c r="N109" s="4">
        <v>-0.52199189088700071</v>
      </c>
      <c r="O109" s="3">
        <v>1.9615783865678648E-3</v>
      </c>
      <c r="P109" s="19">
        <v>-2.1135927119832875E-3</v>
      </c>
      <c r="Q109" s="5">
        <v>232</v>
      </c>
      <c r="S109" s="20" t="s">
        <v>223</v>
      </c>
      <c r="T109" s="3">
        <v>0.31884801000000002</v>
      </c>
      <c r="U109" s="5">
        <v>108</v>
      </c>
      <c r="V109" s="3">
        <v>0.71372707999999996</v>
      </c>
      <c r="W109" s="3">
        <v>-0.39487906999999994</v>
      </c>
      <c r="X109" s="90">
        <v>-0.55326339866493501</v>
      </c>
      <c r="Y109" s="19">
        <v>-1.5481938802080447E-3</v>
      </c>
      <c r="Z109" s="3">
        <v>0.31884801000000002</v>
      </c>
      <c r="AA109" s="5">
        <v>108</v>
      </c>
      <c r="AB109" s="3">
        <v>0.71372707999999996</v>
      </c>
      <c r="AC109" s="3">
        <v>-0.39487906999999994</v>
      </c>
      <c r="AD109" s="90">
        <v>-0.55326339866493501</v>
      </c>
      <c r="AE109" s="19">
        <v>-1.5481938802080447E-3</v>
      </c>
      <c r="AG109" s="20" t="s">
        <v>223</v>
      </c>
      <c r="AH109" s="5">
        <v>108</v>
      </c>
      <c r="AI109" s="3">
        <v>4.6758249799999998</v>
      </c>
      <c r="AJ109" s="5">
        <v>110</v>
      </c>
      <c r="AK109" s="4">
        <v>3.0250119609663617E-2</v>
      </c>
      <c r="AL109" s="3">
        <v>4.3467179291709719E-3</v>
      </c>
      <c r="AM109" s="3">
        <v>4.5385337899999998</v>
      </c>
    </row>
    <row r="110" spans="1:39" x14ac:dyDescent="0.35">
      <c r="A110" s="20" t="s">
        <v>255</v>
      </c>
      <c r="B110" s="3">
        <v>3.1017499999999999E-3</v>
      </c>
      <c r="C110" s="5">
        <v>146</v>
      </c>
      <c r="D110" s="3">
        <v>0.33270609000000001</v>
      </c>
      <c r="E110" s="3">
        <v>-0.32960434</v>
      </c>
      <c r="F110" s="4">
        <v>-0.99067720702076723</v>
      </c>
      <c r="G110" s="3">
        <v>3.7165129797306916E-5</v>
      </c>
      <c r="H110" s="19">
        <v>-4.0400114261292894E-3</v>
      </c>
      <c r="I110" s="5">
        <v>248</v>
      </c>
      <c r="J110" s="3">
        <v>0.28590962000000003</v>
      </c>
      <c r="K110" s="5">
        <v>109</v>
      </c>
      <c r="L110" s="3">
        <v>0.43318655</v>
      </c>
      <c r="M110" s="3">
        <v>-0.14727692999999997</v>
      </c>
      <c r="N110" s="4">
        <v>-0.3399850018427395</v>
      </c>
      <c r="O110" s="3">
        <v>1.7589387843563189E-3</v>
      </c>
      <c r="P110" s="19">
        <v>-8.940129764032147E-4</v>
      </c>
      <c r="Q110" s="5">
        <v>226</v>
      </c>
      <c r="S110" s="20" t="s">
        <v>255</v>
      </c>
      <c r="T110" s="3">
        <v>0.28590962000000003</v>
      </c>
      <c r="U110" s="5">
        <v>109</v>
      </c>
      <c r="V110" s="3">
        <v>0.55299770000000004</v>
      </c>
      <c r="W110" s="3">
        <v>-0.26708808000000001</v>
      </c>
      <c r="X110" s="90">
        <v>-0.48298226195154159</v>
      </c>
      <c r="Y110" s="19">
        <v>-1.047166493105134E-3</v>
      </c>
      <c r="Z110" s="3">
        <v>0.28590962000000003</v>
      </c>
      <c r="AA110" s="5">
        <v>109</v>
      </c>
      <c r="AB110" s="3">
        <v>0.55299770000000004</v>
      </c>
      <c r="AC110" s="3">
        <v>-0.26708808000000001</v>
      </c>
      <c r="AD110" s="90">
        <v>-0.48298226195154159</v>
      </c>
      <c r="AE110" s="19">
        <v>-1.047166493105134E-3</v>
      </c>
      <c r="AG110" s="20" t="s">
        <v>255</v>
      </c>
      <c r="AH110" s="5">
        <v>109</v>
      </c>
      <c r="AI110" s="3">
        <v>2.8583418500000004</v>
      </c>
      <c r="AJ110" s="5">
        <v>118</v>
      </c>
      <c r="AK110" s="4">
        <v>-0.97773440994015681</v>
      </c>
      <c r="AL110" s="3">
        <v>2.6571580031840123E-3</v>
      </c>
      <c r="AM110" s="3">
        <v>128.37485295999997</v>
      </c>
    </row>
    <row r="111" spans="1:39" x14ac:dyDescent="0.35">
      <c r="A111" s="20" t="s">
        <v>195</v>
      </c>
      <c r="B111" s="3">
        <v>0.14817110999999999</v>
      </c>
      <c r="C111" s="5">
        <v>110</v>
      </c>
      <c r="D111" s="3">
        <v>6.5207820000000014E-2</v>
      </c>
      <c r="E111" s="3">
        <v>8.2963289999999981E-2</v>
      </c>
      <c r="F111" s="4">
        <v>1.2722905013539783</v>
      </c>
      <c r="G111" s="3">
        <v>1.7753843911859568E-3</v>
      </c>
      <c r="H111" s="19">
        <v>1.0168938902602974E-3</v>
      </c>
      <c r="I111" s="5">
        <v>59</v>
      </c>
      <c r="J111" s="3">
        <v>0.26222429000000003</v>
      </c>
      <c r="K111" s="5">
        <v>110</v>
      </c>
      <c r="L111" s="3">
        <v>0.13166661000000002</v>
      </c>
      <c r="M111" s="3">
        <v>0.13055768000000001</v>
      </c>
      <c r="N111" s="4">
        <v>0.99157774321067427</v>
      </c>
      <c r="O111" s="3">
        <v>1.6132247452229792E-3</v>
      </c>
      <c r="P111" s="19">
        <v>7.9252235967370102E-4</v>
      </c>
      <c r="Q111" s="5">
        <v>50</v>
      </c>
      <c r="S111" s="20" t="s">
        <v>195</v>
      </c>
      <c r="T111" s="3">
        <v>0.26222429000000003</v>
      </c>
      <c r="U111" s="5">
        <v>110</v>
      </c>
      <c r="V111" s="3">
        <v>0.1845099</v>
      </c>
      <c r="W111" s="3">
        <v>7.7714390000000022E-2</v>
      </c>
      <c r="X111" s="90">
        <v>0.42119360532957861</v>
      </c>
      <c r="Y111" s="19">
        <v>3.0469313808427809E-4</v>
      </c>
      <c r="Z111" s="3">
        <v>0.26222429000000003</v>
      </c>
      <c r="AA111" s="5">
        <v>110</v>
      </c>
      <c r="AB111" s="3">
        <v>0.1845099</v>
      </c>
      <c r="AC111" s="3">
        <v>7.7714390000000022E-2</v>
      </c>
      <c r="AD111" s="90">
        <v>0.42119360532957861</v>
      </c>
      <c r="AE111" s="19">
        <v>3.0469313808427809E-4</v>
      </c>
      <c r="AG111" s="20" t="s">
        <v>195</v>
      </c>
      <c r="AH111" s="5">
        <v>110</v>
      </c>
      <c r="AI111" s="3">
        <v>1.3073408799999999</v>
      </c>
      <c r="AJ111" s="5">
        <v>127</v>
      </c>
      <c r="AK111" s="4">
        <v>-0.23530888621375934</v>
      </c>
      <c r="AL111" s="3">
        <v>1.2153239411099932E-3</v>
      </c>
      <c r="AM111" s="3">
        <v>1.70963263</v>
      </c>
    </row>
    <row r="112" spans="1:39" x14ac:dyDescent="0.35">
      <c r="A112" s="20" t="s">
        <v>360</v>
      </c>
      <c r="B112" s="3">
        <v>6.4578960000000005E-2</v>
      </c>
      <c r="C112" s="5">
        <v>117</v>
      </c>
      <c r="D112" s="3">
        <v>0.85934527000000005</v>
      </c>
      <c r="E112" s="3">
        <v>-0.79476631000000009</v>
      </c>
      <c r="F112" s="4">
        <v>-0.92485097404446059</v>
      </c>
      <c r="G112" s="3">
        <v>7.7378429292337925E-4</v>
      </c>
      <c r="H112" s="19">
        <v>-9.7415737107788471E-3</v>
      </c>
      <c r="I112" s="5">
        <v>258</v>
      </c>
      <c r="J112" s="3">
        <v>0.25039561999999999</v>
      </c>
      <c r="K112" s="5">
        <v>111</v>
      </c>
      <c r="L112" s="3">
        <v>1.33475721</v>
      </c>
      <c r="M112" s="3">
        <v>-1.0843615900000001</v>
      </c>
      <c r="N112" s="4">
        <v>-0.81240362058055493</v>
      </c>
      <c r="O112" s="3">
        <v>1.5404538240124507E-3</v>
      </c>
      <c r="P112" s="19">
        <v>-6.5823841695588211E-3</v>
      </c>
      <c r="Q112" s="5">
        <v>243</v>
      </c>
      <c r="S112" s="20" t="s">
        <v>360</v>
      </c>
      <c r="T112" s="3">
        <v>0.25039561999999999</v>
      </c>
      <c r="U112" s="5">
        <v>111</v>
      </c>
      <c r="V112" s="3">
        <v>2.1344204900000001</v>
      </c>
      <c r="W112" s="3">
        <v>-1.8840248700000002</v>
      </c>
      <c r="X112" s="90">
        <v>-0.88268683646304391</v>
      </c>
      <c r="Y112" s="19">
        <v>-7.3866558029873752E-3</v>
      </c>
      <c r="Z112" s="3">
        <v>0.25039561999999999</v>
      </c>
      <c r="AA112" s="5">
        <v>111</v>
      </c>
      <c r="AB112" s="3">
        <v>2.1344204900000001</v>
      </c>
      <c r="AC112" s="3">
        <v>-1.8840248700000002</v>
      </c>
      <c r="AD112" s="90">
        <v>-0.88268683646304391</v>
      </c>
      <c r="AE112" s="19">
        <v>-7.3866558029873752E-3</v>
      </c>
      <c r="AG112" s="20" t="s">
        <v>360</v>
      </c>
      <c r="AH112" s="5">
        <v>111</v>
      </c>
      <c r="AI112" s="3">
        <v>10.829033389999998</v>
      </c>
      <c r="AJ112" s="5">
        <v>97</v>
      </c>
      <c r="AK112" s="4">
        <v>0.59973877376029816</v>
      </c>
      <c r="AL112" s="3">
        <v>1.0066833936950329E-2</v>
      </c>
      <c r="AM112" s="3">
        <v>6.7692510599999993</v>
      </c>
    </row>
    <row r="113" spans="1:39" x14ac:dyDescent="0.35">
      <c r="A113" s="20" t="s">
        <v>276</v>
      </c>
      <c r="B113" s="3">
        <v>0.16052168999999999</v>
      </c>
      <c r="C113" s="5">
        <v>108</v>
      </c>
      <c r="D113" s="3">
        <v>0.13402217999999999</v>
      </c>
      <c r="E113" s="3">
        <v>2.6499510000000004E-2</v>
      </c>
      <c r="F113" s="4">
        <v>0.19772480943079729</v>
      </c>
      <c r="G113" s="3">
        <v>1.9233688866391759E-3</v>
      </c>
      <c r="H113" s="19">
        <v>3.2480859683712714E-4</v>
      </c>
      <c r="I113" s="5">
        <v>63</v>
      </c>
      <c r="J113" s="3">
        <v>0.22884038000000001</v>
      </c>
      <c r="K113" s="5">
        <v>112</v>
      </c>
      <c r="L113" s="3">
        <v>0.25614338999999997</v>
      </c>
      <c r="M113" s="3">
        <v>-2.7303009999999961E-2</v>
      </c>
      <c r="N113" s="4">
        <v>-0.10659267842125442</v>
      </c>
      <c r="O113" s="3">
        <v>1.4078442684399288E-3</v>
      </c>
      <c r="P113" s="19">
        <v>-1.6573705898722022E-4</v>
      </c>
      <c r="Q113" s="5">
        <v>213</v>
      </c>
      <c r="S113" s="20" t="s">
        <v>276</v>
      </c>
      <c r="T113" s="3">
        <v>0.22884038000000001</v>
      </c>
      <c r="U113" s="5">
        <v>112</v>
      </c>
      <c r="V113" s="3">
        <v>4.2530200499999999</v>
      </c>
      <c r="W113" s="3">
        <v>-4.0241796699999997</v>
      </c>
      <c r="X113" s="90">
        <v>-0.94619343964766867</v>
      </c>
      <c r="Y113" s="19">
        <v>-1.5777514715965141E-2</v>
      </c>
      <c r="Z113" s="3">
        <v>0.22884038000000001</v>
      </c>
      <c r="AA113" s="5">
        <v>112</v>
      </c>
      <c r="AB113" s="3">
        <v>4.2530200499999999</v>
      </c>
      <c r="AC113" s="3">
        <v>-4.0241796699999997</v>
      </c>
      <c r="AD113" s="90">
        <v>-0.94619343964766867</v>
      </c>
      <c r="AE113" s="19">
        <v>-1.5777514715965141E-2</v>
      </c>
      <c r="AG113" s="20" t="s">
        <v>276</v>
      </c>
      <c r="AH113" s="5">
        <v>112</v>
      </c>
      <c r="AI113" s="3">
        <v>20.53761454</v>
      </c>
      <c r="AJ113" s="5">
        <v>87</v>
      </c>
      <c r="AK113" s="4">
        <v>-4.9176876399119607E-2</v>
      </c>
      <c r="AL113" s="3">
        <v>1.9092078451452311E-2</v>
      </c>
      <c r="AM113" s="3">
        <v>21.599826540000002</v>
      </c>
    </row>
    <row r="114" spans="1:39" x14ac:dyDescent="0.35">
      <c r="A114" s="20" t="s">
        <v>267</v>
      </c>
      <c r="B114" s="3">
        <v>0.19965517999999999</v>
      </c>
      <c r="C114" s="5">
        <v>103</v>
      </c>
      <c r="D114" s="3"/>
      <c r="E114" s="3">
        <v>0.19965517999999999</v>
      </c>
      <c r="F114" s="4">
        <v>-1</v>
      </c>
      <c r="G114" s="3">
        <v>2.3922658755233905E-3</v>
      </c>
      <c r="H114" s="19">
        <v>2.4472044527262594E-3</v>
      </c>
      <c r="I114" s="5">
        <v>53</v>
      </c>
      <c r="J114" s="3">
        <v>0.21214817999999999</v>
      </c>
      <c r="K114" s="5">
        <v>113</v>
      </c>
      <c r="L114" s="3"/>
      <c r="M114" s="3">
        <v>0.21214817999999999</v>
      </c>
      <c r="N114" s="4">
        <v>-1</v>
      </c>
      <c r="O114" s="3">
        <v>1.3051525227888642E-3</v>
      </c>
      <c r="P114" s="19">
        <v>1.2877999686734707E-3</v>
      </c>
      <c r="Q114" s="5">
        <v>46</v>
      </c>
      <c r="S114" s="20" t="s">
        <v>267</v>
      </c>
      <c r="T114" s="3">
        <v>0.21214817999999999</v>
      </c>
      <c r="U114" s="5">
        <v>113</v>
      </c>
      <c r="V114" s="3"/>
      <c r="W114" s="3">
        <v>0.21214817999999999</v>
      </c>
      <c r="X114" s="90">
        <v>-1</v>
      </c>
      <c r="Y114" s="19">
        <v>8.317648083330289E-4</v>
      </c>
      <c r="Z114" s="3">
        <v>0.21214817999999999</v>
      </c>
      <c r="AA114" s="5">
        <v>113</v>
      </c>
      <c r="AB114" s="3"/>
      <c r="AC114" s="3">
        <v>0.21214817999999999</v>
      </c>
      <c r="AD114" s="90">
        <v>-1</v>
      </c>
      <c r="AE114" s="19">
        <v>8.317648083330289E-4</v>
      </c>
      <c r="AG114" s="20" t="s">
        <v>267</v>
      </c>
      <c r="AH114" s="5">
        <v>113</v>
      </c>
      <c r="AI114" s="3">
        <v>2.1543997799999999</v>
      </c>
      <c r="AJ114" s="5">
        <v>123</v>
      </c>
      <c r="AK114" s="4">
        <v>0.6383896857487803</v>
      </c>
      <c r="AL114" s="3">
        <v>2.0027627617336518E-3</v>
      </c>
      <c r="AM114" s="3">
        <v>1.3149495499999999</v>
      </c>
    </row>
    <row r="115" spans="1:39" x14ac:dyDescent="0.35">
      <c r="A115" s="20" t="s">
        <v>187</v>
      </c>
      <c r="B115" s="3">
        <v>5.9277099999999992E-2</v>
      </c>
      <c r="C115" s="5">
        <v>118</v>
      </c>
      <c r="D115" s="3">
        <v>9.8505059999999992E-2</v>
      </c>
      <c r="E115" s="3">
        <v>-3.9227959999999999E-2</v>
      </c>
      <c r="F115" s="4">
        <v>-0.39823294356655392</v>
      </c>
      <c r="G115" s="3">
        <v>7.1025747255837562E-4</v>
      </c>
      <c r="H115" s="19">
        <v>-4.8082317916002776E-4</v>
      </c>
      <c r="I115" s="5">
        <v>235</v>
      </c>
      <c r="J115" s="3">
        <v>0.19518715</v>
      </c>
      <c r="K115" s="5">
        <v>114</v>
      </c>
      <c r="L115" s="3">
        <v>0.24195917</v>
      </c>
      <c r="M115" s="3">
        <v>-4.6772019999999997E-2</v>
      </c>
      <c r="N115" s="4">
        <v>-0.1933054242168214</v>
      </c>
      <c r="O115" s="3">
        <v>1.2008069135378322E-3</v>
      </c>
      <c r="P115" s="19">
        <v>-2.8391950329620998E-4</v>
      </c>
      <c r="Q115" s="5">
        <v>217</v>
      </c>
      <c r="S115" s="20" t="s">
        <v>187</v>
      </c>
      <c r="T115" s="3">
        <v>0.19518715</v>
      </c>
      <c r="U115" s="5">
        <v>114</v>
      </c>
      <c r="V115" s="3">
        <v>0.39322493999999997</v>
      </c>
      <c r="W115" s="3">
        <v>-0.19803778999999996</v>
      </c>
      <c r="X115" s="90">
        <v>-0.50362469379485431</v>
      </c>
      <c r="Y115" s="19">
        <v>-7.7644250562058383E-4</v>
      </c>
      <c r="Z115" s="3">
        <v>0.19518715</v>
      </c>
      <c r="AA115" s="5">
        <v>114</v>
      </c>
      <c r="AB115" s="3">
        <v>0.39322493999999997</v>
      </c>
      <c r="AC115" s="3">
        <v>-0.19803778999999996</v>
      </c>
      <c r="AD115" s="90">
        <v>-0.50362469379485431</v>
      </c>
      <c r="AE115" s="19">
        <v>-7.7644250562058383E-4</v>
      </c>
      <c r="AG115" s="20" t="s">
        <v>187</v>
      </c>
      <c r="AH115" s="5">
        <v>114</v>
      </c>
      <c r="AI115" s="3">
        <v>2.9392665300000003</v>
      </c>
      <c r="AJ115" s="5">
        <v>116</v>
      </c>
      <c r="AK115" s="4">
        <v>-0.20076987731782592</v>
      </c>
      <c r="AL115" s="3">
        <v>2.732386814992196E-3</v>
      </c>
      <c r="AM115" s="3">
        <v>3.6776223099999998</v>
      </c>
    </row>
    <row r="116" spans="1:39" x14ac:dyDescent="0.35">
      <c r="A116" s="20" t="s">
        <v>216</v>
      </c>
      <c r="B116" s="3">
        <v>8.7273610000000001E-2</v>
      </c>
      <c r="C116" s="5">
        <v>115</v>
      </c>
      <c r="D116" s="3">
        <v>7.3761779999999999E-2</v>
      </c>
      <c r="E116" s="3">
        <v>1.3511830000000002E-2</v>
      </c>
      <c r="F116" s="4">
        <v>0.18318199479459429</v>
      </c>
      <c r="G116" s="3">
        <v>1.0457113060464392E-3</v>
      </c>
      <c r="H116" s="19">
        <v>1.656165922691325E-4</v>
      </c>
      <c r="I116" s="5">
        <v>65</v>
      </c>
      <c r="J116" s="3">
        <v>0.17995940999999999</v>
      </c>
      <c r="K116" s="5">
        <v>115</v>
      </c>
      <c r="L116" s="3">
        <v>0.16651794</v>
      </c>
      <c r="M116" s="3">
        <v>1.3441469999999983E-2</v>
      </c>
      <c r="N116" s="4">
        <v>8.0720852059543713E-2</v>
      </c>
      <c r="O116" s="3">
        <v>1.1071246426016736E-3</v>
      </c>
      <c r="P116" s="19">
        <v>8.1593557130329273E-5</v>
      </c>
      <c r="Q116" s="5">
        <v>67</v>
      </c>
      <c r="S116" s="20" t="s">
        <v>216</v>
      </c>
      <c r="T116" s="3">
        <v>0.17995940999999999</v>
      </c>
      <c r="U116" s="5">
        <v>115</v>
      </c>
      <c r="V116" s="3">
        <v>0.22623153000000001</v>
      </c>
      <c r="W116" s="3">
        <v>-4.6272120000000028E-2</v>
      </c>
      <c r="X116" s="90">
        <v>-0.20453435469406067</v>
      </c>
      <c r="Y116" s="19">
        <v>-1.8141810607549377E-4</v>
      </c>
      <c r="Z116" s="3">
        <v>0.17995940999999999</v>
      </c>
      <c r="AA116" s="5">
        <v>115</v>
      </c>
      <c r="AB116" s="3">
        <v>0.22623153000000001</v>
      </c>
      <c r="AC116" s="3">
        <v>-4.6272120000000028E-2</v>
      </c>
      <c r="AD116" s="90">
        <v>-0.20453435469406067</v>
      </c>
      <c r="AE116" s="19">
        <v>-1.8141810607549377E-4</v>
      </c>
      <c r="AG116" s="20" t="s">
        <v>216</v>
      </c>
      <c r="AH116" s="5">
        <v>115</v>
      </c>
      <c r="AI116" s="3">
        <v>2.2001597999999998</v>
      </c>
      <c r="AJ116" s="5">
        <v>122</v>
      </c>
      <c r="AK116" s="4">
        <v>1.9004314012436279</v>
      </c>
      <c r="AL116" s="3">
        <v>2.0453019714397475E-3</v>
      </c>
      <c r="AM116" s="3">
        <v>0.75856294999999996</v>
      </c>
    </row>
    <row r="117" spans="1:39" x14ac:dyDescent="0.35">
      <c r="A117" s="20" t="s">
        <v>301</v>
      </c>
      <c r="B117" s="3">
        <v>0.17230496000000001</v>
      </c>
      <c r="C117" s="5">
        <v>106</v>
      </c>
      <c r="D117" s="3">
        <v>1.7972999999999999E-4</v>
      </c>
      <c r="E117" s="3">
        <v>0.17212523000000002</v>
      </c>
      <c r="F117" s="4">
        <v>957.68780949201596</v>
      </c>
      <c r="G117" s="3">
        <v>2.064555880751117E-3</v>
      </c>
      <c r="H117" s="19">
        <v>2.1097655932720179E-3</v>
      </c>
      <c r="I117" s="5">
        <v>54</v>
      </c>
      <c r="J117" s="3">
        <v>0.17250845000000001</v>
      </c>
      <c r="K117" s="5">
        <v>116</v>
      </c>
      <c r="L117" s="3">
        <v>2.5043999999999999E-4</v>
      </c>
      <c r="M117" s="3">
        <v>0.17225801000000002</v>
      </c>
      <c r="N117" s="4">
        <v>687.82147420539854</v>
      </c>
      <c r="O117" s="3">
        <v>1.0612857424461366E-3</v>
      </c>
      <c r="P117" s="19">
        <v>1.045655257951091E-3</v>
      </c>
      <c r="Q117" s="5">
        <v>47</v>
      </c>
      <c r="S117" s="20" t="s">
        <v>301</v>
      </c>
      <c r="T117" s="3">
        <v>0.17250845000000001</v>
      </c>
      <c r="U117" s="5">
        <v>116</v>
      </c>
      <c r="V117" s="3">
        <v>2.6491380000000002E-2</v>
      </c>
      <c r="W117" s="3">
        <v>0.14601707</v>
      </c>
      <c r="X117" s="90">
        <v>5.5118710312562049</v>
      </c>
      <c r="Y117" s="19">
        <v>5.7248598711476327E-4</v>
      </c>
      <c r="Z117" s="3">
        <v>0.17250845000000001</v>
      </c>
      <c r="AA117" s="5">
        <v>116</v>
      </c>
      <c r="AB117" s="3">
        <v>2.6491380000000002E-2</v>
      </c>
      <c r="AC117" s="3">
        <v>0.14601707</v>
      </c>
      <c r="AD117" s="90">
        <v>5.5118710312562049</v>
      </c>
      <c r="AE117" s="19">
        <v>5.7248598711476327E-4</v>
      </c>
      <c r="AG117" s="20" t="s">
        <v>301</v>
      </c>
      <c r="AH117" s="5">
        <v>116</v>
      </c>
      <c r="AI117" s="3">
        <v>0.38481175000000001</v>
      </c>
      <c r="AJ117" s="5">
        <v>139</v>
      </c>
      <c r="AK117" s="4">
        <v>19.80425620026837</v>
      </c>
      <c r="AL117" s="3">
        <v>3.5772684825355837E-4</v>
      </c>
      <c r="AM117" s="3">
        <v>1.8496780000000001E-2</v>
      </c>
    </row>
    <row r="118" spans="1:39" x14ac:dyDescent="0.35">
      <c r="A118" s="20" t="s">
        <v>220</v>
      </c>
      <c r="B118" s="3">
        <v>0.10697520000000001</v>
      </c>
      <c r="C118" s="5">
        <v>113</v>
      </c>
      <c r="D118" s="3">
        <v>0.17890671</v>
      </c>
      <c r="E118" s="3">
        <v>-7.193150999999999E-2</v>
      </c>
      <c r="F118" s="4">
        <v>-0.40206155487404571</v>
      </c>
      <c r="G118" s="3">
        <v>1.2817755115959917E-3</v>
      </c>
      <c r="H118" s="19">
        <v>-8.8167565481308034E-4</v>
      </c>
      <c r="I118" s="5">
        <v>237</v>
      </c>
      <c r="J118" s="3">
        <v>0.16956723000000001</v>
      </c>
      <c r="K118" s="5">
        <v>117</v>
      </c>
      <c r="L118" s="3">
        <v>0.32642329000000003</v>
      </c>
      <c r="M118" s="3">
        <v>-0.15685606000000002</v>
      </c>
      <c r="N118" s="4">
        <v>-0.48052962152302303</v>
      </c>
      <c r="O118" s="3">
        <v>1.0431911224353639E-3</v>
      </c>
      <c r="P118" s="19">
        <v>-9.5216102798640137E-4</v>
      </c>
      <c r="Q118" s="5">
        <v>227</v>
      </c>
      <c r="S118" s="20" t="s">
        <v>220</v>
      </c>
      <c r="T118" s="3">
        <v>0.16956723000000001</v>
      </c>
      <c r="U118" s="5">
        <v>117</v>
      </c>
      <c r="V118" s="3">
        <v>0.60570261000000003</v>
      </c>
      <c r="W118" s="3">
        <v>-0.43613538000000002</v>
      </c>
      <c r="X118" s="90">
        <v>-0.72004870508977992</v>
      </c>
      <c r="Y118" s="19">
        <v>-1.7099466078518929E-3</v>
      </c>
      <c r="Z118" s="3">
        <v>0.16956723000000001</v>
      </c>
      <c r="AA118" s="5">
        <v>117</v>
      </c>
      <c r="AB118" s="3">
        <v>0.60570261000000003</v>
      </c>
      <c r="AC118" s="3">
        <v>-0.43613538000000002</v>
      </c>
      <c r="AD118" s="90">
        <v>-0.72004870508977992</v>
      </c>
      <c r="AE118" s="19">
        <v>-1.7099466078518929E-3</v>
      </c>
      <c r="AG118" s="20" t="s">
        <v>220</v>
      </c>
      <c r="AH118" s="5">
        <v>117</v>
      </c>
      <c r="AI118" s="3">
        <v>3.0041430300000003</v>
      </c>
      <c r="AJ118" s="5">
        <v>115</v>
      </c>
      <c r="AK118" s="4">
        <v>-5.1473974469667061E-2</v>
      </c>
      <c r="AL118" s="3">
        <v>2.7926969948937246E-3</v>
      </c>
      <c r="AM118" s="3">
        <v>3.1671698499999996</v>
      </c>
    </row>
    <row r="119" spans="1:39" x14ac:dyDescent="0.35">
      <c r="A119" s="20" t="s">
        <v>168</v>
      </c>
      <c r="B119" s="3">
        <v>0.13790722999999999</v>
      </c>
      <c r="C119" s="5">
        <v>111</v>
      </c>
      <c r="D119" s="3">
        <v>0.1072965</v>
      </c>
      <c r="E119" s="3">
        <v>3.0610729999999989E-2</v>
      </c>
      <c r="F119" s="4">
        <v>0.28529103931628708</v>
      </c>
      <c r="G119" s="3">
        <v>1.6524027090955293E-3</v>
      </c>
      <c r="H119" s="19">
        <v>3.7520045689373678E-4</v>
      </c>
      <c r="I119" s="5">
        <v>61</v>
      </c>
      <c r="J119" s="3">
        <v>0.13882818</v>
      </c>
      <c r="K119" s="5">
        <v>118</v>
      </c>
      <c r="L119" s="3">
        <v>0.38534886000000013</v>
      </c>
      <c r="M119" s="3">
        <v>-0.24652068000000013</v>
      </c>
      <c r="N119" s="4">
        <v>-0.639733772665112</v>
      </c>
      <c r="O119" s="3">
        <v>8.5408203530752192E-4</v>
      </c>
      <c r="P119" s="19">
        <v>-1.4964508485595441E-3</v>
      </c>
      <c r="Q119" s="5">
        <v>230</v>
      </c>
      <c r="S119" s="20" t="s">
        <v>168</v>
      </c>
      <c r="T119" s="3">
        <v>0.13882818</v>
      </c>
      <c r="U119" s="5">
        <v>118</v>
      </c>
      <c r="V119" s="3">
        <v>0.58957439000000011</v>
      </c>
      <c r="W119" s="3">
        <v>-0.45074621000000015</v>
      </c>
      <c r="X119" s="90">
        <v>-0.7645281369836977</v>
      </c>
      <c r="Y119" s="19">
        <v>-1.7672309749133335E-3</v>
      </c>
      <c r="Z119" s="3">
        <v>0.13882818</v>
      </c>
      <c r="AA119" s="5">
        <v>118</v>
      </c>
      <c r="AB119" s="3">
        <v>0.58957439000000011</v>
      </c>
      <c r="AC119" s="3">
        <v>-0.45074621000000015</v>
      </c>
      <c r="AD119" s="90">
        <v>-0.7645281369836977</v>
      </c>
      <c r="AE119" s="19">
        <v>-1.7672309749133335E-3</v>
      </c>
      <c r="AG119" s="20" t="s">
        <v>168</v>
      </c>
      <c r="AH119" s="5">
        <v>118</v>
      </c>
      <c r="AI119" s="3">
        <v>2.8603436899999997</v>
      </c>
      <c r="AJ119" s="5">
        <v>117</v>
      </c>
      <c r="AK119" s="4">
        <v>-0.9637915040583539</v>
      </c>
      <c r="AL119" s="3">
        <v>2.6590189440568097E-3</v>
      </c>
      <c r="AM119" s="3">
        <v>78.99647902000001</v>
      </c>
    </row>
    <row r="120" spans="1:39" x14ac:dyDescent="0.35">
      <c r="A120" s="20" t="s">
        <v>160</v>
      </c>
      <c r="B120" s="3">
        <v>6.2639E-4</v>
      </c>
      <c r="C120" s="5">
        <v>161</v>
      </c>
      <c r="D120" s="3">
        <v>2.3600000000000001E-5</v>
      </c>
      <c r="E120" s="3">
        <v>6.0278999999999997E-4</v>
      </c>
      <c r="F120" s="4">
        <v>25.541949152542372</v>
      </c>
      <c r="G120" s="3">
        <v>7.5053971640961006E-6</v>
      </c>
      <c r="H120" s="19">
        <v>7.3884903565179816E-6</v>
      </c>
      <c r="I120" s="5">
        <v>85</v>
      </c>
      <c r="J120" s="3">
        <v>0.10916426</v>
      </c>
      <c r="K120" s="5">
        <v>119</v>
      </c>
      <c r="L120" s="3">
        <v>2.3600000000000001E-5</v>
      </c>
      <c r="M120" s="3">
        <v>0.10914066</v>
      </c>
      <c r="N120" s="4">
        <v>4624.6042372881357</v>
      </c>
      <c r="O120" s="3">
        <v>6.7158723368439689E-4</v>
      </c>
      <c r="P120" s="19">
        <v>6.6251493898746591E-4</v>
      </c>
      <c r="Q120" s="5">
        <v>51</v>
      </c>
      <c r="S120" s="20" t="s">
        <v>160</v>
      </c>
      <c r="T120" s="3">
        <v>0.10916426</v>
      </c>
      <c r="U120" s="5">
        <v>119</v>
      </c>
      <c r="V120" s="3">
        <v>8.8660000000000008E-5</v>
      </c>
      <c r="W120" s="3">
        <v>0.10907559999999999</v>
      </c>
      <c r="X120" s="90">
        <v>1230.268441236183</v>
      </c>
      <c r="Y120" s="19">
        <v>4.2765035989377869E-4</v>
      </c>
      <c r="Z120" s="3">
        <v>0.10916426</v>
      </c>
      <c r="AA120" s="5">
        <v>119</v>
      </c>
      <c r="AB120" s="3">
        <v>8.8660000000000008E-5</v>
      </c>
      <c r="AC120" s="3">
        <v>0.10907559999999999</v>
      </c>
      <c r="AD120" s="90">
        <v>1230.268441236183</v>
      </c>
      <c r="AE120" s="19">
        <v>4.2765035989377869E-4</v>
      </c>
      <c r="AG120" s="20" t="s">
        <v>160</v>
      </c>
      <c r="AH120" s="5">
        <v>119</v>
      </c>
      <c r="AI120" s="3">
        <v>0.14161664000000002</v>
      </c>
      <c r="AJ120" s="5">
        <v>149</v>
      </c>
      <c r="AK120" s="4">
        <v>2.5934380771884351</v>
      </c>
      <c r="AL120" s="3">
        <v>1.3164897976077606E-4</v>
      </c>
      <c r="AM120" s="3">
        <v>3.940979E-2</v>
      </c>
    </row>
    <row r="121" spans="1:39" x14ac:dyDescent="0.35">
      <c r="A121" s="20" t="s">
        <v>313</v>
      </c>
      <c r="B121" s="3">
        <v>0.10522524</v>
      </c>
      <c r="C121" s="5">
        <v>114</v>
      </c>
      <c r="D121" s="3"/>
      <c r="E121" s="3">
        <v>0.10522524</v>
      </c>
      <c r="F121" s="4">
        <v>-1</v>
      </c>
      <c r="G121" s="3">
        <v>1.2608075127114602E-3</v>
      </c>
      <c r="H121" s="19">
        <v>1.2897620581003172E-3</v>
      </c>
      <c r="I121" s="5">
        <v>57</v>
      </c>
      <c r="J121" s="3">
        <v>0.1052329</v>
      </c>
      <c r="K121" s="5">
        <v>120</v>
      </c>
      <c r="L121" s="3"/>
      <c r="M121" s="3">
        <v>0.1052329</v>
      </c>
      <c r="N121" s="4">
        <v>-1</v>
      </c>
      <c r="O121" s="3">
        <v>6.4740119342710488E-4</v>
      </c>
      <c r="P121" s="19">
        <v>6.3879372108409556E-4</v>
      </c>
      <c r="Q121" s="5">
        <v>52</v>
      </c>
      <c r="S121" s="20" t="s">
        <v>313</v>
      </c>
      <c r="T121" s="3">
        <v>0.1052329</v>
      </c>
      <c r="U121" s="5">
        <v>120</v>
      </c>
      <c r="V121" s="3">
        <v>1.1252460000000001E-2</v>
      </c>
      <c r="W121" s="3">
        <v>9.3980439999999998E-2</v>
      </c>
      <c r="X121" s="90">
        <v>8.3519905869472097</v>
      </c>
      <c r="Y121" s="19">
        <v>3.6846709061399318E-4</v>
      </c>
      <c r="Z121" s="3">
        <v>0.1052329</v>
      </c>
      <c r="AA121" s="5">
        <v>120</v>
      </c>
      <c r="AB121" s="3">
        <v>1.1252460000000001E-2</v>
      </c>
      <c r="AC121" s="3">
        <v>9.3980439999999998E-2</v>
      </c>
      <c r="AD121" s="90">
        <v>8.3519905869472097</v>
      </c>
      <c r="AE121" s="19">
        <v>3.6846709061399318E-4</v>
      </c>
      <c r="AG121" s="20" t="s">
        <v>313</v>
      </c>
      <c r="AH121" s="5">
        <v>120</v>
      </c>
      <c r="AI121" s="3">
        <v>0.42244207000000006</v>
      </c>
      <c r="AJ121" s="5">
        <v>137</v>
      </c>
      <c r="AK121" s="4">
        <v>285.25390984984011</v>
      </c>
      <c r="AL121" s="3">
        <v>3.9270856534606626E-4</v>
      </c>
      <c r="AM121" s="3">
        <v>1.47576E-3</v>
      </c>
    </row>
    <row r="122" spans="1:39" x14ac:dyDescent="0.35">
      <c r="A122" s="20" t="s">
        <v>199</v>
      </c>
      <c r="B122" s="3">
        <v>3.2927770000000002E-2</v>
      </c>
      <c r="C122" s="5">
        <v>119</v>
      </c>
      <c r="D122" s="3">
        <v>3.8382799999999999E-3</v>
      </c>
      <c r="E122" s="3">
        <v>2.9089490000000003E-2</v>
      </c>
      <c r="F122" s="4">
        <v>7.5787826839105019</v>
      </c>
      <c r="G122" s="3">
        <v>3.9454012927730119E-4</v>
      </c>
      <c r="H122" s="19">
        <v>3.5655438268887389E-4</v>
      </c>
      <c r="I122" s="5">
        <v>62</v>
      </c>
      <c r="J122" s="3">
        <v>9.5329259999999999E-2</v>
      </c>
      <c r="K122" s="5">
        <v>121</v>
      </c>
      <c r="L122" s="3">
        <v>6.5945499999999994E-3</v>
      </c>
      <c r="M122" s="3">
        <v>8.8734709999999994E-2</v>
      </c>
      <c r="N122" s="4">
        <v>13.455764229553193</v>
      </c>
      <c r="O122" s="3">
        <v>5.8647321030326797E-4</v>
      </c>
      <c r="P122" s="19">
        <v>5.3864500161278557E-4</v>
      </c>
      <c r="Q122" s="5">
        <v>54</v>
      </c>
      <c r="S122" s="20" t="s">
        <v>199</v>
      </c>
      <c r="T122" s="3">
        <v>9.5329259999999999E-2</v>
      </c>
      <c r="U122" s="5">
        <v>121</v>
      </c>
      <c r="V122" s="3">
        <v>3.6260599999999997E-2</v>
      </c>
      <c r="W122" s="3">
        <v>5.9068660000000002E-2</v>
      </c>
      <c r="X122" s="90">
        <v>1.6290039326431445</v>
      </c>
      <c r="Y122" s="19">
        <v>2.3158922533951911E-4</v>
      </c>
      <c r="Z122" s="3">
        <v>9.5329259999999999E-2</v>
      </c>
      <c r="AA122" s="5">
        <v>121</v>
      </c>
      <c r="AB122" s="3">
        <v>3.6260599999999997E-2</v>
      </c>
      <c r="AC122" s="3">
        <v>5.9068660000000002E-2</v>
      </c>
      <c r="AD122" s="90">
        <v>1.6290039326431445</v>
      </c>
      <c r="AE122" s="19">
        <v>2.3158922533951911E-4</v>
      </c>
      <c r="AG122" s="20" t="s">
        <v>199</v>
      </c>
      <c r="AH122" s="5">
        <v>121</v>
      </c>
      <c r="AI122" s="3">
        <v>1.4730798899999999</v>
      </c>
      <c r="AJ122" s="5">
        <v>125</v>
      </c>
      <c r="AK122" s="4">
        <v>0.96975635903290502</v>
      </c>
      <c r="AL122" s="3">
        <v>1.3693974424517923E-3</v>
      </c>
      <c r="AM122" s="3">
        <v>0.74784877999999999</v>
      </c>
    </row>
    <row r="123" spans="1:39" x14ac:dyDescent="0.35">
      <c r="A123" s="20" t="s">
        <v>129</v>
      </c>
      <c r="B123" s="3">
        <v>2.4005789999999999E-2</v>
      </c>
      <c r="C123" s="5">
        <v>122</v>
      </c>
      <c r="D123" s="3">
        <v>5.2665780000000009E-2</v>
      </c>
      <c r="E123" s="3">
        <v>-2.865999000000001E-2</v>
      </c>
      <c r="F123" s="4">
        <v>-0.54418618693200793</v>
      </c>
      <c r="G123" s="3">
        <v>2.876370762430539E-4</v>
      </c>
      <c r="H123" s="19">
        <v>-3.5128993469185263E-4</v>
      </c>
      <c r="I123" s="5">
        <v>233</v>
      </c>
      <c r="J123" s="3">
        <v>8.854795E-2</v>
      </c>
      <c r="K123" s="5">
        <v>122</v>
      </c>
      <c r="L123" s="3">
        <v>8.9842030000000017E-2</v>
      </c>
      <c r="M123" s="3">
        <v>-1.2940800000000169E-3</v>
      </c>
      <c r="N123" s="4">
        <v>-1.4403948797684252E-2</v>
      </c>
      <c r="O123" s="3">
        <v>5.447540503542486E-4</v>
      </c>
      <c r="P123" s="19">
        <v>-7.8554347412312806E-6</v>
      </c>
      <c r="Q123" s="5">
        <v>188</v>
      </c>
      <c r="S123" s="20" t="s">
        <v>129</v>
      </c>
      <c r="T123" s="3">
        <v>8.854795E-2</v>
      </c>
      <c r="U123" s="5">
        <v>122</v>
      </c>
      <c r="V123" s="3">
        <v>0.28954653000000002</v>
      </c>
      <c r="W123" s="3">
        <v>-0.20099858000000004</v>
      </c>
      <c r="X123" s="90">
        <v>-0.6941840401264695</v>
      </c>
      <c r="Y123" s="19">
        <v>-7.8805081131929126E-4</v>
      </c>
      <c r="Z123" s="3">
        <v>8.854795E-2</v>
      </c>
      <c r="AA123" s="5">
        <v>122</v>
      </c>
      <c r="AB123" s="3">
        <v>0.28954653000000002</v>
      </c>
      <c r="AC123" s="3">
        <v>-0.20099858000000004</v>
      </c>
      <c r="AD123" s="90">
        <v>-0.6941840401264695</v>
      </c>
      <c r="AE123" s="19">
        <v>-7.8805081131929126E-4</v>
      </c>
      <c r="AG123" s="20" t="s">
        <v>129</v>
      </c>
      <c r="AH123" s="5">
        <v>122</v>
      </c>
      <c r="AI123" s="3">
        <v>5.9314741899999985</v>
      </c>
      <c r="AJ123" s="5">
        <v>108</v>
      </c>
      <c r="AK123" s="4">
        <v>0.72616263503378087</v>
      </c>
      <c r="AL123" s="3">
        <v>5.5139885086305908E-3</v>
      </c>
      <c r="AM123" s="3">
        <v>3.4362197800000001</v>
      </c>
    </row>
    <row r="124" spans="1:39" x14ac:dyDescent="0.35">
      <c r="A124" s="20" t="s">
        <v>170</v>
      </c>
      <c r="B124" s="3">
        <v>8.0095180000000002E-2</v>
      </c>
      <c r="C124" s="5">
        <v>116</v>
      </c>
      <c r="D124" s="3"/>
      <c r="E124" s="3">
        <v>8.0095180000000002E-2</v>
      </c>
      <c r="F124" s="4">
        <v>-1</v>
      </c>
      <c r="G124" s="3">
        <v>9.5969944735670545E-4</v>
      </c>
      <c r="H124" s="19">
        <v>9.817390219372783E-4</v>
      </c>
      <c r="I124" s="5">
        <v>60</v>
      </c>
      <c r="J124" s="3">
        <v>8.231484E-2</v>
      </c>
      <c r="K124" s="5">
        <v>123</v>
      </c>
      <c r="L124" s="3">
        <v>9.5680000000000005E-5</v>
      </c>
      <c r="M124" s="3">
        <v>8.2219159999999999E-2</v>
      </c>
      <c r="N124" s="4">
        <v>859.31396321070224</v>
      </c>
      <c r="O124" s="3">
        <v>5.0640746052575941E-4</v>
      </c>
      <c r="P124" s="19">
        <v>4.9909375452742084E-4</v>
      </c>
      <c r="Q124" s="5">
        <v>55</v>
      </c>
      <c r="S124" s="20" t="s">
        <v>170</v>
      </c>
      <c r="T124" s="3">
        <v>8.231484E-2</v>
      </c>
      <c r="U124" s="5">
        <v>123</v>
      </c>
      <c r="V124" s="3">
        <v>9.6604999999999998E-4</v>
      </c>
      <c r="W124" s="3">
        <v>8.1348790000000004E-2</v>
      </c>
      <c r="X124" s="90">
        <v>84.207639356140987</v>
      </c>
      <c r="Y124" s="19">
        <v>3.1894245202798265E-4</v>
      </c>
      <c r="Z124" s="3">
        <v>8.231484E-2</v>
      </c>
      <c r="AA124" s="5">
        <v>123</v>
      </c>
      <c r="AB124" s="3">
        <v>9.6604999999999998E-4</v>
      </c>
      <c r="AC124" s="3">
        <v>8.1348790000000004E-2</v>
      </c>
      <c r="AD124" s="90">
        <v>84.207639356140987</v>
      </c>
      <c r="AE124" s="19">
        <v>3.1894245202798265E-4</v>
      </c>
      <c r="AG124" s="20" t="s">
        <v>170</v>
      </c>
      <c r="AH124" s="5">
        <v>123</v>
      </c>
      <c r="AI124" s="3">
        <v>1.9537800000000001E-2</v>
      </c>
      <c r="AJ124" s="5">
        <v>190</v>
      </c>
      <c r="AK124" s="4">
        <v>0.90534052776268936</v>
      </c>
      <c r="AL124" s="3">
        <v>1.8162635667461746E-5</v>
      </c>
      <c r="AM124" s="3">
        <v>1.025423E-2</v>
      </c>
    </row>
    <row r="125" spans="1:39" x14ac:dyDescent="0.35">
      <c r="A125" s="20" t="s">
        <v>144</v>
      </c>
      <c r="B125" s="3">
        <v>5.4047000000000001E-3</v>
      </c>
      <c r="C125" s="5">
        <v>139</v>
      </c>
      <c r="D125" s="3">
        <v>1.01526E-3</v>
      </c>
      <c r="E125" s="3">
        <v>4.3894399999999997E-3</v>
      </c>
      <c r="F125" s="4">
        <v>4.3234639402714574</v>
      </c>
      <c r="G125" s="3">
        <v>6.4759047961797275E-5</v>
      </c>
      <c r="H125" s="19">
        <v>5.3802045671816532E-5</v>
      </c>
      <c r="I125" s="5">
        <v>69</v>
      </c>
      <c r="J125" s="3">
        <v>8.1934789999999993E-2</v>
      </c>
      <c r="K125" s="5">
        <v>124</v>
      </c>
      <c r="L125" s="3">
        <v>1.01856E-3</v>
      </c>
      <c r="M125" s="3">
        <v>8.0916229999999992E-2</v>
      </c>
      <c r="N125" s="4">
        <v>79.441790370719445</v>
      </c>
      <c r="O125" s="3">
        <v>5.0406936261567642E-4</v>
      </c>
      <c r="P125" s="19">
        <v>4.9118459776169353E-4</v>
      </c>
      <c r="Q125" s="5">
        <v>56</v>
      </c>
      <c r="S125" s="20" t="s">
        <v>144</v>
      </c>
      <c r="T125" s="3">
        <v>8.1934789999999993E-2</v>
      </c>
      <c r="U125" s="5">
        <v>124</v>
      </c>
      <c r="V125" s="3">
        <v>1.59556E-3</v>
      </c>
      <c r="W125" s="3">
        <v>8.0339229999999998E-2</v>
      </c>
      <c r="X125" s="90">
        <v>50.351744841936373</v>
      </c>
      <c r="Y125" s="19">
        <v>3.1498429184060467E-4</v>
      </c>
      <c r="Z125" s="3">
        <v>8.1934789999999993E-2</v>
      </c>
      <c r="AA125" s="5">
        <v>124</v>
      </c>
      <c r="AB125" s="3">
        <v>1.59556E-3</v>
      </c>
      <c r="AC125" s="3">
        <v>8.0339229999999998E-2</v>
      </c>
      <c r="AD125" s="90">
        <v>50.351744841936373</v>
      </c>
      <c r="AE125" s="19">
        <v>3.1498429184060467E-4</v>
      </c>
      <c r="AG125" s="20" t="s">
        <v>144</v>
      </c>
      <c r="AH125" s="5">
        <v>124</v>
      </c>
      <c r="AI125" s="3">
        <v>3.1660900000000006E-2</v>
      </c>
      <c r="AJ125" s="5">
        <v>175</v>
      </c>
      <c r="AK125" s="4">
        <v>0.15234046580019167</v>
      </c>
      <c r="AL125" s="3">
        <v>2.9432453582488293E-5</v>
      </c>
      <c r="AM125" s="3">
        <v>2.7475299999999998E-2</v>
      </c>
    </row>
    <row r="126" spans="1:39" x14ac:dyDescent="0.35">
      <c r="A126" s="20" t="s">
        <v>263</v>
      </c>
      <c r="B126" s="3">
        <v>2.744216E-2</v>
      </c>
      <c r="C126" s="5">
        <v>120</v>
      </c>
      <c r="D126" s="3">
        <v>4.3845490000000001E-2</v>
      </c>
      <c r="E126" s="3">
        <v>-1.6403330000000001E-2</v>
      </c>
      <c r="F126" s="4">
        <v>-0.37411669934581637</v>
      </c>
      <c r="G126" s="3">
        <v>3.2881161870507424E-4</v>
      </c>
      <c r="H126" s="19">
        <v>-2.010581554434913E-4</v>
      </c>
      <c r="I126" s="5">
        <v>225</v>
      </c>
      <c r="J126" s="3">
        <v>8.1227489999999999E-2</v>
      </c>
      <c r="K126" s="5">
        <v>125</v>
      </c>
      <c r="L126" s="3">
        <v>0.16059117000000001</v>
      </c>
      <c r="M126" s="3">
        <v>-7.9363680000000006E-2</v>
      </c>
      <c r="N126" s="4">
        <v>-0.49419703461902675</v>
      </c>
      <c r="O126" s="3">
        <v>4.9971799660646272E-4</v>
      </c>
      <c r="P126" s="19">
        <v>-4.81760176390914E-4</v>
      </c>
      <c r="Q126" s="5">
        <v>221</v>
      </c>
      <c r="S126" s="20" t="s">
        <v>263</v>
      </c>
      <c r="T126" s="3">
        <v>8.1227489999999999E-2</v>
      </c>
      <c r="U126" s="5">
        <v>125</v>
      </c>
      <c r="V126" s="3">
        <v>0.42315341000000012</v>
      </c>
      <c r="W126" s="3">
        <v>-0.34192592000000011</v>
      </c>
      <c r="X126" s="90">
        <v>-0.80804245439024114</v>
      </c>
      <c r="Y126" s="19">
        <v>-1.3405816034476217E-3</v>
      </c>
      <c r="Z126" s="3">
        <v>8.1227489999999999E-2</v>
      </c>
      <c r="AA126" s="5">
        <v>125</v>
      </c>
      <c r="AB126" s="3">
        <v>0.42315341000000012</v>
      </c>
      <c r="AC126" s="3">
        <v>-0.34192592000000011</v>
      </c>
      <c r="AD126" s="90">
        <v>-0.80804245439024114</v>
      </c>
      <c r="AE126" s="19">
        <v>-1.3405816034476217E-3</v>
      </c>
      <c r="AG126" s="20" t="s">
        <v>263</v>
      </c>
      <c r="AH126" s="5">
        <v>125</v>
      </c>
      <c r="AI126" s="3">
        <v>10.668932699999999</v>
      </c>
      <c r="AJ126" s="5">
        <v>98</v>
      </c>
      <c r="AK126" s="4">
        <v>5.9104495050029788</v>
      </c>
      <c r="AL126" s="3">
        <v>9.9180019035290026E-3</v>
      </c>
      <c r="AM126" s="3">
        <v>1.54388404</v>
      </c>
    </row>
    <row r="127" spans="1:39" x14ac:dyDescent="0.35">
      <c r="A127" s="20" t="s">
        <v>286</v>
      </c>
      <c r="B127" s="3">
        <v>6.4856800000000006E-3</v>
      </c>
      <c r="C127" s="5">
        <v>138</v>
      </c>
      <c r="D127" s="3">
        <v>0.22386476</v>
      </c>
      <c r="E127" s="3">
        <v>-0.21737908</v>
      </c>
      <c r="F127" s="4">
        <v>-0.97102857993370639</v>
      </c>
      <c r="G127" s="3">
        <v>7.7711336833657634E-5</v>
      </c>
      <c r="H127" s="19">
        <v>-2.6644490391160287E-3</v>
      </c>
      <c r="I127" s="5">
        <v>242</v>
      </c>
      <c r="J127" s="3">
        <v>7.635065000000002E-2</v>
      </c>
      <c r="K127" s="5">
        <v>126</v>
      </c>
      <c r="L127" s="3">
        <v>0.28931543999999998</v>
      </c>
      <c r="M127" s="3">
        <v>-0.21296478999999996</v>
      </c>
      <c r="N127" s="4">
        <v>-0.73609894446006741</v>
      </c>
      <c r="O127" s="3">
        <v>4.697152879844155E-4</v>
      </c>
      <c r="P127" s="19">
        <v>-1.2927570243145723E-3</v>
      </c>
      <c r="Q127" s="5">
        <v>229</v>
      </c>
      <c r="S127" s="20" t="s">
        <v>286</v>
      </c>
      <c r="T127" s="3">
        <v>7.635065000000002E-2</v>
      </c>
      <c r="U127" s="5">
        <v>126</v>
      </c>
      <c r="V127" s="3">
        <v>0.34097151999999997</v>
      </c>
      <c r="W127" s="3">
        <v>-0.26462086999999995</v>
      </c>
      <c r="X127" s="90">
        <v>-0.77607909892298332</v>
      </c>
      <c r="Y127" s="19">
        <v>-1.0374933559009055E-3</v>
      </c>
      <c r="Z127" s="3">
        <v>7.635065000000002E-2</v>
      </c>
      <c r="AA127" s="5">
        <v>126</v>
      </c>
      <c r="AB127" s="3">
        <v>0.34097151999999997</v>
      </c>
      <c r="AC127" s="3">
        <v>-0.26462086999999995</v>
      </c>
      <c r="AD127" s="90">
        <v>-0.77607909892298332</v>
      </c>
      <c r="AE127" s="19">
        <v>-1.0374933559009055E-3</v>
      </c>
      <c r="AG127" s="20" t="s">
        <v>286</v>
      </c>
      <c r="AH127" s="5">
        <v>126</v>
      </c>
      <c r="AI127" s="3">
        <v>1.33790622</v>
      </c>
      <c r="AJ127" s="5">
        <v>126</v>
      </c>
      <c r="AK127" s="4">
        <v>0.83244852828181259</v>
      </c>
      <c r="AL127" s="3">
        <v>1.2437379454744611E-3</v>
      </c>
      <c r="AM127" s="3">
        <v>0.73011939999999997</v>
      </c>
    </row>
    <row r="128" spans="1:39" x14ac:dyDescent="0.35">
      <c r="A128" s="20" t="s">
        <v>224</v>
      </c>
      <c r="B128" s="3"/>
      <c r="C128" s="5">
        <v>198</v>
      </c>
      <c r="D128" s="3"/>
      <c r="E128" s="3"/>
      <c r="F128" s="4">
        <v>-1</v>
      </c>
      <c r="G128" s="3"/>
      <c r="H128" s="19"/>
      <c r="I128" s="5">
        <v>104</v>
      </c>
      <c r="J128" s="3">
        <v>6.3478400000000004E-2</v>
      </c>
      <c r="K128" s="5">
        <v>127</v>
      </c>
      <c r="L128" s="3">
        <v>4.2359929999999997E-2</v>
      </c>
      <c r="M128" s="3">
        <v>2.1118470000000007E-2</v>
      </c>
      <c r="N128" s="4">
        <v>0.49854827427712967</v>
      </c>
      <c r="O128" s="3">
        <v>3.9052417938537413E-4</v>
      </c>
      <c r="P128" s="19">
        <v>1.2819513702371448E-4</v>
      </c>
      <c r="Q128" s="5">
        <v>61</v>
      </c>
      <c r="S128" s="20" t="s">
        <v>224</v>
      </c>
      <c r="T128" s="3">
        <v>6.3478400000000004E-2</v>
      </c>
      <c r="U128" s="5">
        <v>127</v>
      </c>
      <c r="V128" s="3">
        <v>0.12058709000000001</v>
      </c>
      <c r="W128" s="3">
        <v>-5.7108690000000004E-2</v>
      </c>
      <c r="X128" s="90">
        <v>-0.47358875647467735</v>
      </c>
      <c r="Y128" s="19">
        <v>-2.2390481309809195E-4</v>
      </c>
      <c r="Z128" s="3">
        <v>6.3478400000000004E-2</v>
      </c>
      <c r="AA128" s="5">
        <v>127</v>
      </c>
      <c r="AB128" s="3">
        <v>0.12058709000000001</v>
      </c>
      <c r="AC128" s="3">
        <v>-5.7108690000000004E-2</v>
      </c>
      <c r="AD128" s="90">
        <v>-0.47358875647467735</v>
      </c>
      <c r="AE128" s="19">
        <v>-2.2390481309809195E-4</v>
      </c>
      <c r="AG128" s="20" t="s">
        <v>224</v>
      </c>
      <c r="AH128" s="5">
        <v>127</v>
      </c>
      <c r="AI128" s="3">
        <v>0.42956770999999994</v>
      </c>
      <c r="AJ128" s="5">
        <v>136</v>
      </c>
      <c r="AK128" s="4">
        <v>6.8010614308941246</v>
      </c>
      <c r="AL128" s="3">
        <v>3.9933266853155744E-4</v>
      </c>
      <c r="AM128" s="3">
        <v>5.5065290000000003E-2</v>
      </c>
    </row>
    <row r="129" spans="1:39" x14ac:dyDescent="0.35">
      <c r="A129" s="20" t="s">
        <v>132</v>
      </c>
      <c r="B129" s="3">
        <v>4.6951400000000004E-3</v>
      </c>
      <c r="C129" s="5">
        <v>141</v>
      </c>
      <c r="D129" s="3">
        <v>1.9417600000000001E-3</v>
      </c>
      <c r="E129" s="3">
        <v>2.7533800000000006E-3</v>
      </c>
      <c r="F129" s="4">
        <v>1.4179816249176005</v>
      </c>
      <c r="G129" s="3">
        <v>5.6257108895471145E-5</v>
      </c>
      <c r="H129" s="19">
        <v>3.3748604950031491E-5</v>
      </c>
      <c r="I129" s="5">
        <v>74</v>
      </c>
      <c r="J129" s="3">
        <v>6.1242530000000003E-2</v>
      </c>
      <c r="K129" s="5">
        <v>128</v>
      </c>
      <c r="L129" s="3">
        <v>7.7811600000000005E-3</v>
      </c>
      <c r="M129" s="3">
        <v>5.3461370000000001E-2</v>
      </c>
      <c r="N129" s="4">
        <v>6.8706169774172485</v>
      </c>
      <c r="O129" s="3">
        <v>3.7676892882829681E-4</v>
      </c>
      <c r="P129" s="19">
        <v>3.2452576595868432E-4</v>
      </c>
      <c r="Q129" s="5">
        <v>58</v>
      </c>
      <c r="S129" s="20" t="s">
        <v>132</v>
      </c>
      <c r="T129" s="3">
        <v>6.1242530000000003E-2</v>
      </c>
      <c r="U129" s="5">
        <v>128</v>
      </c>
      <c r="V129" s="3">
        <v>7.2744009999999998E-2</v>
      </c>
      <c r="W129" s="3">
        <v>-1.1501479999999994E-2</v>
      </c>
      <c r="X129" s="90">
        <v>-0.15810896319848189</v>
      </c>
      <c r="Y129" s="19">
        <v>-4.5093605364637877E-5</v>
      </c>
      <c r="Z129" s="3">
        <v>6.1242530000000003E-2</v>
      </c>
      <c r="AA129" s="5">
        <v>128</v>
      </c>
      <c r="AB129" s="3">
        <v>7.2744009999999998E-2</v>
      </c>
      <c r="AC129" s="3">
        <v>-1.1501479999999994E-2</v>
      </c>
      <c r="AD129" s="90">
        <v>-0.15810896319848189</v>
      </c>
      <c r="AE129" s="19">
        <v>-4.5093605364637877E-5</v>
      </c>
      <c r="AG129" s="20" t="s">
        <v>132</v>
      </c>
      <c r="AH129" s="5">
        <v>128</v>
      </c>
      <c r="AI129" s="3">
        <v>0.69719649999999989</v>
      </c>
      <c r="AJ129" s="5">
        <v>131</v>
      </c>
      <c r="AK129" s="4">
        <v>-0.96874059850958394</v>
      </c>
      <c r="AL129" s="3">
        <v>6.4812445711029344E-4</v>
      </c>
      <c r="AM129" s="3">
        <v>22.303578019999996</v>
      </c>
    </row>
    <row r="130" spans="1:39" x14ac:dyDescent="0.35">
      <c r="A130" s="20" t="s">
        <v>173</v>
      </c>
      <c r="B130" s="3"/>
      <c r="C130" s="5">
        <v>198</v>
      </c>
      <c r="D130" s="3"/>
      <c r="E130" s="3"/>
      <c r="F130" s="4">
        <v>-1</v>
      </c>
      <c r="G130" s="3"/>
      <c r="H130" s="19"/>
      <c r="I130" s="5">
        <v>104</v>
      </c>
      <c r="J130" s="3">
        <v>6.0626699999999999E-2</v>
      </c>
      <c r="K130" s="5">
        <v>129</v>
      </c>
      <c r="L130" s="3">
        <v>1.7946999999999999E-4</v>
      </c>
      <c r="M130" s="3">
        <v>6.0447229999999998E-2</v>
      </c>
      <c r="N130" s="4">
        <v>336.80966178191341</v>
      </c>
      <c r="O130" s="3">
        <v>3.7298029355407918E-4</v>
      </c>
      <c r="P130" s="19">
        <v>3.6693192890176142E-4</v>
      </c>
      <c r="Q130" s="5">
        <v>57</v>
      </c>
      <c r="S130" s="20" t="s">
        <v>173</v>
      </c>
      <c r="T130" s="3">
        <v>6.0626699999999999E-2</v>
      </c>
      <c r="U130" s="5">
        <v>129</v>
      </c>
      <c r="V130" s="3">
        <v>1.7946999999999999E-4</v>
      </c>
      <c r="W130" s="3">
        <v>6.0447229999999998E-2</v>
      </c>
      <c r="X130" s="90">
        <v>336.80966178191341</v>
      </c>
      <c r="Y130" s="19">
        <v>2.3699415510051758E-4</v>
      </c>
      <c r="Z130" s="3">
        <v>6.0626699999999999E-2</v>
      </c>
      <c r="AA130" s="5">
        <v>129</v>
      </c>
      <c r="AB130" s="3">
        <v>1.7946999999999999E-4</v>
      </c>
      <c r="AC130" s="3">
        <v>6.0447229999999998E-2</v>
      </c>
      <c r="AD130" s="90">
        <v>336.80966178191341</v>
      </c>
      <c r="AE130" s="19">
        <v>2.3699415510051758E-4</v>
      </c>
      <c r="AG130" s="20" t="s">
        <v>173</v>
      </c>
      <c r="AH130" s="5">
        <v>129</v>
      </c>
      <c r="AI130" s="3">
        <v>2.6464330000000001E-2</v>
      </c>
      <c r="AJ130" s="5">
        <v>179</v>
      </c>
      <c r="AK130" s="4">
        <v>-0.59876960984530447</v>
      </c>
      <c r="AL130" s="3">
        <v>2.4601643172387779E-5</v>
      </c>
      <c r="AM130" s="3">
        <v>6.5957940000000007E-2</v>
      </c>
    </row>
    <row r="131" spans="1:39" x14ac:dyDescent="0.35">
      <c r="A131" s="20" t="s">
        <v>165</v>
      </c>
      <c r="B131" s="3">
        <v>1.513656E-2</v>
      </c>
      <c r="C131" s="5">
        <v>127</v>
      </c>
      <c r="D131" s="3">
        <v>1.4549350000000001E-2</v>
      </c>
      <c r="E131" s="3">
        <v>5.8720999999999947E-4</v>
      </c>
      <c r="F131" s="4">
        <v>4.0359878620007006E-2</v>
      </c>
      <c r="G131" s="3">
        <v>1.813660730506082E-4</v>
      </c>
      <c r="H131" s="19">
        <v>7.1975238843559444E-6</v>
      </c>
      <c r="I131" s="5">
        <v>86</v>
      </c>
      <c r="J131" s="3">
        <v>4.8296159999999998E-2</v>
      </c>
      <c r="K131" s="5">
        <v>130</v>
      </c>
      <c r="L131" s="3">
        <v>6.8951999999999999E-2</v>
      </c>
      <c r="M131" s="3">
        <v>-2.0655840000000002E-2</v>
      </c>
      <c r="N131" s="4">
        <v>-0.29956839540549951</v>
      </c>
      <c r="O131" s="3">
        <v>2.9712182807797182E-4</v>
      </c>
      <c r="P131" s="19">
        <v>-1.2538684095675121E-4</v>
      </c>
      <c r="Q131" s="5">
        <v>210</v>
      </c>
      <c r="S131" s="20" t="s">
        <v>165</v>
      </c>
      <c r="T131" s="3">
        <v>4.8296159999999998E-2</v>
      </c>
      <c r="U131" s="5">
        <v>130</v>
      </c>
      <c r="V131" s="3">
        <v>0.10307719999999998</v>
      </c>
      <c r="W131" s="3">
        <v>-5.4781039999999982E-2</v>
      </c>
      <c r="X131" s="90">
        <v>-0.53145642295289353</v>
      </c>
      <c r="Y131" s="19">
        <v>-2.1477884578545046E-4</v>
      </c>
      <c r="Z131" s="3">
        <v>4.8296159999999998E-2</v>
      </c>
      <c r="AA131" s="5">
        <v>130</v>
      </c>
      <c r="AB131" s="3">
        <v>0.10307719999999998</v>
      </c>
      <c r="AC131" s="3">
        <v>-5.4781039999999982E-2</v>
      </c>
      <c r="AD131" s="90">
        <v>-0.53145642295289353</v>
      </c>
      <c r="AE131" s="19">
        <v>-2.1477884578545046E-4</v>
      </c>
      <c r="AG131" s="20" t="s">
        <v>165</v>
      </c>
      <c r="AH131" s="5">
        <v>130</v>
      </c>
      <c r="AI131" s="3">
        <v>0.58855124000000003</v>
      </c>
      <c r="AJ131" s="5">
        <v>133</v>
      </c>
      <c r="AK131" s="4">
        <v>0.71220310517437446</v>
      </c>
      <c r="AL131" s="3">
        <v>5.4712617304675248E-4</v>
      </c>
      <c r="AM131" s="3">
        <v>0.34373914999999999</v>
      </c>
    </row>
    <row r="132" spans="1:39" x14ac:dyDescent="0.35">
      <c r="A132" s="20" t="s">
        <v>192</v>
      </c>
      <c r="B132" s="3">
        <v>2.1235110000000001E-2</v>
      </c>
      <c r="C132" s="5">
        <v>123</v>
      </c>
      <c r="D132" s="3">
        <v>0.53676665000000001</v>
      </c>
      <c r="E132" s="3">
        <v>-0.51553154000000001</v>
      </c>
      <c r="F132" s="4">
        <v>-0.96043884246534317</v>
      </c>
      <c r="G132" s="3">
        <v>2.5443882305475625E-4</v>
      </c>
      <c r="H132" s="19">
        <v>-6.3189499025711506E-3</v>
      </c>
      <c r="I132" s="5">
        <v>253</v>
      </c>
      <c r="J132" s="3">
        <v>3.9546480000000002E-2</v>
      </c>
      <c r="K132" s="5">
        <v>131</v>
      </c>
      <c r="L132" s="3">
        <v>1.0847225599999999</v>
      </c>
      <c r="M132" s="3">
        <v>-1.0451760799999998</v>
      </c>
      <c r="N132" s="4">
        <v>-0.96354230891998782</v>
      </c>
      <c r="O132" s="3">
        <v>2.4329309890577122E-4</v>
      </c>
      <c r="P132" s="19">
        <v>-6.3445169460433787E-3</v>
      </c>
      <c r="Q132" s="5">
        <v>242</v>
      </c>
      <c r="S132" s="20" t="s">
        <v>192</v>
      </c>
      <c r="T132" s="3">
        <v>3.9546480000000002E-2</v>
      </c>
      <c r="U132" s="5">
        <v>131</v>
      </c>
      <c r="V132" s="3">
        <v>1.67555056</v>
      </c>
      <c r="W132" s="3">
        <v>-1.63600408</v>
      </c>
      <c r="X132" s="90">
        <v>-0.97639791902191242</v>
      </c>
      <c r="Y132" s="19">
        <v>-6.4142460238558411E-3</v>
      </c>
      <c r="Z132" s="3">
        <v>3.9546480000000002E-2</v>
      </c>
      <c r="AA132" s="5">
        <v>131</v>
      </c>
      <c r="AB132" s="3">
        <v>1.67555056</v>
      </c>
      <c r="AC132" s="3">
        <v>-1.63600408</v>
      </c>
      <c r="AD132" s="90">
        <v>-0.97639791902191242</v>
      </c>
      <c r="AE132" s="19">
        <v>-6.4142460238558411E-3</v>
      </c>
      <c r="AG132" s="20" t="s">
        <v>192</v>
      </c>
      <c r="AH132" s="5">
        <v>131</v>
      </c>
      <c r="AI132" s="3">
        <v>8.7675945300000002</v>
      </c>
      <c r="AJ132" s="5">
        <v>102</v>
      </c>
      <c r="AK132" s="4">
        <v>2.5133330443087893</v>
      </c>
      <c r="AL132" s="3">
        <v>8.1504890585644505E-3</v>
      </c>
      <c r="AM132" s="3">
        <v>2.4955204699999998</v>
      </c>
    </row>
    <row r="133" spans="1:39" x14ac:dyDescent="0.35">
      <c r="A133" s="20" t="s">
        <v>106</v>
      </c>
      <c r="B133" s="3">
        <v>1.8485789999999998E-2</v>
      </c>
      <c r="C133" s="5">
        <v>124</v>
      </c>
      <c r="D133" s="3">
        <v>1.963136E-2</v>
      </c>
      <c r="E133" s="3">
        <v>-1.145570000000002E-3</v>
      </c>
      <c r="F133" s="4">
        <v>-5.8354082447675704E-2</v>
      </c>
      <c r="G133" s="3">
        <v>2.2149650511993496E-4</v>
      </c>
      <c r="H133" s="19">
        <v>-1.4041428852031918E-5</v>
      </c>
      <c r="I133" s="5">
        <v>211</v>
      </c>
      <c r="J133" s="3">
        <v>3.9076810000000003E-2</v>
      </c>
      <c r="K133" s="5">
        <v>132</v>
      </c>
      <c r="L133" s="3">
        <v>3.5818889999999999E-2</v>
      </c>
      <c r="M133" s="3">
        <v>3.2579200000000044E-3</v>
      </c>
      <c r="N133" s="4">
        <v>9.0955359029830429E-2</v>
      </c>
      <c r="O133" s="3">
        <v>2.4040365160823496E-4</v>
      </c>
      <c r="P133" s="19">
        <v>1.9776503734044194E-5</v>
      </c>
      <c r="Q133" s="5">
        <v>71</v>
      </c>
      <c r="S133" s="20" t="s">
        <v>106</v>
      </c>
      <c r="T133" s="3">
        <v>3.9076810000000003E-2</v>
      </c>
      <c r="U133" s="5">
        <v>132</v>
      </c>
      <c r="V133" s="3">
        <v>5.7628890000000002E-2</v>
      </c>
      <c r="W133" s="3">
        <v>-1.8552079999999999E-2</v>
      </c>
      <c r="X133" s="90">
        <v>-0.32192325758833806</v>
      </c>
      <c r="Y133" s="19">
        <v>-7.273674120314876E-5</v>
      </c>
      <c r="Z133" s="3">
        <v>3.9076810000000003E-2</v>
      </c>
      <c r="AA133" s="5">
        <v>132</v>
      </c>
      <c r="AB133" s="3">
        <v>5.7628890000000002E-2</v>
      </c>
      <c r="AC133" s="3">
        <v>-1.8552079999999999E-2</v>
      </c>
      <c r="AD133" s="90">
        <v>-0.32192325758833806</v>
      </c>
      <c r="AE133" s="19">
        <v>-7.273674120314876E-5</v>
      </c>
      <c r="AG133" s="20" t="s">
        <v>106</v>
      </c>
      <c r="AH133" s="5">
        <v>132</v>
      </c>
      <c r="AI133" s="3">
        <v>0.33234410000000003</v>
      </c>
      <c r="AJ133" s="5">
        <v>142</v>
      </c>
      <c r="AK133" s="4">
        <v>0.69774677137593599</v>
      </c>
      <c r="AL133" s="3">
        <v>3.0895212380772013E-4</v>
      </c>
      <c r="AM133" s="3">
        <v>0.19575599000000002</v>
      </c>
    </row>
    <row r="134" spans="1:39" x14ac:dyDescent="0.35">
      <c r="A134" s="20" t="s">
        <v>292</v>
      </c>
      <c r="B134" s="3">
        <v>1.4335530000000001E-2</v>
      </c>
      <c r="C134" s="5">
        <v>130</v>
      </c>
      <c r="D134" s="3">
        <v>1.4783070000000001E-2</v>
      </c>
      <c r="E134" s="3">
        <v>-4.4753999999999974E-4</v>
      </c>
      <c r="F134" s="4">
        <v>-3.0273819984617534E-2</v>
      </c>
      <c r="G134" s="3">
        <v>1.7176814158561691E-4</v>
      </c>
      <c r="H134" s="19">
        <v>-5.4855670700510225E-6</v>
      </c>
      <c r="I134" s="5">
        <v>199</v>
      </c>
      <c r="J134" s="3">
        <v>3.7496840000000004E-2</v>
      </c>
      <c r="K134" s="5">
        <v>133</v>
      </c>
      <c r="L134" s="3">
        <v>9.568080000000001E-2</v>
      </c>
      <c r="M134" s="3">
        <v>-5.8183960000000007E-2</v>
      </c>
      <c r="N134" s="4">
        <v>-0.60810486534393526</v>
      </c>
      <c r="O134" s="3">
        <v>2.3068355016107325E-4</v>
      </c>
      <c r="P134" s="19">
        <v>-3.5319323439540463E-4</v>
      </c>
      <c r="Q134" s="5">
        <v>219</v>
      </c>
      <c r="S134" s="20" t="s">
        <v>292</v>
      </c>
      <c r="T134" s="3">
        <v>3.7496840000000004E-2</v>
      </c>
      <c r="U134" s="5">
        <v>133</v>
      </c>
      <c r="V134" s="3">
        <v>0.20679597999999999</v>
      </c>
      <c r="W134" s="3">
        <v>-0.16929913999999999</v>
      </c>
      <c r="X134" s="90">
        <v>-0.81867713289204169</v>
      </c>
      <c r="Y134" s="19">
        <v>-6.6376749842042776E-4</v>
      </c>
      <c r="Z134" s="3">
        <v>3.7496840000000004E-2</v>
      </c>
      <c r="AA134" s="5">
        <v>133</v>
      </c>
      <c r="AB134" s="3">
        <v>0.20679597999999999</v>
      </c>
      <c r="AC134" s="3">
        <v>-0.16929913999999999</v>
      </c>
      <c r="AD134" s="90">
        <v>-0.81867713289204169</v>
      </c>
      <c r="AE134" s="19">
        <v>-6.6376749842042776E-4</v>
      </c>
      <c r="AG134" s="20" t="s">
        <v>292</v>
      </c>
      <c r="AH134" s="5">
        <v>133</v>
      </c>
      <c r="AI134" s="3">
        <v>0.49864411999999997</v>
      </c>
      <c r="AJ134" s="5">
        <v>135</v>
      </c>
      <c r="AK134" s="4">
        <v>-0.3369401784004995</v>
      </c>
      <c r="AL134" s="3">
        <v>4.6354714856749866E-4</v>
      </c>
      <c r="AM134" s="3">
        <v>0.75203489000000001</v>
      </c>
    </row>
    <row r="135" spans="1:39" x14ac:dyDescent="0.35">
      <c r="A135" s="20" t="s">
        <v>134</v>
      </c>
      <c r="B135" s="3">
        <v>2.5635829999999998E-2</v>
      </c>
      <c r="C135" s="5">
        <v>121</v>
      </c>
      <c r="D135" s="3">
        <v>1.1638163800000001</v>
      </c>
      <c r="E135" s="3">
        <v>-1.1381805500000002</v>
      </c>
      <c r="F135" s="4">
        <v>-0.97797261626443166</v>
      </c>
      <c r="G135" s="3">
        <v>3.0716819518391056E-4</v>
      </c>
      <c r="H135" s="19">
        <v>-1.3950855219315737E-2</v>
      </c>
      <c r="I135" s="5">
        <v>261</v>
      </c>
      <c r="J135" s="3">
        <v>3.487229E-2</v>
      </c>
      <c r="K135" s="5">
        <v>134</v>
      </c>
      <c r="L135" s="3">
        <v>1.1647147200000001</v>
      </c>
      <c r="M135" s="3">
        <v>-1.1298424300000001</v>
      </c>
      <c r="N135" s="4">
        <v>-0.97005937213534998</v>
      </c>
      <c r="O135" s="3">
        <v>2.1453710924564554E-4</v>
      </c>
      <c r="P135" s="19">
        <v>-6.8584658419410345E-3</v>
      </c>
      <c r="Q135" s="5">
        <v>244</v>
      </c>
      <c r="S135" s="20" t="s">
        <v>134</v>
      </c>
      <c r="T135" s="3">
        <v>3.487229E-2</v>
      </c>
      <c r="U135" s="5">
        <v>134</v>
      </c>
      <c r="V135" s="3">
        <v>1.1658770900000002</v>
      </c>
      <c r="W135" s="3">
        <v>-1.1310048000000001</v>
      </c>
      <c r="X135" s="90">
        <v>-0.97008922269842357</v>
      </c>
      <c r="Y135" s="19">
        <v>-4.4343062037851847E-3</v>
      </c>
      <c r="Z135" s="3">
        <v>3.487229E-2</v>
      </c>
      <c r="AA135" s="5">
        <v>134</v>
      </c>
      <c r="AB135" s="3">
        <v>1.1658770900000002</v>
      </c>
      <c r="AC135" s="3">
        <v>-1.1310048000000001</v>
      </c>
      <c r="AD135" s="90">
        <v>-0.97008922269842357</v>
      </c>
      <c r="AE135" s="19">
        <v>-4.4343062037851847E-3</v>
      </c>
      <c r="AG135" s="20" t="s">
        <v>134</v>
      </c>
      <c r="AH135" s="5">
        <v>134</v>
      </c>
      <c r="AI135" s="3">
        <v>1.25938602</v>
      </c>
      <c r="AJ135" s="5">
        <v>128</v>
      </c>
      <c r="AK135" s="4">
        <v>7.9677126716952582</v>
      </c>
      <c r="AL135" s="3">
        <v>1.1707443747993476E-3</v>
      </c>
      <c r="AM135" s="3">
        <v>0.14043559</v>
      </c>
    </row>
    <row r="136" spans="1:39" x14ac:dyDescent="0.35">
      <c r="A136" s="20" t="s">
        <v>109</v>
      </c>
      <c r="B136" s="3">
        <v>1.7361749999999999E-2</v>
      </c>
      <c r="C136" s="5">
        <v>125</v>
      </c>
      <c r="D136" s="3">
        <v>5.603847E-2</v>
      </c>
      <c r="E136" s="3">
        <v>-3.8676719999999998E-2</v>
      </c>
      <c r="F136" s="4">
        <v>-0.69018158418672026</v>
      </c>
      <c r="G136" s="3">
        <v>2.0802827186536417E-4</v>
      </c>
      <c r="H136" s="19">
        <v>-4.7406654513470049E-4</v>
      </c>
      <c r="I136" s="5">
        <v>234</v>
      </c>
      <c r="J136" s="3">
        <v>3.1952950000000001E-2</v>
      </c>
      <c r="K136" s="5">
        <v>135</v>
      </c>
      <c r="L136" s="3">
        <v>7.772751E-2</v>
      </c>
      <c r="M136" s="3">
        <v>-4.5774559999999999E-2</v>
      </c>
      <c r="N136" s="4">
        <v>-0.5889106701089486</v>
      </c>
      <c r="O136" s="3">
        <v>1.9657709673986566E-4</v>
      </c>
      <c r="P136" s="19">
        <v>-2.7786463656695958E-4</v>
      </c>
      <c r="Q136" s="5">
        <v>216</v>
      </c>
      <c r="S136" s="20" t="s">
        <v>109</v>
      </c>
      <c r="T136" s="3">
        <v>3.1952950000000001E-2</v>
      </c>
      <c r="U136" s="5">
        <v>135</v>
      </c>
      <c r="V136" s="3">
        <v>0.11869656000000001</v>
      </c>
      <c r="W136" s="3">
        <v>-8.6743609999999999E-2</v>
      </c>
      <c r="X136" s="90">
        <v>-0.73080138127002159</v>
      </c>
      <c r="Y136" s="19">
        <v>-3.4009380681825795E-4</v>
      </c>
      <c r="Z136" s="3">
        <v>3.1952950000000001E-2</v>
      </c>
      <c r="AA136" s="5">
        <v>135</v>
      </c>
      <c r="AB136" s="3">
        <v>0.11869656000000001</v>
      </c>
      <c r="AC136" s="3">
        <v>-8.6743609999999999E-2</v>
      </c>
      <c r="AD136" s="90">
        <v>-0.73080138127002159</v>
      </c>
      <c r="AE136" s="19">
        <v>-3.4009380681825795E-4</v>
      </c>
      <c r="AG136" s="20" t="s">
        <v>109</v>
      </c>
      <c r="AH136" s="5">
        <v>135</v>
      </c>
      <c r="AI136" s="3">
        <v>0.56084482000000013</v>
      </c>
      <c r="AJ136" s="5">
        <v>134</v>
      </c>
      <c r="AK136" s="4">
        <v>-0.38168584060947408</v>
      </c>
      <c r="AL136" s="3">
        <v>5.2136986414249122E-4</v>
      </c>
      <c r="AM136" s="3">
        <v>0.90705479000000011</v>
      </c>
    </row>
    <row r="137" spans="1:39" x14ac:dyDescent="0.35">
      <c r="A137" s="20" t="s">
        <v>339</v>
      </c>
      <c r="B137" s="3">
        <v>8.6207000000000002E-3</v>
      </c>
      <c r="C137" s="5">
        <v>134</v>
      </c>
      <c r="D137" s="3">
        <v>6.9118799999999996E-3</v>
      </c>
      <c r="E137" s="3">
        <v>1.7088200000000007E-3</v>
      </c>
      <c r="F137" s="4">
        <v>0.24722940791796155</v>
      </c>
      <c r="G137" s="3">
        <v>1.0329311983352745E-4</v>
      </c>
      <c r="H137" s="19">
        <v>2.0945271306798489E-5</v>
      </c>
      <c r="I137" s="5">
        <v>76</v>
      </c>
      <c r="J137" s="3">
        <v>3.0365950000000003E-2</v>
      </c>
      <c r="K137" s="5">
        <v>136</v>
      </c>
      <c r="L137" s="3">
        <v>1.4025679999999999E-2</v>
      </c>
      <c r="M137" s="3">
        <v>1.6340270000000004E-2</v>
      </c>
      <c r="N137" s="4">
        <v>1.1650251538606331</v>
      </c>
      <c r="O137" s="3">
        <v>1.8681374617204123E-4</v>
      </c>
      <c r="P137" s="19">
        <v>9.9190100024030661E-5</v>
      </c>
      <c r="Q137" s="5">
        <v>65</v>
      </c>
      <c r="S137" s="20" t="s">
        <v>339</v>
      </c>
      <c r="T137" s="3">
        <v>3.0365950000000003E-2</v>
      </c>
      <c r="U137" s="5">
        <v>136</v>
      </c>
      <c r="V137" s="3">
        <v>1.5469429999999999E-2</v>
      </c>
      <c r="W137" s="3">
        <v>1.4896520000000003E-2</v>
      </c>
      <c r="X137" s="90">
        <v>0.96296502198206424</v>
      </c>
      <c r="Y137" s="19">
        <v>5.8404465702364908E-5</v>
      </c>
      <c r="Z137" s="3">
        <v>3.0365950000000003E-2</v>
      </c>
      <c r="AA137" s="5">
        <v>136</v>
      </c>
      <c r="AB137" s="3">
        <v>1.5469429999999999E-2</v>
      </c>
      <c r="AC137" s="3">
        <v>1.4896520000000003E-2</v>
      </c>
      <c r="AD137" s="90">
        <v>0.96296502198206424</v>
      </c>
      <c r="AE137" s="19">
        <v>5.8404465702364908E-5</v>
      </c>
      <c r="AG137" s="20" t="s">
        <v>339</v>
      </c>
      <c r="AH137" s="5">
        <v>136</v>
      </c>
      <c r="AI137" s="3">
        <v>0.34264647999999998</v>
      </c>
      <c r="AJ137" s="5">
        <v>141</v>
      </c>
      <c r="AK137" s="4">
        <v>7.6425164724045782</v>
      </c>
      <c r="AL137" s="3">
        <v>3.1852937275323823E-4</v>
      </c>
      <c r="AM137" s="3">
        <v>3.9646609999999992E-2</v>
      </c>
    </row>
    <row r="138" spans="1:39" x14ac:dyDescent="0.35">
      <c r="A138" s="20" t="s">
        <v>158</v>
      </c>
      <c r="B138" s="3">
        <v>1.7268120000000001E-2</v>
      </c>
      <c r="C138" s="5">
        <v>126</v>
      </c>
      <c r="D138" s="3">
        <v>1.797634E-2</v>
      </c>
      <c r="E138" s="3">
        <v>-7.0821999999999899E-4</v>
      </c>
      <c r="F138" s="4">
        <v>-3.9397341171784617E-2</v>
      </c>
      <c r="G138" s="3">
        <v>2.0690639837365088E-4</v>
      </c>
      <c r="H138" s="19">
        <v>-8.6807621896401019E-6</v>
      </c>
      <c r="I138" s="5">
        <v>204</v>
      </c>
      <c r="J138" s="3">
        <v>2.858057E-2</v>
      </c>
      <c r="K138" s="5">
        <v>137</v>
      </c>
      <c r="L138" s="3">
        <v>1.836312E-2</v>
      </c>
      <c r="M138" s="3">
        <v>1.0217449999999999E-2</v>
      </c>
      <c r="N138" s="4">
        <v>0.55641143770775336</v>
      </c>
      <c r="O138" s="3">
        <v>1.7582994602283991E-4</v>
      </c>
      <c r="P138" s="19">
        <v>6.2022836066388847E-5</v>
      </c>
      <c r="Q138" s="5">
        <v>68</v>
      </c>
      <c r="S138" s="20" t="s">
        <v>158</v>
      </c>
      <c r="T138" s="3">
        <v>2.858057E-2</v>
      </c>
      <c r="U138" s="5">
        <v>137</v>
      </c>
      <c r="V138" s="3">
        <v>0.28376303000000003</v>
      </c>
      <c r="W138" s="3">
        <v>-0.25518246</v>
      </c>
      <c r="X138" s="90">
        <v>-0.8992801493556084</v>
      </c>
      <c r="Y138" s="19">
        <v>-1.0004883847311386E-3</v>
      </c>
      <c r="Z138" s="3">
        <v>2.858057E-2</v>
      </c>
      <c r="AA138" s="5">
        <v>137</v>
      </c>
      <c r="AB138" s="3">
        <v>0.28376303000000003</v>
      </c>
      <c r="AC138" s="3">
        <v>-0.25518246</v>
      </c>
      <c r="AD138" s="90">
        <v>-0.8992801493556084</v>
      </c>
      <c r="AE138" s="19">
        <v>-1.0004883847311386E-3</v>
      </c>
      <c r="AG138" s="20" t="s">
        <v>158</v>
      </c>
      <c r="AH138" s="5">
        <v>137</v>
      </c>
      <c r="AI138" s="3">
        <v>0.36655514000000011</v>
      </c>
      <c r="AJ138" s="5">
        <v>140</v>
      </c>
      <c r="AK138" s="4">
        <v>0.91833487413769732</v>
      </c>
      <c r="AL138" s="3">
        <v>3.407552262719158E-4</v>
      </c>
      <c r="AM138" s="3">
        <v>0.19107985000000002</v>
      </c>
    </row>
    <row r="139" spans="1:39" x14ac:dyDescent="0.35">
      <c r="A139" s="20" t="s">
        <v>150</v>
      </c>
      <c r="B139" s="3">
        <v>1.5333499999999999E-3</v>
      </c>
      <c r="C139" s="5">
        <v>152</v>
      </c>
      <c r="D139" s="3">
        <v>4.35E-4</v>
      </c>
      <c r="E139" s="3">
        <v>1.0983499999999999E-3</v>
      </c>
      <c r="F139" s="4">
        <v>2.524942528735632</v>
      </c>
      <c r="G139" s="3">
        <v>1.8372580567325076E-5</v>
      </c>
      <c r="H139" s="19">
        <v>1.3462646001230154E-5</v>
      </c>
      <c r="I139" s="5">
        <v>83</v>
      </c>
      <c r="J139" s="3">
        <v>2.6615719999999999E-2</v>
      </c>
      <c r="K139" s="5">
        <v>138</v>
      </c>
      <c r="L139" s="3">
        <v>52.205452100000002</v>
      </c>
      <c r="M139" s="3">
        <v>-52.17883638</v>
      </c>
      <c r="N139" s="4">
        <v>-0.99949017355602976</v>
      </c>
      <c r="O139" s="3">
        <v>1.6374203212038879E-4</v>
      </c>
      <c r="P139" s="19">
        <v>-0.31674042103770189</v>
      </c>
      <c r="Q139" s="5">
        <v>288</v>
      </c>
      <c r="S139" s="20" t="s">
        <v>150</v>
      </c>
      <c r="T139" s="3">
        <v>2.6615719999999999E-2</v>
      </c>
      <c r="U139" s="5">
        <v>138</v>
      </c>
      <c r="V139" s="3">
        <v>52.205929099999999</v>
      </c>
      <c r="W139" s="3">
        <v>-52.179313379999996</v>
      </c>
      <c r="X139" s="90">
        <v>-0.99949017821425956</v>
      </c>
      <c r="Y139" s="19">
        <v>-0.20457831216117317</v>
      </c>
      <c r="Z139" s="3">
        <v>2.6615719999999999E-2</v>
      </c>
      <c r="AA139" s="5">
        <v>138</v>
      </c>
      <c r="AB139" s="3">
        <v>52.205929099999999</v>
      </c>
      <c r="AC139" s="3">
        <v>-52.179313379999996</v>
      </c>
      <c r="AD139" s="90">
        <v>-0.99949017821425956</v>
      </c>
      <c r="AE139" s="19">
        <v>-0.20457831216117317</v>
      </c>
      <c r="AG139" s="20" t="s">
        <v>150</v>
      </c>
      <c r="AH139" s="5">
        <v>138</v>
      </c>
      <c r="AI139" s="3">
        <v>317.23868183000002</v>
      </c>
      <c r="AJ139" s="5">
        <v>40</v>
      </c>
      <c r="AK139" s="4">
        <v>0.31643765882541786</v>
      </c>
      <c r="AL139" s="3">
        <v>0.29490989761918474</v>
      </c>
      <c r="AM139" s="3">
        <v>240.98268512999999</v>
      </c>
    </row>
    <row r="140" spans="1:39" x14ac:dyDescent="0.35">
      <c r="A140" s="20" t="s">
        <v>142</v>
      </c>
      <c r="B140" s="3">
        <v>1.0016300000000001E-3</v>
      </c>
      <c r="C140" s="5">
        <v>158</v>
      </c>
      <c r="D140" s="3">
        <v>1.6689999999999999E-3</v>
      </c>
      <c r="E140" s="3">
        <v>-6.6736999999999981E-4</v>
      </c>
      <c r="F140" s="4">
        <v>-0.399862192929898</v>
      </c>
      <c r="G140" s="3">
        <v>1.2001518161965513E-5</v>
      </c>
      <c r="H140" s="19">
        <v>-8.1800574150689367E-6</v>
      </c>
      <c r="I140" s="5">
        <v>202</v>
      </c>
      <c r="J140" s="3">
        <v>2.2223529999999998E-2</v>
      </c>
      <c r="K140" s="5">
        <v>139</v>
      </c>
      <c r="L140" s="3">
        <v>2.1648700000000002E-3</v>
      </c>
      <c r="M140" s="3">
        <v>2.0058659999999999E-2</v>
      </c>
      <c r="N140" s="4">
        <v>9.2655263364543821</v>
      </c>
      <c r="O140" s="3">
        <v>1.3672092895057597E-4</v>
      </c>
      <c r="P140" s="19">
        <v>1.2176178800888983E-4</v>
      </c>
      <c r="Q140" s="5">
        <v>63</v>
      </c>
      <c r="S140" s="20" t="s">
        <v>142</v>
      </c>
      <c r="T140" s="3">
        <v>2.2223529999999998E-2</v>
      </c>
      <c r="U140" s="5">
        <v>139</v>
      </c>
      <c r="V140" s="3">
        <v>2.3916000000000002E-3</v>
      </c>
      <c r="W140" s="3">
        <v>1.9831929999999998E-2</v>
      </c>
      <c r="X140" s="90">
        <v>8.2923273122595731</v>
      </c>
      <c r="Y140" s="19">
        <v>7.775462158253749E-5</v>
      </c>
      <c r="Z140" s="3">
        <v>2.2223529999999998E-2</v>
      </c>
      <c r="AA140" s="5">
        <v>139</v>
      </c>
      <c r="AB140" s="3">
        <v>2.3916000000000002E-3</v>
      </c>
      <c r="AC140" s="3">
        <v>1.9831929999999998E-2</v>
      </c>
      <c r="AD140" s="90">
        <v>8.2923273122595731</v>
      </c>
      <c r="AE140" s="19">
        <v>7.775462158253749E-5</v>
      </c>
      <c r="AG140" s="20" t="s">
        <v>142</v>
      </c>
      <c r="AH140" s="5">
        <v>139</v>
      </c>
      <c r="AI140" s="3">
        <v>7.4613230000000003E-2</v>
      </c>
      <c r="AJ140" s="5">
        <v>156</v>
      </c>
      <c r="AK140" s="4">
        <v>1.1452104592955243</v>
      </c>
      <c r="AL140" s="3">
        <v>6.9361592014583368E-5</v>
      </c>
      <c r="AM140" s="3">
        <v>3.4781309999999996E-2</v>
      </c>
    </row>
    <row r="141" spans="1:39" x14ac:dyDescent="0.35">
      <c r="A141" s="20" t="s">
        <v>191</v>
      </c>
      <c r="B141" s="3"/>
      <c r="C141" s="5">
        <v>198</v>
      </c>
      <c r="D141" s="3"/>
      <c r="E141" s="3"/>
      <c r="F141" s="4">
        <v>-1</v>
      </c>
      <c r="G141" s="3"/>
      <c r="H141" s="19"/>
      <c r="I141" s="5">
        <v>104</v>
      </c>
      <c r="J141" s="3">
        <v>2.0258999999999999E-2</v>
      </c>
      <c r="K141" s="5">
        <v>140</v>
      </c>
      <c r="L141" s="3"/>
      <c r="M141" s="3">
        <v>2.0258999999999999E-2</v>
      </c>
      <c r="N141" s="4">
        <v>-1</v>
      </c>
      <c r="O141" s="3">
        <v>1.2463498371364579E-4</v>
      </c>
      <c r="P141" s="19">
        <v>1.2297790895663516E-4</v>
      </c>
      <c r="Q141" s="5">
        <v>62</v>
      </c>
      <c r="S141" s="20" t="s">
        <v>191</v>
      </c>
      <c r="T141" s="3">
        <v>2.0258999999999999E-2</v>
      </c>
      <c r="U141" s="5">
        <v>140</v>
      </c>
      <c r="V141" s="3"/>
      <c r="W141" s="3">
        <v>2.0258999999999999E-2</v>
      </c>
      <c r="X141" s="90">
        <v>-1</v>
      </c>
      <c r="Y141" s="19">
        <v>7.9429025749920806E-5</v>
      </c>
      <c r="Z141" s="3">
        <v>2.0258999999999999E-2</v>
      </c>
      <c r="AA141" s="5">
        <v>140</v>
      </c>
      <c r="AB141" s="3"/>
      <c r="AC141" s="3">
        <v>2.0258999999999999E-2</v>
      </c>
      <c r="AD141" s="90">
        <v>-1</v>
      </c>
      <c r="AE141" s="19">
        <v>7.9429025749920806E-5</v>
      </c>
      <c r="AG141" s="20" t="s">
        <v>191</v>
      </c>
      <c r="AH141" s="5">
        <v>140</v>
      </c>
      <c r="AI141" s="3">
        <v>7.2925530000000016E-2</v>
      </c>
      <c r="AJ141" s="5">
        <v>157</v>
      </c>
      <c r="AK141" s="4">
        <v>31.875845839663519</v>
      </c>
      <c r="AL141" s="3">
        <v>6.779268045770516E-5</v>
      </c>
      <c r="AM141" s="3">
        <v>2.21821E-3</v>
      </c>
    </row>
    <row r="142" spans="1:39" x14ac:dyDescent="0.35">
      <c r="A142" s="20" t="s">
        <v>209</v>
      </c>
      <c r="B142" s="3"/>
      <c r="C142" s="5">
        <v>198</v>
      </c>
      <c r="D142" s="3">
        <v>7.2810000000000003E-5</v>
      </c>
      <c r="E142" s="3">
        <v>-7.2810000000000003E-5</v>
      </c>
      <c r="F142" s="4">
        <v>-1</v>
      </c>
      <c r="G142" s="3"/>
      <c r="H142" s="19">
        <v>-8.9244344275464797E-7</v>
      </c>
      <c r="I142" s="5">
        <v>192</v>
      </c>
      <c r="J142" s="3">
        <v>1.7008249999999999E-2</v>
      </c>
      <c r="K142" s="5">
        <v>141</v>
      </c>
      <c r="L142" s="3">
        <v>4.6777930000000002E-2</v>
      </c>
      <c r="M142" s="3">
        <v>-2.9769680000000003E-2</v>
      </c>
      <c r="N142" s="4">
        <v>-0.63640438984794756</v>
      </c>
      <c r="O142" s="3">
        <v>1.0463611045696313E-4</v>
      </c>
      <c r="P142" s="19">
        <v>-1.8071044951419927E-4</v>
      </c>
      <c r="Q142" s="5">
        <v>214</v>
      </c>
      <c r="S142" s="20" t="s">
        <v>209</v>
      </c>
      <c r="T142" s="3">
        <v>1.7008249999999999E-2</v>
      </c>
      <c r="U142" s="5">
        <v>141</v>
      </c>
      <c r="V142" s="3">
        <v>4.678044E-2</v>
      </c>
      <c r="W142" s="3">
        <v>-2.977219E-2</v>
      </c>
      <c r="X142" s="90">
        <v>-0.63642389853537074</v>
      </c>
      <c r="Y142" s="19">
        <v>-1.1672718525798583E-4</v>
      </c>
      <c r="Z142" s="3">
        <v>1.7008249999999999E-2</v>
      </c>
      <c r="AA142" s="5">
        <v>141</v>
      </c>
      <c r="AB142" s="3">
        <v>4.678044E-2</v>
      </c>
      <c r="AC142" s="3">
        <v>-2.977219E-2</v>
      </c>
      <c r="AD142" s="90">
        <v>-0.63642389853537074</v>
      </c>
      <c r="AE142" s="19">
        <v>-1.1672718525798583E-4</v>
      </c>
      <c r="AG142" s="20" t="s">
        <v>209</v>
      </c>
      <c r="AH142" s="5">
        <v>141</v>
      </c>
      <c r="AI142" s="3">
        <v>0.19809791000000002</v>
      </c>
      <c r="AJ142" s="5">
        <v>144</v>
      </c>
      <c r="AK142" s="4">
        <v>1.2622263145489296</v>
      </c>
      <c r="AL142" s="3">
        <v>1.8415482632720302E-4</v>
      </c>
      <c r="AM142" s="3">
        <v>8.7567680000000009E-2</v>
      </c>
    </row>
    <row r="143" spans="1:39" x14ac:dyDescent="0.35">
      <c r="A143" s="20" t="s">
        <v>162</v>
      </c>
      <c r="B143" s="3">
        <v>2.967E-3</v>
      </c>
      <c r="C143" s="5">
        <v>147</v>
      </c>
      <c r="D143" s="3">
        <v>1.66E-6</v>
      </c>
      <c r="E143" s="3">
        <v>2.9653399999999999E-3</v>
      </c>
      <c r="F143" s="4">
        <v>1786.3493975903614</v>
      </c>
      <c r="G143" s="3">
        <v>3.5550556978676434E-5</v>
      </c>
      <c r="H143" s="19">
        <v>3.6346631486582447E-5</v>
      </c>
      <c r="I143" s="5">
        <v>72</v>
      </c>
      <c r="J143" s="3">
        <v>1.685041E-2</v>
      </c>
      <c r="K143" s="5">
        <v>142</v>
      </c>
      <c r="L143" s="3">
        <v>6.8428080000000002E-2</v>
      </c>
      <c r="M143" s="3">
        <v>-5.1577670000000006E-2</v>
      </c>
      <c r="N143" s="4">
        <v>-0.75375006868525318</v>
      </c>
      <c r="O143" s="3">
        <v>1.0366506618876816E-4</v>
      </c>
      <c r="P143" s="19">
        <v>-3.1309116962611051E-4</v>
      </c>
      <c r="Q143" s="5">
        <v>218</v>
      </c>
      <c r="S143" s="20" t="s">
        <v>162</v>
      </c>
      <c r="T143" s="3">
        <v>1.685041E-2</v>
      </c>
      <c r="U143" s="5">
        <v>142</v>
      </c>
      <c r="V143" s="3">
        <v>6.8428080000000002E-2</v>
      </c>
      <c r="W143" s="3">
        <v>-5.1577670000000006E-2</v>
      </c>
      <c r="X143" s="90">
        <v>-0.75375006868525318</v>
      </c>
      <c r="Y143" s="19">
        <v>-2.0221946189599282E-4</v>
      </c>
      <c r="Z143" s="3">
        <v>1.685041E-2</v>
      </c>
      <c r="AA143" s="5">
        <v>142</v>
      </c>
      <c r="AB143" s="3">
        <v>6.8428080000000002E-2</v>
      </c>
      <c r="AC143" s="3">
        <v>-5.1577670000000006E-2</v>
      </c>
      <c r="AD143" s="90">
        <v>-0.75375006868525318</v>
      </c>
      <c r="AE143" s="19">
        <v>-2.0221946189599282E-4</v>
      </c>
      <c r="AG143" s="20" t="s">
        <v>162</v>
      </c>
      <c r="AH143" s="5">
        <v>142</v>
      </c>
      <c r="AI143" s="3">
        <v>6.8614819999999993E-2</v>
      </c>
      <c r="AJ143" s="5">
        <v>158</v>
      </c>
      <c r="AK143" s="4">
        <v>-0.78719593851613512</v>
      </c>
      <c r="AL143" s="3">
        <v>6.3785378960193453E-5</v>
      </c>
      <c r="AM143" s="3">
        <v>0.32243190999999993</v>
      </c>
    </row>
    <row r="144" spans="1:39" x14ac:dyDescent="0.35">
      <c r="A144" s="20" t="s">
        <v>126</v>
      </c>
      <c r="B144" s="3">
        <v>1.2370529999999999E-2</v>
      </c>
      <c r="C144" s="5">
        <v>131</v>
      </c>
      <c r="D144" s="3">
        <v>9.5774999999999992E-3</v>
      </c>
      <c r="E144" s="3">
        <v>2.7930300000000002E-3</v>
      </c>
      <c r="F144" s="4">
        <v>0.29162411902897412</v>
      </c>
      <c r="G144" s="3">
        <v>1.4822353610428922E-4</v>
      </c>
      <c r="H144" s="19">
        <v>3.423460113881355E-5</v>
      </c>
      <c r="I144" s="5">
        <v>73</v>
      </c>
      <c r="J144" s="3">
        <v>1.5787849999999999E-2</v>
      </c>
      <c r="K144" s="5">
        <v>143</v>
      </c>
      <c r="L144" s="3">
        <v>1.3172999999999999E-2</v>
      </c>
      <c r="M144" s="3">
        <v>2.6148500000000002E-3</v>
      </c>
      <c r="N144" s="4">
        <v>0.19850072117209439</v>
      </c>
      <c r="O144" s="3">
        <v>9.7128112326545373E-5</v>
      </c>
      <c r="P144" s="19">
        <v>1.5872885395886148E-5</v>
      </c>
      <c r="Q144" s="5">
        <v>72</v>
      </c>
      <c r="S144" s="20" t="s">
        <v>126</v>
      </c>
      <c r="T144" s="3">
        <v>1.5787849999999999E-2</v>
      </c>
      <c r="U144" s="5">
        <v>143</v>
      </c>
      <c r="V144" s="3">
        <v>1.571417E-2</v>
      </c>
      <c r="W144" s="3">
        <v>7.3679999999999579E-5</v>
      </c>
      <c r="X144" s="90">
        <v>4.6887617990640784E-3</v>
      </c>
      <c r="Y144" s="19">
        <v>2.8887559194699308E-7</v>
      </c>
      <c r="Z144" s="3">
        <v>1.5787849999999999E-2</v>
      </c>
      <c r="AA144" s="5">
        <v>143</v>
      </c>
      <c r="AB144" s="3">
        <v>1.571417E-2</v>
      </c>
      <c r="AC144" s="3">
        <v>7.3679999999999579E-5</v>
      </c>
      <c r="AD144" s="90">
        <v>4.6887617990640784E-3</v>
      </c>
      <c r="AE144" s="19">
        <v>2.8887559194699308E-7</v>
      </c>
      <c r="AG144" s="20" t="s">
        <v>126</v>
      </c>
      <c r="AH144" s="5">
        <v>143</v>
      </c>
      <c r="AI144" s="3">
        <v>0.18946153000000002</v>
      </c>
      <c r="AJ144" s="5">
        <v>145</v>
      </c>
      <c r="AK144" s="4">
        <v>0.11806251822752944</v>
      </c>
      <c r="AL144" s="3">
        <v>1.7612631628893089E-4</v>
      </c>
      <c r="AM144" s="3">
        <v>0.16945522000000002</v>
      </c>
    </row>
    <row r="145" spans="1:39" x14ac:dyDescent="0.35">
      <c r="A145" s="20" t="s">
        <v>324</v>
      </c>
      <c r="B145" s="3"/>
      <c r="C145" s="5">
        <v>198</v>
      </c>
      <c r="D145" s="3"/>
      <c r="E145" s="3"/>
      <c r="F145" s="4">
        <v>-1</v>
      </c>
      <c r="G145" s="3"/>
      <c r="H145" s="19"/>
      <c r="I145" s="5">
        <v>104</v>
      </c>
      <c r="J145" s="3">
        <v>1.510825E-2</v>
      </c>
      <c r="K145" s="5">
        <v>144</v>
      </c>
      <c r="L145" s="3"/>
      <c r="M145" s="3">
        <v>1.510825E-2</v>
      </c>
      <c r="N145" s="4">
        <v>-1</v>
      </c>
      <c r="O145" s="3">
        <v>9.2947158926486462E-5</v>
      </c>
      <c r="P145" s="19">
        <v>9.1711387185649986E-5</v>
      </c>
      <c r="Q145" s="5">
        <v>66</v>
      </c>
      <c r="S145" s="20" t="s">
        <v>324</v>
      </c>
      <c r="T145" s="3">
        <v>1.510825E-2</v>
      </c>
      <c r="U145" s="5">
        <v>144</v>
      </c>
      <c r="V145" s="3"/>
      <c r="W145" s="3">
        <v>1.510825E-2</v>
      </c>
      <c r="X145" s="90">
        <v>-1</v>
      </c>
      <c r="Y145" s="19">
        <v>5.9234590961362415E-5</v>
      </c>
      <c r="Z145" s="3">
        <v>1.510825E-2</v>
      </c>
      <c r="AA145" s="5">
        <v>144</v>
      </c>
      <c r="AB145" s="3"/>
      <c r="AC145" s="3">
        <v>1.510825E-2</v>
      </c>
      <c r="AD145" s="90">
        <v>-1</v>
      </c>
      <c r="AE145" s="19">
        <v>5.9234590961362415E-5</v>
      </c>
      <c r="AG145" s="20" t="s">
        <v>324</v>
      </c>
      <c r="AH145" s="5">
        <v>144</v>
      </c>
      <c r="AI145" s="3">
        <v>6.2206000000000002E-4</v>
      </c>
      <c r="AJ145" s="5">
        <v>225</v>
      </c>
      <c r="AK145" s="4">
        <v>0.86412945759664361</v>
      </c>
      <c r="AL145" s="3">
        <v>5.782764253550172E-7</v>
      </c>
      <c r="AM145" s="3">
        <v>3.3370000000000003E-4</v>
      </c>
    </row>
    <row r="146" spans="1:39" x14ac:dyDescent="0.35">
      <c r="A146" s="20" t="s">
        <v>190</v>
      </c>
      <c r="B146" s="3"/>
      <c r="C146" s="5">
        <v>198</v>
      </c>
      <c r="D146" s="3">
        <v>2.5062999999999998E-2</v>
      </c>
      <c r="E146" s="3">
        <v>-2.5062999999999998E-2</v>
      </c>
      <c r="F146" s="4">
        <v>-1</v>
      </c>
      <c r="G146" s="3"/>
      <c r="H146" s="19">
        <v>-3.0720107136052383E-4</v>
      </c>
      <c r="I146" s="5">
        <v>232</v>
      </c>
      <c r="J146" s="3">
        <v>1.506862E-2</v>
      </c>
      <c r="K146" s="5">
        <v>145</v>
      </c>
      <c r="L146" s="3">
        <v>5.5421810000000002E-2</v>
      </c>
      <c r="M146" s="3">
        <v>-4.0353190000000004E-2</v>
      </c>
      <c r="N146" s="4">
        <v>-0.72811028726777427</v>
      </c>
      <c r="O146" s="3">
        <v>9.2703352005879723E-5</v>
      </c>
      <c r="P146" s="19">
        <v>-2.4495537420059238E-4</v>
      </c>
      <c r="Q146" s="5">
        <v>215</v>
      </c>
      <c r="S146" s="20" t="s">
        <v>190</v>
      </c>
      <c r="T146" s="3">
        <v>1.506862E-2</v>
      </c>
      <c r="U146" s="5">
        <v>145</v>
      </c>
      <c r="V146" s="3">
        <v>5.5421810000000002E-2</v>
      </c>
      <c r="W146" s="3">
        <v>-4.0353190000000004E-2</v>
      </c>
      <c r="X146" s="90">
        <v>-0.72811028726777427</v>
      </c>
      <c r="Y146" s="19">
        <v>-1.5821188447610678E-4</v>
      </c>
      <c r="Z146" s="3">
        <v>1.506862E-2</v>
      </c>
      <c r="AA146" s="5">
        <v>145</v>
      </c>
      <c r="AB146" s="3">
        <v>5.5421810000000002E-2</v>
      </c>
      <c r="AC146" s="3">
        <v>-4.0353190000000004E-2</v>
      </c>
      <c r="AD146" s="90">
        <v>-0.72811028726777427</v>
      </c>
      <c r="AE146" s="19">
        <v>-1.5821188447610678E-4</v>
      </c>
      <c r="AG146" s="20" t="s">
        <v>190</v>
      </c>
      <c r="AH146" s="5">
        <v>145</v>
      </c>
      <c r="AI146" s="3">
        <v>0.15902276000000001</v>
      </c>
      <c r="AJ146" s="5">
        <v>147</v>
      </c>
      <c r="AK146" s="4">
        <v>-0.5726298088893983</v>
      </c>
      <c r="AL146" s="3">
        <v>1.478299733191152E-4</v>
      </c>
      <c r="AM146" s="3">
        <v>0.37209605000000001</v>
      </c>
    </row>
    <row r="147" spans="1:39" x14ac:dyDescent="0.35">
      <c r="A147" s="20" t="s">
        <v>174</v>
      </c>
      <c r="B147" s="3">
        <v>1.4999999999999999E-2</v>
      </c>
      <c r="C147" s="5">
        <v>128</v>
      </c>
      <c r="D147" s="3"/>
      <c r="E147" s="3">
        <v>1.4999999999999999E-2</v>
      </c>
      <c r="F147" s="4">
        <v>-1</v>
      </c>
      <c r="G147" s="3">
        <v>1.7972981283456235E-4</v>
      </c>
      <c r="H147" s="19">
        <v>1.8385732236395714E-4</v>
      </c>
      <c r="I147" s="5">
        <v>64</v>
      </c>
      <c r="J147" s="3">
        <v>1.4999999999999999E-2</v>
      </c>
      <c r="K147" s="5">
        <v>146</v>
      </c>
      <c r="L147" s="3">
        <v>74.988147339999983</v>
      </c>
      <c r="M147" s="3">
        <v>-74.973147339999983</v>
      </c>
      <c r="N147" s="4">
        <v>-0.99979996838791085</v>
      </c>
      <c r="O147" s="3">
        <v>9.2281196293236934E-5</v>
      </c>
      <c r="P147" s="19">
        <v>-0.45510839072861003</v>
      </c>
      <c r="Q147" s="5">
        <v>289</v>
      </c>
      <c r="S147" s="20" t="s">
        <v>174</v>
      </c>
      <c r="T147" s="3">
        <v>1.4999999999999999E-2</v>
      </c>
      <c r="U147" s="5">
        <v>146</v>
      </c>
      <c r="V147" s="3">
        <v>74.988147339999983</v>
      </c>
      <c r="W147" s="3">
        <v>-74.973147339999983</v>
      </c>
      <c r="X147" s="90">
        <v>-0.99979996838791085</v>
      </c>
      <c r="Y147" s="19">
        <v>-0.29394560692144062</v>
      </c>
      <c r="Z147" s="3">
        <v>1.4999999999999999E-2</v>
      </c>
      <c r="AA147" s="5">
        <v>146</v>
      </c>
      <c r="AB147" s="3">
        <v>74.988147339999983</v>
      </c>
      <c r="AC147" s="3">
        <v>-74.973147339999983</v>
      </c>
      <c r="AD147" s="90">
        <v>-0.99979996838791085</v>
      </c>
      <c r="AE147" s="19">
        <v>-0.29394560692144062</v>
      </c>
      <c r="AG147" s="20" t="s">
        <v>174</v>
      </c>
      <c r="AH147" s="5">
        <v>146</v>
      </c>
      <c r="AI147" s="3">
        <v>113.06846444999998</v>
      </c>
      <c r="AJ147" s="5">
        <v>58</v>
      </c>
      <c r="AK147" s="4">
        <v>22.113406636786671</v>
      </c>
      <c r="AL147" s="3">
        <v>0.10511016211061124</v>
      </c>
      <c r="AM147" s="3">
        <v>4.8918995899999995</v>
      </c>
    </row>
    <row r="148" spans="1:39" x14ac:dyDescent="0.35">
      <c r="A148" s="20" t="s">
        <v>280</v>
      </c>
      <c r="B148" s="3">
        <v>7.7127599999999999E-3</v>
      </c>
      <c r="C148" s="5">
        <v>136</v>
      </c>
      <c r="D148" s="3">
        <v>24.126916439999999</v>
      </c>
      <c r="E148" s="3">
        <v>-24.119203679999998</v>
      </c>
      <c r="F148" s="4">
        <v>-0.99968032549790686</v>
      </c>
      <c r="G148" s="3">
        <v>9.2414194082526607E-5</v>
      </c>
      <c r="H148" s="19">
        <v>-0.29563281374371342</v>
      </c>
      <c r="I148" s="5">
        <v>287</v>
      </c>
      <c r="J148" s="3">
        <v>1.2171589999999999E-2</v>
      </c>
      <c r="K148" s="5">
        <v>147</v>
      </c>
      <c r="L148" s="3">
        <v>47.163978979999996</v>
      </c>
      <c r="M148" s="3">
        <v>-47.151807389999995</v>
      </c>
      <c r="N148" s="4">
        <v>-0.99974193038282111</v>
      </c>
      <c r="O148" s="3">
        <v>7.488059239938664E-5</v>
      </c>
      <c r="P148" s="19">
        <v>-0.28622492108930431</v>
      </c>
      <c r="Q148" s="5">
        <v>286</v>
      </c>
      <c r="S148" s="20" t="s">
        <v>280</v>
      </c>
      <c r="T148" s="3">
        <v>1.2171589999999999E-2</v>
      </c>
      <c r="U148" s="5">
        <v>147</v>
      </c>
      <c r="V148" s="3">
        <v>96.467840029999991</v>
      </c>
      <c r="W148" s="3">
        <v>-96.455668439999997</v>
      </c>
      <c r="X148" s="90">
        <v>-0.99987382748492959</v>
      </c>
      <c r="Y148" s="19">
        <v>-0.37817166554354037</v>
      </c>
      <c r="Z148" s="3">
        <v>1.2171589999999999E-2</v>
      </c>
      <c r="AA148" s="5">
        <v>147</v>
      </c>
      <c r="AB148" s="3">
        <v>96.467840029999991</v>
      </c>
      <c r="AC148" s="3">
        <v>-96.455668439999997</v>
      </c>
      <c r="AD148" s="90">
        <v>-0.99987382748492959</v>
      </c>
      <c r="AE148" s="19">
        <v>-0.37817166554354037</v>
      </c>
      <c r="AG148" s="20" t="s">
        <v>280</v>
      </c>
      <c r="AH148" s="5">
        <v>147</v>
      </c>
      <c r="AI148" s="3">
        <v>172.53070954999998</v>
      </c>
      <c r="AJ148" s="5">
        <v>48</v>
      </c>
      <c r="AK148" s="4">
        <v>-0.35416559964647776</v>
      </c>
      <c r="AL148" s="3">
        <v>0.16038716841227327</v>
      </c>
      <c r="AM148" s="3">
        <v>267.14388310000004</v>
      </c>
    </row>
    <row r="149" spans="1:39" x14ac:dyDescent="0.35">
      <c r="A149" s="20" t="s">
        <v>315</v>
      </c>
      <c r="B149" s="3">
        <v>8.1668799999999996E-3</v>
      </c>
      <c r="C149" s="5">
        <v>135</v>
      </c>
      <c r="D149" s="3">
        <v>1.53827E-3</v>
      </c>
      <c r="E149" s="3">
        <v>6.6286100000000001E-3</v>
      </c>
      <c r="F149" s="4">
        <v>4.3091329870568886</v>
      </c>
      <c r="G149" s="3">
        <v>9.7855454256155373E-5</v>
      </c>
      <c r="H149" s="19">
        <v>8.124789903966333E-5</v>
      </c>
      <c r="I149" s="5">
        <v>68</v>
      </c>
      <c r="J149" s="3">
        <v>1.170598E-2</v>
      </c>
      <c r="K149" s="5">
        <v>148</v>
      </c>
      <c r="L149" s="3">
        <v>6.0262800000000002E-3</v>
      </c>
      <c r="M149" s="3">
        <v>5.6796999999999993E-3</v>
      </c>
      <c r="N149" s="4">
        <v>0.94248856674432635</v>
      </c>
      <c r="O149" s="3">
        <v>7.2016122545647047E-5</v>
      </c>
      <c r="P149" s="19">
        <v>3.4477399155980087E-5</v>
      </c>
      <c r="Q149" s="5">
        <v>70</v>
      </c>
      <c r="S149" s="20" t="s">
        <v>315</v>
      </c>
      <c r="T149" s="3">
        <v>1.170598E-2</v>
      </c>
      <c r="U149" s="5">
        <v>148</v>
      </c>
      <c r="V149" s="3">
        <v>7.0044900000000004E-3</v>
      </c>
      <c r="W149" s="3">
        <v>4.7014899999999991E-3</v>
      </c>
      <c r="X149" s="90">
        <v>0.67121089472609685</v>
      </c>
      <c r="Y149" s="19">
        <v>1.8433030765239902E-5</v>
      </c>
      <c r="Z149" s="3">
        <v>1.170598E-2</v>
      </c>
      <c r="AA149" s="5">
        <v>148</v>
      </c>
      <c r="AB149" s="3">
        <v>7.0044900000000004E-3</v>
      </c>
      <c r="AC149" s="3">
        <v>4.7014899999999991E-3</v>
      </c>
      <c r="AD149" s="90">
        <v>0.67121089472609685</v>
      </c>
      <c r="AE149" s="19">
        <v>1.8433030765239902E-5</v>
      </c>
      <c r="AG149" s="20" t="s">
        <v>315</v>
      </c>
      <c r="AH149" s="5">
        <v>148</v>
      </c>
      <c r="AI149" s="3">
        <v>8.3252700000000013E-2</v>
      </c>
      <c r="AJ149" s="5">
        <v>155</v>
      </c>
      <c r="AK149" s="4">
        <v>-0.52076425174988761</v>
      </c>
      <c r="AL149" s="3">
        <v>7.7392974563793917E-5</v>
      </c>
      <c r="AM149" s="3">
        <v>0.17371971999999997</v>
      </c>
    </row>
    <row r="150" spans="1:39" x14ac:dyDescent="0.35">
      <c r="A150" s="20" t="s">
        <v>179</v>
      </c>
      <c r="B150" s="3">
        <v>3.41027E-3</v>
      </c>
      <c r="C150" s="5">
        <v>144</v>
      </c>
      <c r="D150" s="3">
        <v>8.1637470000000004E-2</v>
      </c>
      <c r="E150" s="3">
        <v>-7.8227199999999997E-2</v>
      </c>
      <c r="F150" s="4">
        <v>-0.95822665744051105</v>
      </c>
      <c r="G150" s="3">
        <v>4.0861812587688198E-5</v>
      </c>
      <c r="H150" s="19">
        <v>-9.5884290186864975E-4</v>
      </c>
      <c r="I150" s="5">
        <v>239</v>
      </c>
      <c r="J150" s="3">
        <v>1.0389860000000001E-2</v>
      </c>
      <c r="K150" s="5">
        <v>149</v>
      </c>
      <c r="L150" s="3">
        <v>0.49002234</v>
      </c>
      <c r="M150" s="3">
        <v>-0.47963248000000003</v>
      </c>
      <c r="N150" s="4">
        <v>-0.97879717075756179</v>
      </c>
      <c r="O150" s="3">
        <v>6.3919247341283383E-5</v>
      </c>
      <c r="P150" s="19">
        <v>-2.9115059705851786E-3</v>
      </c>
      <c r="Q150" s="5">
        <v>235</v>
      </c>
      <c r="S150" s="20" t="s">
        <v>179</v>
      </c>
      <c r="T150" s="3">
        <v>1.0389860000000001E-2</v>
      </c>
      <c r="U150" s="5">
        <v>149</v>
      </c>
      <c r="V150" s="3">
        <v>0.49781374</v>
      </c>
      <c r="W150" s="3">
        <v>-0.48742388000000003</v>
      </c>
      <c r="X150" s="90">
        <v>-0.97912902122789947</v>
      </c>
      <c r="Y150" s="19">
        <v>-1.9110323271457779E-3</v>
      </c>
      <c r="Z150" s="3">
        <v>1.0389860000000001E-2</v>
      </c>
      <c r="AA150" s="5">
        <v>149</v>
      </c>
      <c r="AB150" s="3">
        <v>0.49781374</v>
      </c>
      <c r="AC150" s="3">
        <v>-0.48742388000000003</v>
      </c>
      <c r="AD150" s="90">
        <v>-0.97912902122789947</v>
      </c>
      <c r="AE150" s="19">
        <v>-1.9110323271457779E-3</v>
      </c>
      <c r="AG150" s="20" t="s">
        <v>179</v>
      </c>
      <c r="AH150" s="5">
        <v>149</v>
      </c>
      <c r="AI150" s="3">
        <v>0.59802854000000005</v>
      </c>
      <c r="AJ150" s="5">
        <v>132</v>
      </c>
      <c r="AK150" s="4">
        <v>-0.70529002808185881</v>
      </c>
      <c r="AL150" s="3">
        <v>5.5593641509095568E-4</v>
      </c>
      <c r="AM150" s="3">
        <v>2.0292103999999997</v>
      </c>
    </row>
    <row r="151" spans="1:39" x14ac:dyDescent="0.35">
      <c r="A151" s="20" t="s">
        <v>228</v>
      </c>
      <c r="B151" s="3">
        <v>9.6965999999999997E-3</v>
      </c>
      <c r="C151" s="5">
        <v>132</v>
      </c>
      <c r="D151" s="3">
        <v>8.0410799999999991E-3</v>
      </c>
      <c r="E151" s="3">
        <v>1.6555200000000006E-3</v>
      </c>
      <c r="F151" s="4">
        <v>0.20588279186377956</v>
      </c>
      <c r="G151" s="3">
        <v>1.1618454020877448E-4</v>
      </c>
      <c r="H151" s="19">
        <v>2.029196495466523E-5</v>
      </c>
      <c r="I151" s="5">
        <v>77</v>
      </c>
      <c r="J151" s="3">
        <v>1.0046609999999999E-2</v>
      </c>
      <c r="K151" s="5">
        <v>150</v>
      </c>
      <c r="L151" s="3">
        <v>8.3799599999999988E-3</v>
      </c>
      <c r="M151" s="3">
        <v>1.6666500000000004E-3</v>
      </c>
      <c r="N151" s="4">
        <v>0.19888519754270906</v>
      </c>
      <c r="O151" s="3">
        <v>6.1807545966106471E-5</v>
      </c>
      <c r="P151" s="19">
        <v>1.0117040918237624E-5</v>
      </c>
      <c r="Q151" s="5">
        <v>74</v>
      </c>
      <c r="S151" s="20" t="s">
        <v>228</v>
      </c>
      <c r="T151" s="3">
        <v>1.0046609999999999E-2</v>
      </c>
      <c r="U151" s="5">
        <v>150</v>
      </c>
      <c r="V151" s="3">
        <v>8.629959999999999E-3</v>
      </c>
      <c r="W151" s="3">
        <v>1.4166500000000002E-3</v>
      </c>
      <c r="X151" s="90">
        <v>0.16415487441425003</v>
      </c>
      <c r="Y151" s="19">
        <v>5.554229198313112E-6</v>
      </c>
      <c r="Z151" s="3">
        <v>1.0046609999999999E-2</v>
      </c>
      <c r="AA151" s="5">
        <v>150</v>
      </c>
      <c r="AB151" s="3">
        <v>8.629959999999999E-3</v>
      </c>
      <c r="AC151" s="3">
        <v>1.4166500000000002E-3</v>
      </c>
      <c r="AD151" s="90">
        <v>0.16415487441425003</v>
      </c>
      <c r="AE151" s="19">
        <v>5.554229198313112E-6</v>
      </c>
      <c r="AG151" s="20" t="s">
        <v>228</v>
      </c>
      <c r="AH151" s="5">
        <v>150</v>
      </c>
      <c r="AI151" s="3">
        <v>2.3245079999999998E-2</v>
      </c>
      <c r="AJ151" s="5">
        <v>183</v>
      </c>
      <c r="AK151" s="4">
        <v>-0.57837186620911996</v>
      </c>
      <c r="AL151" s="3">
        <v>2.160897947061602E-5</v>
      </c>
      <c r="AM151" s="3">
        <v>5.5131710000000007E-2</v>
      </c>
    </row>
    <row r="152" spans="1:39" x14ac:dyDescent="0.35">
      <c r="A152" s="20" t="s">
        <v>205</v>
      </c>
      <c r="B152" s="3">
        <v>7.0969300000000004E-3</v>
      </c>
      <c r="C152" s="5">
        <v>137</v>
      </c>
      <c r="D152" s="3">
        <v>1.748249E-2</v>
      </c>
      <c r="E152" s="3">
        <v>-1.0385559999999999E-2</v>
      </c>
      <c r="F152" s="4">
        <v>-0.59405496585440631</v>
      </c>
      <c r="G152" s="3">
        <v>8.5035326706666049E-5</v>
      </c>
      <c r="H152" s="19">
        <v>-1.2729741685668124E-4</v>
      </c>
      <c r="I152" s="5">
        <v>221</v>
      </c>
      <c r="J152" s="3">
        <v>1.0026500000000001E-2</v>
      </c>
      <c r="K152" s="5">
        <v>151</v>
      </c>
      <c r="L152" s="3">
        <v>1.9480839999999999E-2</v>
      </c>
      <c r="M152" s="3">
        <v>-9.4543399999999986E-3</v>
      </c>
      <c r="N152" s="4">
        <v>-0.48531480162046392</v>
      </c>
      <c r="O152" s="3">
        <v>6.1683827642276001E-5</v>
      </c>
      <c r="P152" s="19">
        <v>-5.7390540686365259E-5</v>
      </c>
      <c r="Q152" s="5">
        <v>206</v>
      </c>
      <c r="S152" s="20" t="s">
        <v>205</v>
      </c>
      <c r="T152" s="3">
        <v>1.0026500000000001E-2</v>
      </c>
      <c r="U152" s="5">
        <v>151</v>
      </c>
      <c r="V152" s="3">
        <v>2.4876539999999999E-2</v>
      </c>
      <c r="W152" s="3">
        <v>-1.4850039999999998E-2</v>
      </c>
      <c r="X152" s="90">
        <v>-0.59694957578505692</v>
      </c>
      <c r="Y152" s="19">
        <v>-5.8222232565642626E-5</v>
      </c>
      <c r="Z152" s="3">
        <v>1.0026500000000001E-2</v>
      </c>
      <c r="AA152" s="5">
        <v>151</v>
      </c>
      <c r="AB152" s="3">
        <v>2.4876539999999999E-2</v>
      </c>
      <c r="AC152" s="3">
        <v>-1.4850039999999998E-2</v>
      </c>
      <c r="AD152" s="90">
        <v>-0.59694957578505692</v>
      </c>
      <c r="AE152" s="19">
        <v>-5.8222232565642626E-5</v>
      </c>
      <c r="AG152" s="20" t="s">
        <v>205</v>
      </c>
      <c r="AH152" s="5">
        <v>151</v>
      </c>
      <c r="AI152" s="3">
        <v>0.13722705000000004</v>
      </c>
      <c r="AJ152" s="5">
        <v>150</v>
      </c>
      <c r="AK152" s="4">
        <v>0.6834991576189271</v>
      </c>
      <c r="AL152" s="3">
        <v>1.2756835021704373E-4</v>
      </c>
      <c r="AM152" s="3">
        <v>8.1512990000000007E-2</v>
      </c>
    </row>
    <row r="153" spans="1:39" x14ac:dyDescent="0.35">
      <c r="A153" s="20" t="s">
        <v>257</v>
      </c>
      <c r="B153" s="3">
        <v>8.8849199999999993E-3</v>
      </c>
      <c r="C153" s="5">
        <v>133</v>
      </c>
      <c r="D153" s="3"/>
      <c r="E153" s="3">
        <v>8.8849199999999993E-3</v>
      </c>
      <c r="F153" s="4">
        <v>-1</v>
      </c>
      <c r="G153" s="3">
        <v>1.0645900057667065E-4</v>
      </c>
      <c r="H153" s="19">
        <v>1.0890384004119799E-4</v>
      </c>
      <c r="I153" s="5">
        <v>67</v>
      </c>
      <c r="J153" s="3">
        <v>9.5959499999999989E-3</v>
      </c>
      <c r="K153" s="5">
        <v>152</v>
      </c>
      <c r="L153" s="3">
        <v>5.804E-5</v>
      </c>
      <c r="M153" s="3">
        <v>9.5379099999999984E-3</v>
      </c>
      <c r="N153" s="4">
        <v>164.33339076498964</v>
      </c>
      <c r="O153" s="3">
        <v>5.9035049704672452E-5</v>
      </c>
      <c r="P153" s="19">
        <v>5.7897834425024917E-5</v>
      </c>
      <c r="Q153" s="5">
        <v>69</v>
      </c>
      <c r="S153" s="20" t="s">
        <v>257</v>
      </c>
      <c r="T153" s="3">
        <v>9.5959499999999989E-3</v>
      </c>
      <c r="U153" s="5">
        <v>152</v>
      </c>
      <c r="V153" s="3">
        <v>5.804E-5</v>
      </c>
      <c r="W153" s="3">
        <v>9.5379099999999984E-3</v>
      </c>
      <c r="X153" s="90">
        <v>164.33339076498964</v>
      </c>
      <c r="Y153" s="19">
        <v>3.7395078680607484E-5</v>
      </c>
      <c r="Z153" s="3">
        <v>9.5959499999999989E-3</v>
      </c>
      <c r="AA153" s="5">
        <v>152</v>
      </c>
      <c r="AB153" s="3">
        <v>5.804E-5</v>
      </c>
      <c r="AC153" s="3">
        <v>9.5379099999999984E-3</v>
      </c>
      <c r="AD153" s="90">
        <v>164.33339076498964</v>
      </c>
      <c r="AE153" s="19">
        <v>3.7395078680607484E-5</v>
      </c>
      <c r="AG153" s="20" t="s">
        <v>257</v>
      </c>
      <c r="AH153" s="5">
        <v>152</v>
      </c>
      <c r="AI153" s="3">
        <v>1.9637870000000002E-2</v>
      </c>
      <c r="AJ153" s="5">
        <v>189</v>
      </c>
      <c r="AK153" s="4">
        <v>0.27513337108068248</v>
      </c>
      <c r="AL153" s="3">
        <v>1.8255662259567454E-5</v>
      </c>
      <c r="AM153" s="3">
        <v>1.540064E-2</v>
      </c>
    </row>
    <row r="154" spans="1:39" x14ac:dyDescent="0.35">
      <c r="A154" s="20" t="s">
        <v>156</v>
      </c>
      <c r="B154" s="3">
        <v>4.0928600000000002E-3</v>
      </c>
      <c r="C154" s="5">
        <v>142</v>
      </c>
      <c r="D154" s="3">
        <v>3.0842E-4</v>
      </c>
      <c r="E154" s="3">
        <v>3.78444E-3</v>
      </c>
      <c r="F154" s="4">
        <v>12.270410479216654</v>
      </c>
      <c r="G154" s="3">
        <v>4.9040597450537791E-5</v>
      </c>
      <c r="H154" s="19">
        <v>4.6386467003136933E-5</v>
      </c>
      <c r="I154" s="5">
        <v>71</v>
      </c>
      <c r="J154" s="3">
        <v>9.5181600000000012E-3</v>
      </c>
      <c r="K154" s="5">
        <v>153</v>
      </c>
      <c r="L154" s="3">
        <v>1.6088519999999999E-2</v>
      </c>
      <c r="M154" s="3">
        <v>-6.5703599999999973E-3</v>
      </c>
      <c r="N154" s="4">
        <v>-0.40838809287616251</v>
      </c>
      <c r="O154" s="3">
        <v>5.8556479420695742E-5</v>
      </c>
      <c r="P154" s="19">
        <v>-3.9883959420125226E-5</v>
      </c>
      <c r="Q154" s="5">
        <v>205</v>
      </c>
      <c r="S154" s="20" t="s">
        <v>156</v>
      </c>
      <c r="T154" s="3">
        <v>9.5181600000000012E-3</v>
      </c>
      <c r="U154" s="5">
        <v>153</v>
      </c>
      <c r="V154" s="3">
        <v>1.884599E-2</v>
      </c>
      <c r="W154" s="3">
        <v>-9.3278299999999988E-3</v>
      </c>
      <c r="X154" s="90">
        <v>-0.49495038467069119</v>
      </c>
      <c r="Y154" s="19">
        <v>-3.6571422541136472E-5</v>
      </c>
      <c r="Z154" s="3">
        <v>9.5181600000000012E-3</v>
      </c>
      <c r="AA154" s="5">
        <v>153</v>
      </c>
      <c r="AB154" s="3">
        <v>1.884599E-2</v>
      </c>
      <c r="AC154" s="3">
        <v>-9.3278299999999988E-3</v>
      </c>
      <c r="AD154" s="90">
        <v>-0.49495038467069119</v>
      </c>
      <c r="AE154" s="19">
        <v>-3.6571422541136472E-5</v>
      </c>
      <c r="AG154" s="20" t="s">
        <v>156</v>
      </c>
      <c r="AH154" s="5">
        <v>153</v>
      </c>
      <c r="AI154" s="3">
        <v>0.16451639999999998</v>
      </c>
      <c r="AJ154" s="5">
        <v>146</v>
      </c>
      <c r="AK154" s="4">
        <v>1.1863331788797282E-3</v>
      </c>
      <c r="AL154" s="3">
        <v>1.529369445138349E-4</v>
      </c>
      <c r="AM154" s="3">
        <v>0.16432146000000003</v>
      </c>
    </row>
    <row r="155" spans="1:39" x14ac:dyDescent="0.35">
      <c r="A155" s="20" t="s">
        <v>346</v>
      </c>
      <c r="B155" s="3">
        <v>5.2321000000000008E-4</v>
      </c>
      <c r="C155" s="5">
        <v>164</v>
      </c>
      <c r="D155" s="3">
        <v>1.0349E-4</v>
      </c>
      <c r="E155" s="3">
        <v>4.1972000000000005E-4</v>
      </c>
      <c r="F155" s="4">
        <v>4.0556575514542477</v>
      </c>
      <c r="G155" s="3">
        <v>6.2690956915447586E-6</v>
      </c>
      <c r="H155" s="19">
        <v>5.1445730228400064E-6</v>
      </c>
      <c r="I155" s="5">
        <v>88</v>
      </c>
      <c r="J155" s="3">
        <v>7.4049800000000002E-3</v>
      </c>
      <c r="K155" s="5">
        <v>154</v>
      </c>
      <c r="L155" s="3">
        <v>8.5034299999999993E-3</v>
      </c>
      <c r="M155" s="3">
        <v>-1.0984499999999991E-3</v>
      </c>
      <c r="N155" s="4">
        <v>-0.1291772849309043</v>
      </c>
      <c r="O155" s="3">
        <v>4.5556027528499576E-5</v>
      </c>
      <c r="P155" s="19">
        <v>-6.6679048370312333E-6</v>
      </c>
      <c r="Q155" s="5">
        <v>187</v>
      </c>
      <c r="S155" s="20" t="s">
        <v>346</v>
      </c>
      <c r="T155" s="3">
        <v>7.4049800000000002E-3</v>
      </c>
      <c r="U155" s="5">
        <v>154</v>
      </c>
      <c r="V155" s="3">
        <v>6.6691389999999989E-2</v>
      </c>
      <c r="W155" s="3">
        <v>-5.9286409999999991E-2</v>
      </c>
      <c r="X155" s="90">
        <v>-0.88896647678208529</v>
      </c>
      <c r="Y155" s="19">
        <v>-2.3244295308309207E-4</v>
      </c>
      <c r="Z155" s="3">
        <v>7.4049800000000002E-3</v>
      </c>
      <c r="AA155" s="5">
        <v>154</v>
      </c>
      <c r="AB155" s="3">
        <v>6.6691389999999989E-2</v>
      </c>
      <c r="AC155" s="3">
        <v>-5.9286409999999991E-2</v>
      </c>
      <c r="AD155" s="90">
        <v>-0.88896647678208529</v>
      </c>
      <c r="AE155" s="19">
        <v>-2.3244295308309207E-4</v>
      </c>
      <c r="AG155" s="20" t="s">
        <v>346</v>
      </c>
      <c r="AH155" s="5">
        <v>154</v>
      </c>
      <c r="AI155" s="3">
        <v>0.11598795999999999</v>
      </c>
      <c r="AJ155" s="5">
        <v>152</v>
      </c>
      <c r="AK155" s="4">
        <v>0.78534809743717404</v>
      </c>
      <c r="AL155" s="3">
        <v>1.0782416952226587E-4</v>
      </c>
      <c r="AM155" s="3">
        <v>6.496658000000001E-2</v>
      </c>
    </row>
    <row r="156" spans="1:39" x14ac:dyDescent="0.35">
      <c r="A156" s="20" t="s">
        <v>200</v>
      </c>
      <c r="B156" s="3">
        <v>4.2120000000000003E-5</v>
      </c>
      <c r="C156" s="5">
        <v>189</v>
      </c>
      <c r="D156" s="3">
        <v>6.0814100000000006E-3</v>
      </c>
      <c r="E156" s="3">
        <v>-6.039290000000001E-3</v>
      </c>
      <c r="F156" s="4">
        <v>-0.99307397462101721</v>
      </c>
      <c r="G156" s="3">
        <v>5.0468131443945106E-7</v>
      </c>
      <c r="H156" s="19">
        <v>-7.4024512558628199E-5</v>
      </c>
      <c r="I156" s="5">
        <v>220</v>
      </c>
      <c r="J156" s="3">
        <v>7.1370899999999987E-3</v>
      </c>
      <c r="K156" s="5">
        <v>155</v>
      </c>
      <c r="L156" s="3">
        <v>1.227694E-2</v>
      </c>
      <c r="M156" s="3">
        <v>-5.1398500000000014E-3</v>
      </c>
      <c r="N156" s="4">
        <v>-0.41865888405416996</v>
      </c>
      <c r="O156" s="3">
        <v>4.3907946883499883E-5</v>
      </c>
      <c r="P156" s="19">
        <v>-3.1200355661718812E-5</v>
      </c>
      <c r="Q156" s="5">
        <v>203</v>
      </c>
      <c r="S156" s="20" t="s">
        <v>200</v>
      </c>
      <c r="T156" s="3">
        <v>7.1370899999999987E-3</v>
      </c>
      <c r="U156" s="5">
        <v>155</v>
      </c>
      <c r="V156" s="3">
        <v>1.8072830000000002E-2</v>
      </c>
      <c r="W156" s="3">
        <v>-1.0935740000000003E-2</v>
      </c>
      <c r="X156" s="90">
        <v>-0.60509283825499394</v>
      </c>
      <c r="Y156" s="19">
        <v>-4.2875520709533507E-5</v>
      </c>
      <c r="Z156" s="3">
        <v>7.1370899999999987E-3</v>
      </c>
      <c r="AA156" s="5">
        <v>155</v>
      </c>
      <c r="AB156" s="3">
        <v>1.8072830000000002E-2</v>
      </c>
      <c r="AC156" s="3">
        <v>-1.0935740000000003E-2</v>
      </c>
      <c r="AD156" s="90">
        <v>-0.60509283825499394</v>
      </c>
      <c r="AE156" s="19">
        <v>-4.2875520709533507E-5</v>
      </c>
      <c r="AG156" s="20" t="s">
        <v>200</v>
      </c>
      <c r="AH156" s="5">
        <v>155</v>
      </c>
      <c r="AI156" s="3">
        <v>8.9792730000000001E-2</v>
      </c>
      <c r="AJ156" s="5">
        <v>154</v>
      </c>
      <c r="AK156" s="4">
        <v>-0.39932460691375826</v>
      </c>
      <c r="AL156" s="3">
        <v>8.3472685797621142E-5</v>
      </c>
      <c r="AM156" s="3">
        <v>0.14948628</v>
      </c>
    </row>
    <row r="157" spans="1:39" x14ac:dyDescent="0.35">
      <c r="A157" s="20" t="s">
        <v>278</v>
      </c>
      <c r="B157" s="3">
        <v>3.1376400000000001E-3</v>
      </c>
      <c r="C157" s="5">
        <v>145</v>
      </c>
      <c r="D157" s="3">
        <v>2.0284980000000001E-2</v>
      </c>
      <c r="E157" s="3">
        <v>-1.714734E-2</v>
      </c>
      <c r="F157" s="4">
        <v>-0.84532200672615898</v>
      </c>
      <c r="G157" s="3">
        <v>3.7595163329482414E-5</v>
      </c>
      <c r="H157" s="19">
        <v>-2.1017760120429181E-4</v>
      </c>
      <c r="I157" s="5">
        <v>226</v>
      </c>
      <c r="J157" s="3">
        <v>6.7974200000000002E-3</v>
      </c>
      <c r="K157" s="5">
        <v>156</v>
      </c>
      <c r="L157" s="3">
        <v>22.607226560000001</v>
      </c>
      <c r="M157" s="3">
        <v>-22.600429139999999</v>
      </c>
      <c r="N157" s="4">
        <v>-0.99969932534705397</v>
      </c>
      <c r="O157" s="3">
        <v>4.1818269953838307E-5</v>
      </c>
      <c r="P157" s="19">
        <v>-0.13719105173798332</v>
      </c>
      <c r="Q157" s="5">
        <v>275</v>
      </c>
      <c r="S157" s="20" t="s">
        <v>278</v>
      </c>
      <c r="T157" s="3">
        <v>6.7974200000000002E-3</v>
      </c>
      <c r="U157" s="5">
        <v>156</v>
      </c>
      <c r="V157" s="3">
        <v>22.61157614</v>
      </c>
      <c r="W157" s="3">
        <v>-22.604778719999999</v>
      </c>
      <c r="X157" s="90">
        <v>-0.99969938318505913</v>
      </c>
      <c r="Y157" s="19">
        <v>-8.8626069945315272E-2</v>
      </c>
      <c r="Z157" s="3">
        <v>6.7974200000000002E-3</v>
      </c>
      <c r="AA157" s="5">
        <v>156</v>
      </c>
      <c r="AB157" s="3">
        <v>22.61157614</v>
      </c>
      <c r="AC157" s="3">
        <v>-22.604778719999999</v>
      </c>
      <c r="AD157" s="90">
        <v>-0.99969938318505913</v>
      </c>
      <c r="AE157" s="19">
        <v>-8.8626069945315272E-2</v>
      </c>
      <c r="AG157" s="20" t="s">
        <v>278</v>
      </c>
      <c r="AH157" s="5">
        <v>156</v>
      </c>
      <c r="AI157" s="3">
        <v>63.834671489999998</v>
      </c>
      <c r="AJ157" s="5">
        <v>72</v>
      </c>
      <c r="AK157" s="4">
        <v>1.237367573922596</v>
      </c>
      <c r="AL157" s="3">
        <v>5.9341680292815849E-2</v>
      </c>
      <c r="AM157" s="3">
        <v>28.53115073</v>
      </c>
    </row>
    <row r="158" spans="1:39" x14ac:dyDescent="0.35">
      <c r="A158" s="20" t="s">
        <v>344</v>
      </c>
      <c r="B158" s="3">
        <v>5.3892899999999997E-3</v>
      </c>
      <c r="C158" s="5">
        <v>140</v>
      </c>
      <c r="D158" s="3">
        <v>1.4468700000000001E-3</v>
      </c>
      <c r="E158" s="3">
        <v>3.9424199999999994E-3</v>
      </c>
      <c r="F158" s="4">
        <v>2.7247921375106259</v>
      </c>
      <c r="G158" s="3">
        <v>6.4574405534078563E-5</v>
      </c>
      <c r="H158" s="19">
        <v>4.8322852322274122E-5</v>
      </c>
      <c r="I158" s="5">
        <v>70</v>
      </c>
      <c r="J158" s="3">
        <v>5.8452499999999998E-3</v>
      </c>
      <c r="K158" s="5">
        <v>157</v>
      </c>
      <c r="L158" s="3">
        <v>7.3581400000000009E-3</v>
      </c>
      <c r="M158" s="3">
        <v>-1.5128900000000011E-3</v>
      </c>
      <c r="N158" s="4">
        <v>-0.20560766715501488</v>
      </c>
      <c r="O158" s="3">
        <v>3.596044417553621E-5</v>
      </c>
      <c r="P158" s="19">
        <v>-9.1836738576140923E-6</v>
      </c>
      <c r="Q158" s="5">
        <v>190</v>
      </c>
      <c r="S158" s="20" t="s">
        <v>344</v>
      </c>
      <c r="T158" s="3">
        <v>5.8452499999999998E-3</v>
      </c>
      <c r="U158" s="5">
        <v>157</v>
      </c>
      <c r="V158" s="3">
        <v>1.1024290000000001E-2</v>
      </c>
      <c r="W158" s="3">
        <v>-5.1790400000000011E-3</v>
      </c>
      <c r="X158" s="90">
        <v>-0.46978444870372615</v>
      </c>
      <c r="Y158" s="19">
        <v>-2.0305350783349128E-5</v>
      </c>
      <c r="Z158" s="3">
        <v>5.8452499999999998E-3</v>
      </c>
      <c r="AA158" s="5">
        <v>157</v>
      </c>
      <c r="AB158" s="3">
        <v>1.1024290000000001E-2</v>
      </c>
      <c r="AC158" s="3">
        <v>-5.1790400000000011E-3</v>
      </c>
      <c r="AD158" s="90">
        <v>-0.46978444870372615</v>
      </c>
      <c r="AE158" s="19">
        <v>-2.0305350783349128E-5</v>
      </c>
      <c r="AG158" s="20" t="s">
        <v>344</v>
      </c>
      <c r="AH158" s="5">
        <v>157</v>
      </c>
      <c r="AI158" s="3">
        <v>4.0911139999999992E-2</v>
      </c>
      <c r="AJ158" s="5">
        <v>170</v>
      </c>
      <c r="AK158" s="4">
        <v>1.3555429141934918</v>
      </c>
      <c r="AL158" s="3">
        <v>3.8031617201553953E-5</v>
      </c>
      <c r="AM158" s="3">
        <v>1.736803E-2</v>
      </c>
    </row>
    <row r="159" spans="1:39" x14ac:dyDescent="0.35">
      <c r="A159" s="20" t="s">
        <v>362</v>
      </c>
      <c r="B159" s="3"/>
      <c r="C159" s="5">
        <v>198</v>
      </c>
      <c r="D159" s="3">
        <v>0.31644610000000001</v>
      </c>
      <c r="E159" s="3">
        <v>-0.31644610000000001</v>
      </c>
      <c r="F159" s="4">
        <v>-1</v>
      </c>
      <c r="G159" s="3"/>
      <c r="H159" s="19">
        <v>-3.8787288412344681E-3</v>
      </c>
      <c r="I159" s="5">
        <v>246</v>
      </c>
      <c r="J159" s="3">
        <v>4.4485000000000002E-3</v>
      </c>
      <c r="K159" s="5">
        <v>158</v>
      </c>
      <c r="L159" s="3">
        <v>0.37760979</v>
      </c>
      <c r="M159" s="3">
        <v>-0.37316128999999998</v>
      </c>
      <c r="N159" s="4">
        <v>-0.98821932026709369</v>
      </c>
      <c r="O159" s="3">
        <v>2.7367526780697636E-5</v>
      </c>
      <c r="P159" s="19">
        <v>-2.2651954759741609E-3</v>
      </c>
      <c r="Q159" s="5">
        <v>233</v>
      </c>
      <c r="S159" s="20" t="s">
        <v>362</v>
      </c>
      <c r="T159" s="3">
        <v>4.4485000000000002E-3</v>
      </c>
      <c r="U159" s="5">
        <v>158</v>
      </c>
      <c r="V159" s="3">
        <v>0.57981704000000001</v>
      </c>
      <c r="W159" s="3">
        <v>-0.57536854000000004</v>
      </c>
      <c r="X159" s="90">
        <v>-0.99232775221645775</v>
      </c>
      <c r="Y159" s="19">
        <v>-2.2558350648775529E-3</v>
      </c>
      <c r="Z159" s="3">
        <v>4.4485000000000002E-3</v>
      </c>
      <c r="AA159" s="5">
        <v>158</v>
      </c>
      <c r="AB159" s="3">
        <v>0.57981704000000001</v>
      </c>
      <c r="AC159" s="3">
        <v>-0.57536854000000004</v>
      </c>
      <c r="AD159" s="90">
        <v>-0.99232775221645775</v>
      </c>
      <c r="AE159" s="19">
        <v>-2.2558350648775529E-3</v>
      </c>
      <c r="AG159" s="20" t="s">
        <v>362</v>
      </c>
      <c r="AH159" s="5">
        <v>158</v>
      </c>
      <c r="AI159" s="3">
        <v>1.5225387299999997</v>
      </c>
      <c r="AJ159" s="5">
        <v>124</v>
      </c>
      <c r="AK159" s="4">
        <v>3.0533901093461013</v>
      </c>
      <c r="AL159" s="3">
        <v>1.4153751314165315E-3</v>
      </c>
      <c r="AM159" s="3">
        <v>0.37562107</v>
      </c>
    </row>
    <row r="160" spans="1:39" x14ac:dyDescent="0.35">
      <c r="A160" s="20" t="s">
        <v>304</v>
      </c>
      <c r="B160" s="3">
        <v>2.7830099999999998E-3</v>
      </c>
      <c r="C160" s="5">
        <v>148</v>
      </c>
      <c r="D160" s="3">
        <v>1.3564980000000001E-2</v>
      </c>
      <c r="E160" s="3">
        <v>-1.0781970000000002E-2</v>
      </c>
      <c r="F160" s="4">
        <v>-0.7948386212143328</v>
      </c>
      <c r="G160" s="3">
        <v>3.3345991094447688E-5</v>
      </c>
      <c r="H160" s="19">
        <v>-1.321562756005677E-4</v>
      </c>
      <c r="I160" s="5">
        <v>222</v>
      </c>
      <c r="J160" s="3">
        <v>3.6628799999999999E-3</v>
      </c>
      <c r="K160" s="5">
        <v>159</v>
      </c>
      <c r="L160" s="3">
        <v>3.0159170000000003E-2</v>
      </c>
      <c r="M160" s="3">
        <v>-2.6496290000000002E-2</v>
      </c>
      <c r="N160" s="4">
        <v>-0.87854838180228434</v>
      </c>
      <c r="O160" s="3">
        <v>2.2534329885238112E-5</v>
      </c>
      <c r="P160" s="19">
        <v>-1.6084003846727888E-4</v>
      </c>
      <c r="Q160" s="5">
        <v>212</v>
      </c>
      <c r="S160" s="20" t="s">
        <v>304</v>
      </c>
      <c r="T160" s="3">
        <v>3.6628799999999999E-3</v>
      </c>
      <c r="U160" s="5">
        <v>159</v>
      </c>
      <c r="V160" s="3">
        <v>3.7227460000000004E-2</v>
      </c>
      <c r="W160" s="3">
        <v>-3.3564580000000004E-2</v>
      </c>
      <c r="X160" s="90">
        <v>-0.90160811401046437</v>
      </c>
      <c r="Y160" s="19">
        <v>-1.3159592719804914E-4</v>
      </c>
      <c r="Z160" s="3">
        <v>3.6628799999999999E-3</v>
      </c>
      <c r="AA160" s="5">
        <v>159</v>
      </c>
      <c r="AB160" s="3">
        <v>3.7227460000000004E-2</v>
      </c>
      <c r="AC160" s="3">
        <v>-3.3564580000000004E-2</v>
      </c>
      <c r="AD160" s="90">
        <v>-0.90160811401046437</v>
      </c>
      <c r="AE160" s="19">
        <v>-1.3159592719804914E-4</v>
      </c>
      <c r="AG160" s="20" t="s">
        <v>304</v>
      </c>
      <c r="AH160" s="5">
        <v>159</v>
      </c>
      <c r="AI160" s="3">
        <v>6.0586160000000007E-2</v>
      </c>
      <c r="AJ160" s="5">
        <v>161</v>
      </c>
      <c r="AK160" s="4">
        <v>-0.48348663757730925</v>
      </c>
      <c r="AL160" s="3">
        <v>5.6321814665445663E-5</v>
      </c>
      <c r="AM160" s="3">
        <v>0.11729834</v>
      </c>
    </row>
    <row r="161" spans="1:39" x14ac:dyDescent="0.35">
      <c r="A161" s="20" t="s">
        <v>135</v>
      </c>
      <c r="B161" s="3">
        <v>3.5276800000000001E-3</v>
      </c>
      <c r="C161" s="5">
        <v>143</v>
      </c>
      <c r="D161" s="3">
        <v>6.0615699999999996E-3</v>
      </c>
      <c r="E161" s="3">
        <v>-2.5338899999999996E-3</v>
      </c>
      <c r="F161" s="4">
        <v>-0.41802536306600435</v>
      </c>
      <c r="G161" s="3">
        <v>4.2268617742681927E-5</v>
      </c>
      <c r="H161" s="19">
        <v>-3.1058282037653817E-5</v>
      </c>
      <c r="I161" s="5">
        <v>217</v>
      </c>
      <c r="J161" s="3">
        <v>3.5398600000000001E-3</v>
      </c>
      <c r="K161" s="5">
        <v>160</v>
      </c>
      <c r="L161" s="3">
        <v>6.09817E-3</v>
      </c>
      <c r="M161" s="3">
        <v>-2.5583099999999998E-3</v>
      </c>
      <c r="N161" s="4">
        <v>-0.41952093824868775</v>
      </c>
      <c r="O161" s="3">
        <v>2.1777501034038512E-5</v>
      </c>
      <c r="P161" s="19">
        <v>-1.5529671467636569E-5</v>
      </c>
      <c r="Q161" s="5">
        <v>197</v>
      </c>
      <c r="S161" s="20" t="s">
        <v>135</v>
      </c>
      <c r="T161" s="3">
        <v>3.5398600000000001E-3</v>
      </c>
      <c r="U161" s="5">
        <v>160</v>
      </c>
      <c r="V161" s="3">
        <v>1.1901E-2</v>
      </c>
      <c r="W161" s="3">
        <v>-8.3611399999999995E-3</v>
      </c>
      <c r="X161" s="90">
        <v>-0.70255776825476857</v>
      </c>
      <c r="Y161" s="19">
        <v>-3.2781341841092491E-5</v>
      </c>
      <c r="Z161" s="3">
        <v>3.5398600000000001E-3</v>
      </c>
      <c r="AA161" s="5">
        <v>160</v>
      </c>
      <c r="AB161" s="3">
        <v>1.1901E-2</v>
      </c>
      <c r="AC161" s="3">
        <v>-8.3611399999999995E-3</v>
      </c>
      <c r="AD161" s="90">
        <v>-0.70255776825476857</v>
      </c>
      <c r="AE161" s="19">
        <v>-3.2781341841092491E-5</v>
      </c>
      <c r="AG161" s="20" t="s">
        <v>135</v>
      </c>
      <c r="AH161" s="5">
        <v>160</v>
      </c>
      <c r="AI161" s="3">
        <v>5.0100499999999999E-2</v>
      </c>
      <c r="AJ161" s="5">
        <v>167</v>
      </c>
      <c r="AK161" s="4">
        <v>-0.46550498552983888</v>
      </c>
      <c r="AL161" s="3">
        <v>4.6574185847826635E-5</v>
      </c>
      <c r="AM161" s="3">
        <v>9.3734270000000008E-2</v>
      </c>
    </row>
    <row r="162" spans="1:39" x14ac:dyDescent="0.35">
      <c r="A162" s="20" t="s">
        <v>166</v>
      </c>
      <c r="B162" s="3">
        <v>2.5513200000000002E-3</v>
      </c>
      <c r="C162" s="5">
        <v>149</v>
      </c>
      <c r="D162" s="3">
        <v>1.3339999999999999E-3</v>
      </c>
      <c r="E162" s="3">
        <v>1.2173200000000003E-3</v>
      </c>
      <c r="F162" s="4">
        <v>0.91253373313343356</v>
      </c>
      <c r="G162" s="3">
        <v>3.0569884405405042E-5</v>
      </c>
      <c r="H162" s="19">
        <v>1.4920879710672824E-5</v>
      </c>
      <c r="I162" s="5">
        <v>82</v>
      </c>
      <c r="J162" s="3">
        <v>2.6791200000000001E-3</v>
      </c>
      <c r="K162" s="5">
        <v>161</v>
      </c>
      <c r="L162" s="3">
        <v>2.35243E-3</v>
      </c>
      <c r="M162" s="3">
        <v>3.2669000000000014E-4</v>
      </c>
      <c r="N162" s="4">
        <v>0.1388734202505495</v>
      </c>
      <c r="O162" s="3">
        <v>1.6482159907542461E-5</v>
      </c>
      <c r="P162" s="19">
        <v>1.9831014895623256E-6</v>
      </c>
      <c r="Q162" s="5">
        <v>83</v>
      </c>
      <c r="S162" s="20" t="s">
        <v>166</v>
      </c>
      <c r="T162" s="3">
        <v>2.6791200000000001E-3</v>
      </c>
      <c r="U162" s="5">
        <v>161</v>
      </c>
      <c r="V162" s="3">
        <v>2.35243E-3</v>
      </c>
      <c r="W162" s="3">
        <v>3.2669000000000014E-4</v>
      </c>
      <c r="X162" s="90">
        <v>0.1388734202505495</v>
      </c>
      <c r="Y162" s="19">
        <v>1.2808464594620486E-6</v>
      </c>
      <c r="Z162" s="3">
        <v>2.6791200000000001E-3</v>
      </c>
      <c r="AA162" s="5">
        <v>161</v>
      </c>
      <c r="AB162" s="3">
        <v>2.35243E-3</v>
      </c>
      <c r="AC162" s="3">
        <v>3.2669000000000014E-4</v>
      </c>
      <c r="AD162" s="90">
        <v>0.1388734202505495</v>
      </c>
      <c r="AE162" s="19">
        <v>1.2808464594620486E-6</v>
      </c>
      <c r="AG162" s="20" t="s">
        <v>166</v>
      </c>
      <c r="AH162" s="5">
        <v>161</v>
      </c>
      <c r="AI162" s="3">
        <v>1.0556689999999999E-2</v>
      </c>
      <c r="AJ162" s="5">
        <v>202</v>
      </c>
      <c r="AK162" s="4">
        <v>-0.61104700217012453</v>
      </c>
      <c r="AL162" s="3">
        <v>9.8136593845948219E-6</v>
      </c>
      <c r="AM162" s="3">
        <v>2.71413E-2</v>
      </c>
    </row>
    <row r="163" spans="1:39" x14ac:dyDescent="0.35">
      <c r="A163" s="20" t="s">
        <v>343</v>
      </c>
      <c r="B163" s="3">
        <v>3.8999999999999999E-4</v>
      </c>
      <c r="C163" s="5">
        <v>170</v>
      </c>
      <c r="D163" s="3">
        <v>7.5600000000000005E-4</v>
      </c>
      <c r="E163" s="3">
        <v>-3.6600000000000006E-4</v>
      </c>
      <c r="F163" s="4">
        <v>-0.48412698412698418</v>
      </c>
      <c r="G163" s="3">
        <v>4.6729751336986204E-6</v>
      </c>
      <c r="H163" s="19">
        <v>-4.4861186656805558E-6</v>
      </c>
      <c r="I163" s="5">
        <v>197</v>
      </c>
      <c r="J163" s="3">
        <v>2.6260000000000003E-3</v>
      </c>
      <c r="K163" s="5">
        <v>162</v>
      </c>
      <c r="L163" s="3">
        <v>2.235E-3</v>
      </c>
      <c r="M163" s="3">
        <v>3.9100000000000029E-4</v>
      </c>
      <c r="N163" s="4">
        <v>0.174944071588367</v>
      </c>
      <c r="O163" s="3">
        <v>1.6155361431069349E-5</v>
      </c>
      <c r="P163" s="19">
        <v>2.3734815342338903E-6</v>
      </c>
      <c r="Q163" s="5">
        <v>82</v>
      </c>
      <c r="S163" s="20" t="s">
        <v>343</v>
      </c>
      <c r="T163" s="3">
        <v>2.6260000000000003E-3</v>
      </c>
      <c r="U163" s="5">
        <v>162</v>
      </c>
      <c r="V163" s="3">
        <v>3.2416599999999999E-3</v>
      </c>
      <c r="W163" s="3">
        <v>-6.1565999999999965E-4</v>
      </c>
      <c r="X163" s="90">
        <v>-0.18992121320557975</v>
      </c>
      <c r="Y163" s="19">
        <v>-2.413804925869797E-6</v>
      </c>
      <c r="Z163" s="3">
        <v>2.6260000000000003E-3</v>
      </c>
      <c r="AA163" s="5">
        <v>162</v>
      </c>
      <c r="AB163" s="3">
        <v>3.2416599999999999E-3</v>
      </c>
      <c r="AC163" s="3">
        <v>-6.1565999999999965E-4</v>
      </c>
      <c r="AD163" s="90">
        <v>-0.18992121320557975</v>
      </c>
      <c r="AE163" s="19">
        <v>-2.413804925869797E-6</v>
      </c>
      <c r="AG163" s="20" t="s">
        <v>343</v>
      </c>
      <c r="AH163" s="5">
        <v>162</v>
      </c>
      <c r="AI163" s="3">
        <v>7.3562700000000016E-3</v>
      </c>
      <c r="AJ163" s="5">
        <v>207</v>
      </c>
      <c r="AK163" s="4">
        <v>-0.29253029428736277</v>
      </c>
      <c r="AL163" s="3">
        <v>6.8385003368587485E-6</v>
      </c>
      <c r="AM163" s="3">
        <v>1.0397999999999999E-2</v>
      </c>
    </row>
    <row r="164" spans="1:39" x14ac:dyDescent="0.35">
      <c r="A164" s="20" t="s">
        <v>159</v>
      </c>
      <c r="B164" s="3">
        <v>1.34683E-3</v>
      </c>
      <c r="C164" s="5">
        <v>157</v>
      </c>
      <c r="D164" s="3">
        <v>7.0239999999999992E-5</v>
      </c>
      <c r="E164" s="3">
        <v>1.27659E-3</v>
      </c>
      <c r="F164" s="4">
        <v>18.174686788154901</v>
      </c>
      <c r="G164" s="3">
        <v>1.6137700254664907E-5</v>
      </c>
      <c r="H164" s="19">
        <v>1.5647361277106936E-5</v>
      </c>
      <c r="I164" s="5">
        <v>81</v>
      </c>
      <c r="J164" s="3">
        <v>2.2628399999999999E-3</v>
      </c>
      <c r="K164" s="5">
        <v>163</v>
      </c>
      <c r="L164" s="3">
        <v>3.0862400000000001E-3</v>
      </c>
      <c r="M164" s="3">
        <v>-8.2340000000000017E-4</v>
      </c>
      <c r="N164" s="4">
        <v>-0.26679713826533258</v>
      </c>
      <c r="O164" s="3">
        <v>1.392117214801255E-5</v>
      </c>
      <c r="P164" s="19">
        <v>-4.9982728779748958E-6</v>
      </c>
      <c r="Q164" s="5">
        <v>182</v>
      </c>
      <c r="S164" s="20" t="s">
        <v>159</v>
      </c>
      <c r="T164" s="3">
        <v>2.2628399999999999E-3</v>
      </c>
      <c r="U164" s="5">
        <v>163</v>
      </c>
      <c r="V164" s="3">
        <v>3.0862400000000001E-3</v>
      </c>
      <c r="W164" s="3">
        <v>-8.2340000000000017E-4</v>
      </c>
      <c r="X164" s="90">
        <v>-0.26679713826533258</v>
      </c>
      <c r="Y164" s="19">
        <v>-3.2282866776486899E-6</v>
      </c>
      <c r="Z164" s="3">
        <v>2.2628399999999999E-3</v>
      </c>
      <c r="AA164" s="5">
        <v>163</v>
      </c>
      <c r="AB164" s="3">
        <v>3.0862400000000001E-3</v>
      </c>
      <c r="AC164" s="3">
        <v>-8.2340000000000017E-4</v>
      </c>
      <c r="AD164" s="90">
        <v>-0.26679713826533258</v>
      </c>
      <c r="AE164" s="19">
        <v>-3.2282866776486899E-6</v>
      </c>
      <c r="AG164" s="20" t="s">
        <v>159</v>
      </c>
      <c r="AH164" s="5">
        <v>163</v>
      </c>
      <c r="AI164" s="3">
        <v>2.7214779999999997E-2</v>
      </c>
      <c r="AJ164" s="5">
        <v>178</v>
      </c>
      <c r="AK164" s="4">
        <v>284.24033120218002</v>
      </c>
      <c r="AL164" s="3">
        <v>2.5299272892041304E-5</v>
      </c>
      <c r="AM164" s="3">
        <v>9.541000000000001E-5</v>
      </c>
    </row>
    <row r="165" spans="1:39" x14ac:dyDescent="0.35">
      <c r="A165" s="20" t="s">
        <v>235</v>
      </c>
      <c r="B165" s="3">
        <v>4.4360999999999999E-4</v>
      </c>
      <c r="C165" s="5">
        <v>166</v>
      </c>
      <c r="D165" s="3">
        <v>1.0089400000000001E-3</v>
      </c>
      <c r="E165" s="3">
        <v>-5.6533000000000006E-4</v>
      </c>
      <c r="F165" s="4">
        <v>-0.56032073265010807</v>
      </c>
      <c r="G165" s="3">
        <v>5.3153294847693469E-6</v>
      </c>
      <c r="H165" s="19">
        <v>-6.92933733680106E-6</v>
      </c>
      <c r="I165" s="5">
        <v>200</v>
      </c>
      <c r="J165" s="3">
        <v>2.00344E-3</v>
      </c>
      <c r="K165" s="5">
        <v>164</v>
      </c>
      <c r="L165" s="3">
        <v>2.0483000000000003E-3</v>
      </c>
      <c r="M165" s="3">
        <v>-4.4860000000000299E-5</v>
      </c>
      <c r="N165" s="4">
        <v>-2.1901088707709016E-2</v>
      </c>
      <c r="O165" s="3">
        <v>1.2325322660114842E-5</v>
      </c>
      <c r="P165" s="19">
        <v>-2.7231299648525051E-7</v>
      </c>
      <c r="Q165" s="5">
        <v>164</v>
      </c>
      <c r="S165" s="20" t="s">
        <v>235</v>
      </c>
      <c r="T165" s="3">
        <v>2.00344E-3</v>
      </c>
      <c r="U165" s="5">
        <v>164</v>
      </c>
      <c r="V165" s="3">
        <v>5.7183070000000009E-2</v>
      </c>
      <c r="W165" s="3">
        <v>-5.5179630000000007E-2</v>
      </c>
      <c r="X165" s="90">
        <v>-0.96496445538863163</v>
      </c>
      <c r="Y165" s="19">
        <v>-2.1634158902912796E-4</v>
      </c>
      <c r="Z165" s="3">
        <v>2.00344E-3</v>
      </c>
      <c r="AA165" s="5">
        <v>164</v>
      </c>
      <c r="AB165" s="3">
        <v>5.7183070000000009E-2</v>
      </c>
      <c r="AC165" s="3">
        <v>-5.5179630000000007E-2</v>
      </c>
      <c r="AD165" s="90">
        <v>-0.96496445538863163</v>
      </c>
      <c r="AE165" s="19">
        <v>-2.1634158902912796E-4</v>
      </c>
      <c r="AG165" s="20" t="s">
        <v>235</v>
      </c>
      <c r="AH165" s="5">
        <v>164</v>
      </c>
      <c r="AI165" s="3">
        <v>6.5543509999999999E-2</v>
      </c>
      <c r="AJ165" s="5">
        <v>159</v>
      </c>
      <c r="AK165" s="4">
        <v>5.8600628404204995</v>
      </c>
      <c r="AL165" s="3">
        <v>6.0930242529692985E-5</v>
      </c>
      <c r="AM165" s="3">
        <v>9.5543599999999996E-3</v>
      </c>
    </row>
    <row r="166" spans="1:39" x14ac:dyDescent="0.35">
      <c r="A166" s="20" t="s">
        <v>164</v>
      </c>
      <c r="B166" s="3">
        <v>1.9228299999999999E-3</v>
      </c>
      <c r="C166" s="5">
        <v>150</v>
      </c>
      <c r="D166" s="3">
        <v>2.59267E-3</v>
      </c>
      <c r="E166" s="3">
        <v>-6.6984000000000011E-4</v>
      </c>
      <c r="F166" s="4">
        <v>-0.25835914327700793</v>
      </c>
      <c r="G166" s="3">
        <v>2.30393250675121E-5</v>
      </c>
      <c r="H166" s="19">
        <v>-8.2103325874848719E-6</v>
      </c>
      <c r="I166" s="5">
        <v>203</v>
      </c>
      <c r="J166" s="3">
        <v>1.9386399999999999E-3</v>
      </c>
      <c r="K166" s="5">
        <v>165</v>
      </c>
      <c r="L166" s="3">
        <v>2.6124199999999998E-3</v>
      </c>
      <c r="M166" s="3">
        <v>-6.7377999999999991E-4</v>
      </c>
      <c r="N166" s="4">
        <v>-0.25791411794428154</v>
      </c>
      <c r="O166" s="3">
        <v>1.1926667892128058E-5</v>
      </c>
      <c r="P166" s="19">
        <v>-4.0900367983020694E-6</v>
      </c>
      <c r="Q166" s="5">
        <v>180</v>
      </c>
      <c r="S166" s="20" t="s">
        <v>164</v>
      </c>
      <c r="T166" s="3">
        <v>1.9386399999999999E-3</v>
      </c>
      <c r="U166" s="5">
        <v>165</v>
      </c>
      <c r="V166" s="3">
        <v>2.87769E-3</v>
      </c>
      <c r="W166" s="3">
        <v>-9.3905000000000008E-4</v>
      </c>
      <c r="X166" s="90">
        <v>-0.32632076422408252</v>
      </c>
      <c r="Y166" s="19">
        <v>-3.6817131462788465E-6</v>
      </c>
      <c r="Z166" s="3">
        <v>1.9386399999999999E-3</v>
      </c>
      <c r="AA166" s="5">
        <v>165</v>
      </c>
      <c r="AB166" s="3">
        <v>2.87769E-3</v>
      </c>
      <c r="AC166" s="3">
        <v>-9.3905000000000008E-4</v>
      </c>
      <c r="AD166" s="90">
        <v>-0.32632076422408252</v>
      </c>
      <c r="AE166" s="19">
        <v>-3.6817131462788465E-6</v>
      </c>
      <c r="AG166" s="20" t="s">
        <v>164</v>
      </c>
      <c r="AH166" s="5">
        <v>165</v>
      </c>
      <c r="AI166" s="3">
        <v>1.0316319999999999E-2</v>
      </c>
      <c r="AJ166" s="5">
        <v>203</v>
      </c>
      <c r="AK166" s="4">
        <v>6.9199735906707494</v>
      </c>
      <c r="AL166" s="3">
        <v>9.5902077812726593E-6</v>
      </c>
      <c r="AM166" s="3">
        <v>1.3025700000000001E-3</v>
      </c>
    </row>
    <row r="167" spans="1:39" x14ac:dyDescent="0.35">
      <c r="A167" s="20" t="s">
        <v>206</v>
      </c>
      <c r="B167" s="3">
        <v>6.5704000000000001E-4</v>
      </c>
      <c r="C167" s="5">
        <v>160</v>
      </c>
      <c r="D167" s="3">
        <v>6.72E-6</v>
      </c>
      <c r="E167" s="3">
        <v>6.5032000000000002E-4</v>
      </c>
      <c r="F167" s="4">
        <v>96.773809523809518</v>
      </c>
      <c r="G167" s="3">
        <v>7.8726450816547228E-6</v>
      </c>
      <c r="H167" s="19">
        <v>7.97107292531524E-6</v>
      </c>
      <c r="I167" s="5">
        <v>84</v>
      </c>
      <c r="J167" s="3">
        <v>1.7230400000000001E-3</v>
      </c>
      <c r="K167" s="5">
        <v>166</v>
      </c>
      <c r="L167" s="3">
        <v>4.3719999999999995E-5</v>
      </c>
      <c r="M167" s="3">
        <v>1.6793200000000002E-3</v>
      </c>
      <c r="N167" s="4">
        <v>38.410795974382438</v>
      </c>
      <c r="O167" s="3">
        <v>1.0600279497406598E-5</v>
      </c>
      <c r="P167" s="19">
        <v>1.0193951432403206E-5</v>
      </c>
      <c r="Q167" s="5">
        <v>73</v>
      </c>
      <c r="S167" s="20" t="s">
        <v>206</v>
      </c>
      <c r="T167" s="3">
        <v>1.7230400000000001E-3</v>
      </c>
      <c r="U167" s="5">
        <v>166</v>
      </c>
      <c r="V167" s="3">
        <v>1.66092E-3</v>
      </c>
      <c r="W167" s="3">
        <v>6.2120000000000144E-5</v>
      </c>
      <c r="X167" s="90">
        <v>3.7400958504925086E-2</v>
      </c>
      <c r="Y167" s="19">
        <v>2.4355254847648416E-7</v>
      </c>
      <c r="Z167" s="3">
        <v>1.7230400000000001E-3</v>
      </c>
      <c r="AA167" s="5">
        <v>166</v>
      </c>
      <c r="AB167" s="3">
        <v>1.66092E-3</v>
      </c>
      <c r="AC167" s="3">
        <v>6.2120000000000144E-5</v>
      </c>
      <c r="AD167" s="90">
        <v>3.7400958504925086E-2</v>
      </c>
      <c r="AE167" s="19">
        <v>2.4355254847648416E-7</v>
      </c>
      <c r="AG167" s="20" t="s">
        <v>206</v>
      </c>
      <c r="AH167" s="5">
        <v>166</v>
      </c>
      <c r="AI167" s="3">
        <v>3.600358E-2</v>
      </c>
      <c r="AJ167" s="5">
        <v>172</v>
      </c>
      <c r="AK167" s="4">
        <v>1.1420565863177843</v>
      </c>
      <c r="AL167" s="3">
        <v>3.3469474877637831E-5</v>
      </c>
      <c r="AM167" s="3">
        <v>1.6807949999999999E-2</v>
      </c>
    </row>
    <row r="168" spans="1:39" x14ac:dyDescent="0.35">
      <c r="A168" s="20" t="s">
        <v>169</v>
      </c>
      <c r="B168" s="3">
        <v>1.71546E-3</v>
      </c>
      <c r="C168" s="5">
        <v>151</v>
      </c>
      <c r="D168" s="3"/>
      <c r="E168" s="3">
        <v>1.71546E-3</v>
      </c>
      <c r="F168" s="4">
        <v>-1</v>
      </c>
      <c r="G168" s="3">
        <v>2.0554620315011888E-5</v>
      </c>
      <c r="H168" s="19">
        <v>2.1026658814831595E-5</v>
      </c>
      <c r="I168" s="5">
        <v>75</v>
      </c>
      <c r="J168" s="3">
        <v>1.71546E-3</v>
      </c>
      <c r="K168" s="5">
        <v>167</v>
      </c>
      <c r="L168" s="3">
        <v>1.4305000000000001E-4</v>
      </c>
      <c r="M168" s="3">
        <v>1.57241E-3</v>
      </c>
      <c r="N168" s="4">
        <v>10.992030758476057</v>
      </c>
      <c r="O168" s="3">
        <v>1.0553646732879749E-5</v>
      </c>
      <c r="P168" s="19">
        <v>9.5449772359199699E-6</v>
      </c>
      <c r="Q168" s="5">
        <v>75</v>
      </c>
      <c r="S168" s="20" t="s">
        <v>169</v>
      </c>
      <c r="T168" s="3">
        <v>1.71546E-3</v>
      </c>
      <c r="U168" s="5">
        <v>167</v>
      </c>
      <c r="V168" s="3">
        <v>1.4305000000000001E-4</v>
      </c>
      <c r="W168" s="3">
        <v>1.57241E-3</v>
      </c>
      <c r="X168" s="90">
        <v>10.992030758476057</v>
      </c>
      <c r="Y168" s="19">
        <v>6.1649140816147373E-6</v>
      </c>
      <c r="Z168" s="3">
        <v>1.71546E-3</v>
      </c>
      <c r="AA168" s="5">
        <v>167</v>
      </c>
      <c r="AB168" s="3">
        <v>1.4305000000000001E-4</v>
      </c>
      <c r="AC168" s="3">
        <v>1.57241E-3</v>
      </c>
      <c r="AD168" s="90">
        <v>10.992030758476057</v>
      </c>
      <c r="AE168" s="19">
        <v>6.1649140816147373E-6</v>
      </c>
      <c r="AG168" s="20" t="s">
        <v>169</v>
      </c>
      <c r="AH168" s="5">
        <v>167</v>
      </c>
      <c r="AI168" s="3">
        <v>1.9277610000000001E-2</v>
      </c>
      <c r="AJ168" s="5">
        <v>191</v>
      </c>
      <c r="AK168" s="4">
        <v>5.6254962005217193</v>
      </c>
      <c r="AL168" s="3">
        <v>1.7920759091065384E-5</v>
      </c>
      <c r="AM168" s="3">
        <v>2.90961E-3</v>
      </c>
    </row>
    <row r="169" spans="1:39" x14ac:dyDescent="0.35">
      <c r="A169" s="20" t="s">
        <v>175</v>
      </c>
      <c r="B169" s="3">
        <v>1.53156E-3</v>
      </c>
      <c r="C169" s="5">
        <v>153</v>
      </c>
      <c r="D169" s="3"/>
      <c r="E169" s="3">
        <v>1.53156E-3</v>
      </c>
      <c r="F169" s="4">
        <v>-1</v>
      </c>
      <c r="G169" s="3">
        <v>1.8351132809660155E-5</v>
      </c>
      <c r="H169" s="19">
        <v>1.8772568042649481E-5</v>
      </c>
      <c r="I169" s="5">
        <v>78</v>
      </c>
      <c r="J169" s="3">
        <v>1.56273E-3</v>
      </c>
      <c r="K169" s="5">
        <v>168</v>
      </c>
      <c r="L169" s="3"/>
      <c r="M169" s="3">
        <v>1.56273E-3</v>
      </c>
      <c r="N169" s="4">
        <v>-1</v>
      </c>
      <c r="O169" s="3">
        <v>9.614039592222011E-6</v>
      </c>
      <c r="P169" s="19">
        <v>9.4862168746632343E-6</v>
      </c>
      <c r="Q169" s="5">
        <v>76</v>
      </c>
      <c r="S169" s="20" t="s">
        <v>175</v>
      </c>
      <c r="T169" s="3">
        <v>1.56273E-3</v>
      </c>
      <c r="U169" s="5">
        <v>168</v>
      </c>
      <c r="V169" s="3"/>
      <c r="W169" s="3">
        <v>1.56273E-3</v>
      </c>
      <c r="X169" s="90">
        <v>-1</v>
      </c>
      <c r="Y169" s="19">
        <v>6.1269619137259371E-6</v>
      </c>
      <c r="Z169" s="3">
        <v>1.56273E-3</v>
      </c>
      <c r="AA169" s="5">
        <v>168</v>
      </c>
      <c r="AB169" s="3"/>
      <c r="AC169" s="3">
        <v>1.56273E-3</v>
      </c>
      <c r="AD169" s="90">
        <v>-1</v>
      </c>
      <c r="AE169" s="19">
        <v>6.1269619137259371E-6</v>
      </c>
      <c r="AG169" s="20" t="s">
        <v>175</v>
      </c>
      <c r="AH169" s="5">
        <v>168</v>
      </c>
      <c r="AI169" s="3">
        <v>1.7310600000000004E-3</v>
      </c>
      <c r="AJ169" s="5">
        <v>217</v>
      </c>
      <c r="AK169" s="4">
        <v>-1</v>
      </c>
      <c r="AL169" s="3">
        <v>1.6092196715349905E-6</v>
      </c>
      <c r="AM169" s="3"/>
    </row>
    <row r="170" spans="1:39" x14ac:dyDescent="0.35">
      <c r="A170" s="20" t="s">
        <v>327</v>
      </c>
      <c r="B170" s="3">
        <v>1.40088E-3</v>
      </c>
      <c r="C170" s="5">
        <v>156</v>
      </c>
      <c r="D170" s="3"/>
      <c r="E170" s="3">
        <v>1.40088E-3</v>
      </c>
      <c r="F170" s="4">
        <v>-1</v>
      </c>
      <c r="G170" s="3">
        <v>1.6785326680245449E-5</v>
      </c>
      <c r="H170" s="19">
        <v>1.7170803050214685E-5</v>
      </c>
      <c r="I170" s="5">
        <v>80</v>
      </c>
      <c r="J170" s="3">
        <v>1.5176199999999999E-3</v>
      </c>
      <c r="K170" s="5">
        <v>169</v>
      </c>
      <c r="L170" s="3"/>
      <c r="M170" s="3">
        <v>1.5176199999999999E-3</v>
      </c>
      <c r="N170" s="4">
        <v>-1</v>
      </c>
      <c r="O170" s="3">
        <v>9.336519274569482E-6</v>
      </c>
      <c r="P170" s="19">
        <v>9.2123863068645362E-6</v>
      </c>
      <c r="Q170" s="5">
        <v>77</v>
      </c>
      <c r="S170" s="20" t="s">
        <v>327</v>
      </c>
      <c r="T170" s="3">
        <v>1.5176199999999999E-3</v>
      </c>
      <c r="U170" s="5">
        <v>169</v>
      </c>
      <c r="V170" s="3"/>
      <c r="W170" s="3">
        <v>1.5176199999999999E-3</v>
      </c>
      <c r="X170" s="90">
        <v>-1</v>
      </c>
      <c r="Y170" s="19">
        <v>5.9501001065499194E-6</v>
      </c>
      <c r="Z170" s="3">
        <v>1.5176199999999999E-3</v>
      </c>
      <c r="AA170" s="5">
        <v>169</v>
      </c>
      <c r="AB170" s="3"/>
      <c r="AC170" s="3">
        <v>1.5176199999999999E-3</v>
      </c>
      <c r="AD170" s="90">
        <v>-1</v>
      </c>
      <c r="AE170" s="19">
        <v>5.9501001065499194E-6</v>
      </c>
      <c r="AG170" s="20" t="s">
        <v>327</v>
      </c>
      <c r="AH170" s="5">
        <v>169</v>
      </c>
      <c r="AI170" s="3">
        <v>1.99322E-3</v>
      </c>
      <c r="AJ170" s="5">
        <v>216</v>
      </c>
      <c r="AK170" s="4">
        <v>198.32199999999997</v>
      </c>
      <c r="AL170" s="3">
        <v>1.8529275898564885E-6</v>
      </c>
      <c r="AM170" s="3">
        <v>1.0000000000000001E-5</v>
      </c>
    </row>
    <row r="171" spans="1:39" x14ac:dyDescent="0.35">
      <c r="A171" s="20" t="s">
        <v>335</v>
      </c>
      <c r="B171" s="3">
        <v>1.49092E-3</v>
      </c>
      <c r="C171" s="5">
        <v>154</v>
      </c>
      <c r="D171" s="3">
        <v>1.62904E-3</v>
      </c>
      <c r="E171" s="3">
        <v>-1.3812000000000004E-4</v>
      </c>
      <c r="F171" s="4">
        <v>-8.4786131709473134E-2</v>
      </c>
      <c r="G171" s="3">
        <v>1.7864184836753712E-5</v>
      </c>
      <c r="H171" s="19">
        <v>-1.6929582243273179E-6</v>
      </c>
      <c r="I171" s="5">
        <v>193</v>
      </c>
      <c r="J171" s="3">
        <v>1.5160199999999999E-3</v>
      </c>
      <c r="K171" s="5">
        <v>170</v>
      </c>
      <c r="L171" s="3">
        <v>2.8209000000000003E-3</v>
      </c>
      <c r="M171" s="3">
        <v>-1.3048800000000004E-3</v>
      </c>
      <c r="N171" s="4">
        <v>-0.46257577368924818</v>
      </c>
      <c r="O171" s="3">
        <v>9.3266759469648694E-6</v>
      </c>
      <c r="P171" s="19">
        <v>-7.9209938219721681E-6</v>
      </c>
      <c r="Q171" s="5">
        <v>189</v>
      </c>
      <c r="S171" s="20" t="s">
        <v>335</v>
      </c>
      <c r="T171" s="3">
        <v>1.5160199999999999E-3</v>
      </c>
      <c r="U171" s="5">
        <v>170</v>
      </c>
      <c r="V171" s="3">
        <v>2.8803300000000004E-3</v>
      </c>
      <c r="W171" s="3">
        <v>-1.3643100000000005E-3</v>
      </c>
      <c r="X171" s="90">
        <v>-0.47366447594546468</v>
      </c>
      <c r="Y171" s="19">
        <v>-5.3490208855755218E-6</v>
      </c>
      <c r="Z171" s="3">
        <v>1.5160199999999999E-3</v>
      </c>
      <c r="AA171" s="5">
        <v>170</v>
      </c>
      <c r="AB171" s="3">
        <v>2.8803300000000004E-3</v>
      </c>
      <c r="AC171" s="3">
        <v>-1.3643100000000005E-3</v>
      </c>
      <c r="AD171" s="90">
        <v>-0.47366447594546468</v>
      </c>
      <c r="AE171" s="19">
        <v>-5.3490208855755218E-6</v>
      </c>
      <c r="AG171" s="20" t="s">
        <v>335</v>
      </c>
      <c r="AH171" s="5">
        <v>170</v>
      </c>
      <c r="AI171" s="3">
        <v>2.4333900000000002E-2</v>
      </c>
      <c r="AJ171" s="5">
        <v>181</v>
      </c>
      <c r="AK171" s="4">
        <v>-0.46215913471229575</v>
      </c>
      <c r="AL171" s="3">
        <v>2.2621163082253243E-5</v>
      </c>
      <c r="AM171" s="3">
        <v>4.5243680000000008E-2</v>
      </c>
    </row>
    <row r="172" spans="1:39" x14ac:dyDescent="0.35">
      <c r="A172" s="20" t="s">
        <v>227</v>
      </c>
      <c r="B172" s="3">
        <v>4.4055E-4</v>
      </c>
      <c r="C172" s="5">
        <v>167</v>
      </c>
      <c r="D172" s="3">
        <v>1.1952200000000001E-3</v>
      </c>
      <c r="E172" s="3">
        <v>-7.5467000000000004E-4</v>
      </c>
      <c r="F172" s="4">
        <v>-0.63140677030170178</v>
      </c>
      <c r="G172" s="3">
        <v>5.2786646029510961E-6</v>
      </c>
      <c r="H172" s="19">
        <v>-9.2501070312271695E-6</v>
      </c>
      <c r="I172" s="5">
        <v>205</v>
      </c>
      <c r="J172" s="3">
        <v>1.48459E-3</v>
      </c>
      <c r="K172" s="5">
        <v>171</v>
      </c>
      <c r="L172" s="3">
        <v>3.3844000000000001E-3</v>
      </c>
      <c r="M172" s="3">
        <v>-1.89981E-3</v>
      </c>
      <c r="N172" s="4">
        <v>-0.56134322184138985</v>
      </c>
      <c r="O172" s="3">
        <v>9.1333160803317745E-6</v>
      </c>
      <c r="P172" s="19">
        <v>-1.1532388628012491E-5</v>
      </c>
      <c r="Q172" s="5">
        <v>194</v>
      </c>
      <c r="S172" s="20" t="s">
        <v>227</v>
      </c>
      <c r="T172" s="3">
        <v>1.48459E-3</v>
      </c>
      <c r="U172" s="5">
        <v>171</v>
      </c>
      <c r="V172" s="3">
        <v>4.0071200000000003E-3</v>
      </c>
      <c r="W172" s="3">
        <v>-2.5225300000000003E-3</v>
      </c>
      <c r="X172" s="90">
        <v>-0.62951196869572157</v>
      </c>
      <c r="Y172" s="19">
        <v>-9.8900291388986509E-6</v>
      </c>
      <c r="Z172" s="3">
        <v>1.48459E-3</v>
      </c>
      <c r="AA172" s="5">
        <v>171</v>
      </c>
      <c r="AB172" s="3">
        <v>4.0071200000000003E-3</v>
      </c>
      <c r="AC172" s="3">
        <v>-2.5225300000000003E-3</v>
      </c>
      <c r="AD172" s="90">
        <v>-0.62951196869572157</v>
      </c>
      <c r="AE172" s="19">
        <v>-9.8900291388986509E-6</v>
      </c>
      <c r="AG172" s="20" t="s">
        <v>227</v>
      </c>
      <c r="AH172" s="5">
        <v>171</v>
      </c>
      <c r="AI172" s="3">
        <v>5.3704140000000004E-2</v>
      </c>
      <c r="AJ172" s="5">
        <v>162</v>
      </c>
      <c r="AK172" s="4">
        <v>0.13851428343682692</v>
      </c>
      <c r="AL172" s="3">
        <v>4.9924184332645392E-5</v>
      </c>
      <c r="AM172" s="3">
        <v>4.7170370000000003E-2</v>
      </c>
    </row>
    <row r="173" spans="1:39" x14ac:dyDescent="0.35">
      <c r="A173" s="20" t="s">
        <v>186</v>
      </c>
      <c r="B173" s="3">
        <v>1.4356799999999999E-3</v>
      </c>
      <c r="C173" s="5">
        <v>155</v>
      </c>
      <c r="D173" s="3"/>
      <c r="E173" s="3">
        <v>1.4356799999999999E-3</v>
      </c>
      <c r="F173" s="4">
        <v>-1</v>
      </c>
      <c r="G173" s="3">
        <v>1.7202299846021631E-5</v>
      </c>
      <c r="H173" s="19">
        <v>1.7597352038099065E-5</v>
      </c>
      <c r="I173" s="5">
        <v>79</v>
      </c>
      <c r="J173" s="3">
        <v>1.4356799999999999E-3</v>
      </c>
      <c r="K173" s="5">
        <v>172</v>
      </c>
      <c r="L173" s="3">
        <v>0.02</v>
      </c>
      <c r="M173" s="3">
        <v>-1.8564320000000002E-2</v>
      </c>
      <c r="N173" s="4">
        <v>-0.92821600000000004</v>
      </c>
      <c r="O173" s="3">
        <v>8.8324178596182934E-6</v>
      </c>
      <c r="P173" s="19">
        <v>-1.1269071794273367E-4</v>
      </c>
      <c r="Q173" s="5">
        <v>208</v>
      </c>
      <c r="S173" s="20" t="s">
        <v>186</v>
      </c>
      <c r="T173" s="3">
        <v>1.4356799999999999E-3</v>
      </c>
      <c r="U173" s="5">
        <v>172</v>
      </c>
      <c r="V173" s="3">
        <v>0.02</v>
      </c>
      <c r="W173" s="3">
        <v>-1.8564320000000002E-2</v>
      </c>
      <c r="X173" s="90">
        <v>-0.92821600000000004</v>
      </c>
      <c r="Y173" s="19">
        <v>-7.2784730307999906E-5</v>
      </c>
      <c r="Z173" s="3">
        <v>1.4356799999999999E-3</v>
      </c>
      <c r="AA173" s="5">
        <v>172</v>
      </c>
      <c r="AB173" s="3">
        <v>0.02</v>
      </c>
      <c r="AC173" s="3">
        <v>-1.8564320000000002E-2</v>
      </c>
      <c r="AD173" s="90">
        <v>-0.92821600000000004</v>
      </c>
      <c r="AE173" s="19">
        <v>-7.2784730307999906E-5</v>
      </c>
      <c r="AG173" s="20" t="s">
        <v>186</v>
      </c>
      <c r="AH173" s="5">
        <v>172</v>
      </c>
      <c r="AI173" s="3">
        <v>2.00159E-2</v>
      </c>
      <c r="AJ173" s="5">
        <v>186</v>
      </c>
      <c r="AK173" s="4">
        <v>115.77206697392218</v>
      </c>
      <c r="AL173" s="3">
        <v>1.8607084690003355E-5</v>
      </c>
      <c r="AM173" s="3">
        <v>1.7140999999999999E-4</v>
      </c>
    </row>
    <row r="174" spans="1:39" x14ac:dyDescent="0.35">
      <c r="A174" s="20" t="s">
        <v>180</v>
      </c>
      <c r="B174" s="3">
        <v>3.97E-4</v>
      </c>
      <c r="C174" s="5">
        <v>169</v>
      </c>
      <c r="D174" s="3">
        <v>3.0360000000000001E-5</v>
      </c>
      <c r="E174" s="3">
        <v>3.6664E-4</v>
      </c>
      <c r="F174" s="4">
        <v>12.076416337285902</v>
      </c>
      <c r="G174" s="3">
        <v>4.7568490463547503E-6</v>
      </c>
      <c r="H174" s="19">
        <v>4.4939632447680833E-6</v>
      </c>
      <c r="I174" s="5">
        <v>90</v>
      </c>
      <c r="J174" s="3">
        <v>1.39266E-3</v>
      </c>
      <c r="K174" s="5">
        <v>173</v>
      </c>
      <c r="L174" s="3">
        <v>3.5816E-4</v>
      </c>
      <c r="M174" s="3">
        <v>1.0345E-3</v>
      </c>
      <c r="N174" s="4">
        <v>2.8883739111011839</v>
      </c>
      <c r="O174" s="3">
        <v>8.5677553886492905E-6</v>
      </c>
      <c r="P174" s="19">
        <v>6.2797100950510431E-6</v>
      </c>
      <c r="Q174" s="5">
        <v>78</v>
      </c>
      <c r="S174" s="20" t="s">
        <v>180</v>
      </c>
      <c r="T174" s="3">
        <v>1.39266E-3</v>
      </c>
      <c r="U174" s="5">
        <v>173</v>
      </c>
      <c r="V174" s="3">
        <v>5.3419999999999997E-4</v>
      </c>
      <c r="W174" s="3">
        <v>8.5846000000000002E-4</v>
      </c>
      <c r="X174" s="90">
        <v>1.6070011231748409</v>
      </c>
      <c r="Y174" s="19">
        <v>3.3657456658905681E-6</v>
      </c>
      <c r="Z174" s="3">
        <v>1.39266E-3</v>
      </c>
      <c r="AA174" s="5">
        <v>173</v>
      </c>
      <c r="AB174" s="3">
        <v>5.3419999999999997E-4</v>
      </c>
      <c r="AC174" s="3">
        <v>8.5846000000000002E-4</v>
      </c>
      <c r="AD174" s="90">
        <v>1.6070011231748409</v>
      </c>
      <c r="AE174" s="19">
        <v>3.3657456658905681E-6</v>
      </c>
      <c r="AG174" s="20" t="s">
        <v>180</v>
      </c>
      <c r="AH174" s="5">
        <v>173</v>
      </c>
      <c r="AI174" s="3">
        <v>2.8535799999999997E-3</v>
      </c>
      <c r="AJ174" s="5">
        <v>214</v>
      </c>
      <c r="AK174" s="4">
        <v>-0.44482879377431905</v>
      </c>
      <c r="AL174" s="3">
        <v>2.6527313150894922E-6</v>
      </c>
      <c r="AM174" s="3">
        <v>5.1399999999999996E-3</v>
      </c>
    </row>
    <row r="175" spans="1:39" x14ac:dyDescent="0.35">
      <c r="A175" s="20" t="s">
        <v>232</v>
      </c>
      <c r="B175" s="3">
        <v>2.2486000000000001E-4</v>
      </c>
      <c r="C175" s="5">
        <v>177</v>
      </c>
      <c r="D175" s="3">
        <v>1.6215000000000001E-4</v>
      </c>
      <c r="E175" s="3">
        <v>6.2710000000000001E-5</v>
      </c>
      <c r="F175" s="4">
        <v>0.38674067221708297</v>
      </c>
      <c r="G175" s="3">
        <v>2.694269714265313E-6</v>
      </c>
      <c r="H175" s="19">
        <v>7.6864617902958353E-7</v>
      </c>
      <c r="I175" s="5">
        <v>97</v>
      </c>
      <c r="J175" s="3">
        <v>1.3293900000000002E-3</v>
      </c>
      <c r="K175" s="5">
        <v>174</v>
      </c>
      <c r="L175" s="3">
        <v>5.5859000000000008E-4</v>
      </c>
      <c r="M175" s="3">
        <v>7.7080000000000009E-4</v>
      </c>
      <c r="N175" s="4">
        <v>1.3799029699779801</v>
      </c>
      <c r="O175" s="3">
        <v>8.1785133026844169E-6</v>
      </c>
      <c r="P175" s="19">
        <v>4.6789758736252726E-6</v>
      </c>
      <c r="Q175" s="5">
        <v>80</v>
      </c>
      <c r="S175" s="20" t="s">
        <v>232</v>
      </c>
      <c r="T175" s="3">
        <v>1.3293900000000002E-3</v>
      </c>
      <c r="U175" s="5">
        <v>174</v>
      </c>
      <c r="V175" s="3">
        <v>8.7932000000000006E-4</v>
      </c>
      <c r="W175" s="3">
        <v>4.5007000000000011E-4</v>
      </c>
      <c r="X175" s="90">
        <v>0.51183869353591427</v>
      </c>
      <c r="Y175" s="19">
        <v>1.7645797729042336E-6</v>
      </c>
      <c r="Z175" s="3">
        <v>1.3293900000000002E-3</v>
      </c>
      <c r="AA175" s="5">
        <v>174</v>
      </c>
      <c r="AB175" s="3">
        <v>8.7932000000000006E-4</v>
      </c>
      <c r="AC175" s="3">
        <v>4.5007000000000011E-4</v>
      </c>
      <c r="AD175" s="90">
        <v>0.51183869353591427</v>
      </c>
      <c r="AE175" s="19">
        <v>1.7645797729042336E-6</v>
      </c>
      <c r="AG175" s="20" t="s">
        <v>232</v>
      </c>
      <c r="AH175" s="5">
        <v>174</v>
      </c>
      <c r="AI175" s="3">
        <v>1.9876050000000003E-2</v>
      </c>
      <c r="AJ175" s="5">
        <v>187</v>
      </c>
      <c r="AK175" s="4">
        <v>0.68162778046165995</v>
      </c>
      <c r="AL175" s="3">
        <v>1.8477078005622594E-5</v>
      </c>
      <c r="AM175" s="3">
        <v>1.181953E-2</v>
      </c>
    </row>
    <row r="176" spans="1:39" x14ac:dyDescent="0.35">
      <c r="A176" s="20" t="s">
        <v>196</v>
      </c>
      <c r="B176" s="3"/>
      <c r="C176" s="5">
        <v>198</v>
      </c>
      <c r="D176" s="3">
        <v>2.2121640000000001E-2</v>
      </c>
      <c r="E176" s="3">
        <v>-2.2121640000000001E-2</v>
      </c>
      <c r="F176" s="4">
        <v>-1</v>
      </c>
      <c r="G176" s="3"/>
      <c r="H176" s="19">
        <v>-2.711483664466273E-4</v>
      </c>
      <c r="I176" s="5">
        <v>230</v>
      </c>
      <c r="J176" s="3">
        <v>1.12857E-3</v>
      </c>
      <c r="K176" s="5">
        <v>175</v>
      </c>
      <c r="L176" s="3">
        <v>2.2121640000000001E-2</v>
      </c>
      <c r="M176" s="3">
        <v>-2.0993070000000003E-2</v>
      </c>
      <c r="N176" s="4">
        <v>-0.94898343884088165</v>
      </c>
      <c r="O176" s="3">
        <v>6.9430526467105607E-6</v>
      </c>
      <c r="P176" s="19">
        <v>-1.2743392325288854E-4</v>
      </c>
      <c r="Q176" s="5">
        <v>211</v>
      </c>
      <c r="S176" s="20" t="s">
        <v>196</v>
      </c>
      <c r="T176" s="3">
        <v>1.12857E-3</v>
      </c>
      <c r="U176" s="5">
        <v>175</v>
      </c>
      <c r="V176" s="3">
        <v>2.2121640000000001E-2</v>
      </c>
      <c r="W176" s="3">
        <v>-2.0993070000000003E-2</v>
      </c>
      <c r="X176" s="90">
        <v>-0.94898343884088165</v>
      </c>
      <c r="Y176" s="19">
        <v>-8.2307078217083292E-5</v>
      </c>
      <c r="Z176" s="3">
        <v>1.12857E-3</v>
      </c>
      <c r="AA176" s="5">
        <v>175</v>
      </c>
      <c r="AB176" s="3">
        <v>2.2121640000000001E-2</v>
      </c>
      <c r="AC176" s="3">
        <v>-2.0993070000000003E-2</v>
      </c>
      <c r="AD176" s="90">
        <v>-0.94898343884088165</v>
      </c>
      <c r="AE176" s="19">
        <v>-8.2307078217083292E-5</v>
      </c>
      <c r="AG176" s="20" t="s">
        <v>196</v>
      </c>
      <c r="AH176" s="5">
        <v>175</v>
      </c>
      <c r="AI176" s="3">
        <v>4.5273339999999995E-2</v>
      </c>
      <c r="AJ176" s="5">
        <v>168</v>
      </c>
      <c r="AK176" s="4">
        <v>-5.1675971510065977E-2</v>
      </c>
      <c r="AL176" s="3">
        <v>4.2086784585220574E-5</v>
      </c>
      <c r="AM176" s="3">
        <v>4.7740370000000004E-2</v>
      </c>
    </row>
    <row r="177" spans="1:39" x14ac:dyDescent="0.35">
      <c r="A177" s="20" t="s">
        <v>214</v>
      </c>
      <c r="B177" s="3">
        <v>1.5384E-4</v>
      </c>
      <c r="C177" s="5">
        <v>178</v>
      </c>
      <c r="D177" s="3">
        <v>3.4818200000000001E-3</v>
      </c>
      <c r="E177" s="3">
        <v>-3.3279799999999999E-3</v>
      </c>
      <c r="F177" s="4">
        <v>-0.95581621106203074</v>
      </c>
      <c r="G177" s="3">
        <v>1.8433089604312714E-6</v>
      </c>
      <c r="H177" s="19">
        <v>-4.0791566112053471E-5</v>
      </c>
      <c r="I177" s="5">
        <v>218</v>
      </c>
      <c r="J177" s="3">
        <v>1.0992E-3</v>
      </c>
      <c r="K177" s="5">
        <v>176</v>
      </c>
      <c r="L177" s="3">
        <v>3.77802E-3</v>
      </c>
      <c r="M177" s="3">
        <v>-2.6788200000000002E-3</v>
      </c>
      <c r="N177" s="4">
        <v>-0.70905394889386497</v>
      </c>
      <c r="O177" s="3">
        <v>6.7623660643684021E-6</v>
      </c>
      <c r="P177" s="19">
        <v>-1.6261201543571419E-5</v>
      </c>
      <c r="Q177" s="5">
        <v>198</v>
      </c>
      <c r="S177" s="20" t="s">
        <v>214</v>
      </c>
      <c r="T177" s="3">
        <v>1.0992E-3</v>
      </c>
      <c r="U177" s="5">
        <v>176</v>
      </c>
      <c r="V177" s="3">
        <v>6.0328399999999994E-3</v>
      </c>
      <c r="W177" s="3">
        <v>-4.9336399999999996E-3</v>
      </c>
      <c r="X177" s="90">
        <v>-0.81779725635024292</v>
      </c>
      <c r="Y177" s="19">
        <v>-1.9343216279225985E-5</v>
      </c>
      <c r="Z177" s="3">
        <v>1.0992E-3</v>
      </c>
      <c r="AA177" s="5">
        <v>176</v>
      </c>
      <c r="AB177" s="3">
        <v>6.0328399999999994E-3</v>
      </c>
      <c r="AC177" s="3">
        <v>-4.9336399999999996E-3</v>
      </c>
      <c r="AD177" s="90">
        <v>-0.81779725635024292</v>
      </c>
      <c r="AE177" s="19">
        <v>-1.9343216279225985E-5</v>
      </c>
      <c r="AG177" s="20" t="s">
        <v>214</v>
      </c>
      <c r="AH177" s="5">
        <v>176</v>
      </c>
      <c r="AI177" s="3">
        <v>3.4861379999999997E-2</v>
      </c>
      <c r="AJ177" s="5">
        <v>173</v>
      </c>
      <c r="AK177" s="4">
        <v>-0.99569493905782835</v>
      </c>
      <c r="AL177" s="3">
        <v>3.2407668407135782E-5</v>
      </c>
      <c r="AM177" s="3">
        <v>8.0977668999999999</v>
      </c>
    </row>
    <row r="178" spans="1:39" x14ac:dyDescent="0.35">
      <c r="A178" s="20" t="s">
        <v>256</v>
      </c>
      <c r="B178" s="3">
        <v>3.3300000000000003E-5</v>
      </c>
      <c r="C178" s="5">
        <v>192</v>
      </c>
      <c r="D178" s="3">
        <v>1.113E-5</v>
      </c>
      <c r="E178" s="3">
        <v>2.2170000000000003E-5</v>
      </c>
      <c r="F178" s="4">
        <v>1.9919137466307282</v>
      </c>
      <c r="G178" s="3">
        <v>3.9900018449272843E-7</v>
      </c>
      <c r="H178" s="19">
        <v>2.7174112245392868E-7</v>
      </c>
      <c r="I178" s="5">
        <v>102</v>
      </c>
      <c r="J178" s="3">
        <v>9.8638000000000003E-4</v>
      </c>
      <c r="K178" s="5">
        <v>177</v>
      </c>
      <c r="L178" s="3">
        <v>3.3250000000000002E-5</v>
      </c>
      <c r="M178" s="3">
        <v>9.5313000000000006E-4</v>
      </c>
      <c r="N178" s="4">
        <v>28.665563909774434</v>
      </c>
      <c r="O178" s="3">
        <v>6.0682884266482031E-6</v>
      </c>
      <c r="P178" s="19">
        <v>5.785770983949734E-6</v>
      </c>
      <c r="Q178" s="5">
        <v>79</v>
      </c>
      <c r="S178" s="20" t="s">
        <v>256</v>
      </c>
      <c r="T178" s="3">
        <v>9.8638000000000003E-4</v>
      </c>
      <c r="U178" s="5">
        <v>177</v>
      </c>
      <c r="V178" s="3">
        <v>3.3250000000000002E-5</v>
      </c>
      <c r="W178" s="3">
        <v>9.5313000000000006E-4</v>
      </c>
      <c r="X178" s="90">
        <v>28.665563909774434</v>
      </c>
      <c r="Y178" s="19">
        <v>3.7369162995716487E-6</v>
      </c>
      <c r="Z178" s="3">
        <v>9.8638000000000003E-4</v>
      </c>
      <c r="AA178" s="5">
        <v>177</v>
      </c>
      <c r="AB178" s="3">
        <v>3.3250000000000002E-5</v>
      </c>
      <c r="AC178" s="3">
        <v>9.5313000000000006E-4</v>
      </c>
      <c r="AD178" s="90">
        <v>28.665563909774434</v>
      </c>
      <c r="AE178" s="19">
        <v>3.7369162995716487E-6</v>
      </c>
      <c r="AG178" s="20" t="s">
        <v>256</v>
      </c>
      <c r="AH178" s="5">
        <v>177</v>
      </c>
      <c r="AI178" s="3">
        <v>41.966185560000014</v>
      </c>
      <c r="AJ178" s="5">
        <v>76</v>
      </c>
      <c r="AK178" s="4">
        <v>82248.545420692666</v>
      </c>
      <c r="AL178" s="3">
        <v>3.9012403580719134E-2</v>
      </c>
      <c r="AM178" s="3">
        <v>5.1022999999999997E-4</v>
      </c>
    </row>
    <row r="179" spans="1:39" x14ac:dyDescent="0.35">
      <c r="A179" s="20" t="s">
        <v>184</v>
      </c>
      <c r="B179" s="3">
        <v>5.275700000000001E-4</v>
      </c>
      <c r="C179" s="5">
        <v>163</v>
      </c>
      <c r="D179" s="3">
        <v>7.8257999999999995E-4</v>
      </c>
      <c r="E179" s="3">
        <v>-2.5500999999999985E-4</v>
      </c>
      <c r="F179" s="4">
        <v>-0.3258580592399497</v>
      </c>
      <c r="G179" s="3">
        <v>6.321337157142005E-6</v>
      </c>
      <c r="H179" s="19">
        <v>-3.1256970517355122E-6</v>
      </c>
      <c r="I179" s="5">
        <v>195</v>
      </c>
      <c r="J179" s="3">
        <v>8.9298000000000003E-4</v>
      </c>
      <c r="K179" s="5">
        <v>178</v>
      </c>
      <c r="L179" s="3">
        <v>1.28992E-3</v>
      </c>
      <c r="M179" s="3">
        <v>-3.9693999999999992E-4</v>
      </c>
      <c r="N179" s="4">
        <v>-0.30772451004713464</v>
      </c>
      <c r="O179" s="3">
        <v>5.4936841777289812E-6</v>
      </c>
      <c r="P179" s="19">
        <v>-2.409539028641431E-6</v>
      </c>
      <c r="Q179" s="5">
        <v>176</v>
      </c>
      <c r="S179" s="20" t="s">
        <v>184</v>
      </c>
      <c r="T179" s="3">
        <v>8.9298000000000003E-4</v>
      </c>
      <c r="U179" s="5">
        <v>178</v>
      </c>
      <c r="V179" s="3">
        <v>5.3513299999999996E-3</v>
      </c>
      <c r="W179" s="3">
        <v>-4.4583499999999998E-3</v>
      </c>
      <c r="X179" s="90">
        <v>-0.83312933420289914</v>
      </c>
      <c r="Y179" s="19">
        <v>-1.7479756994528825E-5</v>
      </c>
      <c r="Z179" s="3">
        <v>8.9298000000000003E-4</v>
      </c>
      <c r="AA179" s="5">
        <v>178</v>
      </c>
      <c r="AB179" s="3">
        <v>5.3513299999999996E-3</v>
      </c>
      <c r="AC179" s="3">
        <v>-4.4583499999999998E-3</v>
      </c>
      <c r="AD179" s="90">
        <v>-0.83312933420289914</v>
      </c>
      <c r="AE179" s="19">
        <v>-1.7479756994528825E-5</v>
      </c>
      <c r="AG179" s="20" t="s">
        <v>184</v>
      </c>
      <c r="AH179" s="5">
        <v>178</v>
      </c>
      <c r="AI179" s="3">
        <v>0.10749988000000002</v>
      </c>
      <c r="AJ179" s="5">
        <v>153</v>
      </c>
      <c r="AK179" s="4">
        <v>-0.16487460209143578</v>
      </c>
      <c r="AL179" s="3">
        <v>9.9933521416733622E-5</v>
      </c>
      <c r="AM179" s="3">
        <v>0.12872303999999998</v>
      </c>
    </row>
    <row r="180" spans="1:39" x14ac:dyDescent="0.35">
      <c r="A180" s="20" t="s">
        <v>290</v>
      </c>
      <c r="B180" s="3">
        <v>5.1109999999999997E-5</v>
      </c>
      <c r="C180" s="5">
        <v>187</v>
      </c>
      <c r="D180" s="3">
        <v>6.5010999999999997E-4</v>
      </c>
      <c r="E180" s="3">
        <v>-5.9899999999999992E-4</v>
      </c>
      <c r="F180" s="4">
        <v>-0.92138253526326319</v>
      </c>
      <c r="G180" s="3">
        <v>6.1239938226496539E-7</v>
      </c>
      <c r="H180" s="19">
        <v>-7.3420357397340204E-6</v>
      </c>
      <c r="I180" s="5">
        <v>201</v>
      </c>
      <c r="J180" s="3">
        <v>8.5747000000000004E-4</v>
      </c>
      <c r="K180" s="5">
        <v>179</v>
      </c>
      <c r="L180" s="3">
        <v>1.0202900000000001E-3</v>
      </c>
      <c r="M180" s="3">
        <v>-1.6282000000000004E-4</v>
      </c>
      <c r="N180" s="4">
        <v>-0.15958207960481829</v>
      </c>
      <c r="O180" s="3">
        <v>5.2752238257041252E-6</v>
      </c>
      <c r="P180" s="19">
        <v>-9.8836384502292025E-7</v>
      </c>
      <c r="Q180" s="5">
        <v>170</v>
      </c>
      <c r="S180" s="20" t="s">
        <v>290</v>
      </c>
      <c r="T180" s="3">
        <v>8.5747000000000004E-4</v>
      </c>
      <c r="U180" s="5">
        <v>179</v>
      </c>
      <c r="V180" s="3">
        <v>1.8542600000000002E-3</v>
      </c>
      <c r="W180" s="3">
        <v>-9.9679E-4</v>
      </c>
      <c r="X180" s="90">
        <v>-0.53756754716167099</v>
      </c>
      <c r="Y180" s="19">
        <v>-3.9080931229213467E-6</v>
      </c>
      <c r="Z180" s="3">
        <v>8.5747000000000004E-4</v>
      </c>
      <c r="AA180" s="5">
        <v>179</v>
      </c>
      <c r="AB180" s="3">
        <v>1.8542600000000002E-3</v>
      </c>
      <c r="AC180" s="3">
        <v>-9.9679E-4</v>
      </c>
      <c r="AD180" s="90">
        <v>-0.53756754716167099</v>
      </c>
      <c r="AE180" s="19">
        <v>-3.9080931229213467E-6</v>
      </c>
      <c r="AG180" s="20" t="s">
        <v>290</v>
      </c>
      <c r="AH180" s="5">
        <v>179</v>
      </c>
      <c r="AI180" s="3">
        <v>5.9092799999999994E-3</v>
      </c>
      <c r="AJ180" s="5">
        <v>208</v>
      </c>
      <c r="AK180" s="4">
        <v>-6.109504591820536E-2</v>
      </c>
      <c r="AL180" s="3">
        <v>5.49335645246744E-6</v>
      </c>
      <c r="AM180" s="3">
        <v>6.2938000000000004E-3</v>
      </c>
    </row>
    <row r="181" spans="1:39" x14ac:dyDescent="0.35">
      <c r="A181" s="20" t="s">
        <v>270</v>
      </c>
      <c r="B181" s="3">
        <v>7.0719000000000001E-4</v>
      </c>
      <c r="C181" s="5">
        <v>159</v>
      </c>
      <c r="D181" s="3">
        <v>4.5980000000000001E-4</v>
      </c>
      <c r="E181" s="3">
        <v>2.4739E-4</v>
      </c>
      <c r="F181" s="4">
        <v>0.53803827751196165</v>
      </c>
      <c r="G181" s="3">
        <v>8.473541755898277E-6</v>
      </c>
      <c r="H181" s="19">
        <v>3.0322975319746239E-6</v>
      </c>
      <c r="I181" s="5">
        <v>91</v>
      </c>
      <c r="J181" s="3">
        <v>7.3167000000000002E-4</v>
      </c>
      <c r="K181" s="5">
        <v>180</v>
      </c>
      <c r="L181" s="3">
        <v>7.0576999999999999E-4</v>
      </c>
      <c r="M181" s="3">
        <v>2.5900000000000033E-5</v>
      </c>
      <c r="N181" s="4">
        <v>3.6697507686640263E-2</v>
      </c>
      <c r="O181" s="3">
        <v>4.5012921927915108E-6</v>
      </c>
      <c r="P181" s="19">
        <v>1.5722038807329358E-7</v>
      </c>
      <c r="Q181" s="5">
        <v>92</v>
      </c>
      <c r="S181" s="20" t="s">
        <v>270</v>
      </c>
      <c r="T181" s="3">
        <v>7.3167000000000002E-4</v>
      </c>
      <c r="U181" s="5">
        <v>180</v>
      </c>
      <c r="V181" s="3">
        <v>2.6633300000000002E-3</v>
      </c>
      <c r="W181" s="3">
        <v>-1.9316600000000002E-3</v>
      </c>
      <c r="X181" s="90">
        <v>-0.72528000660826863</v>
      </c>
      <c r="Y181" s="19">
        <v>-7.5734178330663921E-6</v>
      </c>
      <c r="Z181" s="3">
        <v>7.3167000000000002E-4</v>
      </c>
      <c r="AA181" s="5">
        <v>180</v>
      </c>
      <c r="AB181" s="3">
        <v>2.6633300000000002E-3</v>
      </c>
      <c r="AC181" s="3">
        <v>-1.9316600000000002E-3</v>
      </c>
      <c r="AD181" s="90">
        <v>-0.72528000660826863</v>
      </c>
      <c r="AE181" s="19">
        <v>-7.5734178330663921E-6</v>
      </c>
      <c r="AG181" s="20" t="s">
        <v>270</v>
      </c>
      <c r="AH181" s="5">
        <v>180</v>
      </c>
      <c r="AI181" s="3">
        <v>2.915187E-2</v>
      </c>
      <c r="AJ181" s="5">
        <v>176</v>
      </c>
      <c r="AK181" s="4">
        <v>2.4222357094138904</v>
      </c>
      <c r="AL181" s="3">
        <v>2.7100021181259307E-5</v>
      </c>
      <c r="AM181" s="3">
        <v>8.5183699999999991E-3</v>
      </c>
    </row>
    <row r="182" spans="1:39" x14ac:dyDescent="0.35">
      <c r="A182" s="20" t="s">
        <v>185</v>
      </c>
      <c r="B182" s="3">
        <v>5.7499999999999999E-4</v>
      </c>
      <c r="C182" s="5">
        <v>162</v>
      </c>
      <c r="D182" s="3"/>
      <c r="E182" s="3">
        <v>5.7499999999999999E-4</v>
      </c>
      <c r="F182" s="4">
        <v>-1</v>
      </c>
      <c r="G182" s="3">
        <v>6.8896428253248904E-6</v>
      </c>
      <c r="H182" s="19">
        <v>7.0478640239516902E-6</v>
      </c>
      <c r="I182" s="5">
        <v>87</v>
      </c>
      <c r="J182" s="3">
        <v>6.9247999999999998E-4</v>
      </c>
      <c r="K182" s="5">
        <v>181</v>
      </c>
      <c r="L182" s="3"/>
      <c r="M182" s="3">
        <v>6.9247999999999998E-4</v>
      </c>
      <c r="N182" s="4">
        <v>-1</v>
      </c>
      <c r="O182" s="3">
        <v>4.2601921872760472E-6</v>
      </c>
      <c r="P182" s="19">
        <v>4.203551132548038E-6</v>
      </c>
      <c r="Q182" s="5">
        <v>81</v>
      </c>
      <c r="S182" s="20" t="s">
        <v>185</v>
      </c>
      <c r="T182" s="3">
        <v>6.9247999999999998E-4</v>
      </c>
      <c r="U182" s="5">
        <v>181</v>
      </c>
      <c r="V182" s="3"/>
      <c r="W182" s="3">
        <v>6.9247999999999998E-4</v>
      </c>
      <c r="X182" s="90">
        <v>-1</v>
      </c>
      <c r="Y182" s="19">
        <v>2.7149914483096479E-6</v>
      </c>
      <c r="Z182" s="3">
        <v>6.9247999999999998E-4</v>
      </c>
      <c r="AA182" s="5">
        <v>181</v>
      </c>
      <c r="AB182" s="3"/>
      <c r="AC182" s="3">
        <v>6.9247999999999998E-4</v>
      </c>
      <c r="AD182" s="90">
        <v>-1</v>
      </c>
      <c r="AE182" s="19">
        <v>2.7149914483096479E-6</v>
      </c>
      <c r="AG182" s="20" t="s">
        <v>185</v>
      </c>
      <c r="AH182" s="5">
        <v>181</v>
      </c>
      <c r="AI182" s="3">
        <v>3.1428151299999998</v>
      </c>
      <c r="AJ182" s="5">
        <v>114</v>
      </c>
      <c r="AK182" s="4">
        <v>352.33253099008635</v>
      </c>
      <c r="AL182" s="3">
        <v>2.9216086855416894E-3</v>
      </c>
      <c r="AM182" s="3">
        <v>8.894779999999998E-3</v>
      </c>
    </row>
    <row r="183" spans="1:39" x14ac:dyDescent="0.35">
      <c r="A183" s="20" t="s">
        <v>326</v>
      </c>
      <c r="B183" s="3">
        <v>3.7535999999999998E-4</v>
      </c>
      <c r="C183" s="5">
        <v>171</v>
      </c>
      <c r="D183" s="3">
        <v>1.1392500000000001E-3</v>
      </c>
      <c r="E183" s="3">
        <v>-7.6389000000000014E-4</v>
      </c>
      <c r="F183" s="4">
        <v>-0.67052007899934174</v>
      </c>
      <c r="G183" s="3">
        <v>4.4975588363720881E-6</v>
      </c>
      <c r="H183" s="19">
        <v>-9.3631179987068833E-6</v>
      </c>
      <c r="I183" s="5">
        <v>206</v>
      </c>
      <c r="J183" s="3">
        <v>6.7595999999999997E-4</v>
      </c>
      <c r="K183" s="5">
        <v>182</v>
      </c>
      <c r="L183" s="3">
        <v>2.4241000000000002E-3</v>
      </c>
      <c r="M183" s="3">
        <v>-1.7481400000000002E-3</v>
      </c>
      <c r="N183" s="4">
        <v>-0.72115011756940728</v>
      </c>
      <c r="O183" s="3">
        <v>4.1585598297584292E-6</v>
      </c>
      <c r="P183" s="19">
        <v>-1.0611708463569388E-5</v>
      </c>
      <c r="Q183" s="5">
        <v>192</v>
      </c>
      <c r="S183" s="20" t="s">
        <v>326</v>
      </c>
      <c r="T183" s="3">
        <v>6.7595999999999997E-4</v>
      </c>
      <c r="U183" s="5">
        <v>182</v>
      </c>
      <c r="V183" s="3">
        <v>4.12853E-3</v>
      </c>
      <c r="W183" s="3">
        <v>-3.4525700000000003E-3</v>
      </c>
      <c r="X183" s="90">
        <v>-0.8362710214047131</v>
      </c>
      <c r="Y183" s="19">
        <v>-1.3536416971884303E-5</v>
      </c>
      <c r="Z183" s="3">
        <v>6.7595999999999997E-4</v>
      </c>
      <c r="AA183" s="5">
        <v>182</v>
      </c>
      <c r="AB183" s="3">
        <v>4.12853E-3</v>
      </c>
      <c r="AC183" s="3">
        <v>-3.4525700000000003E-3</v>
      </c>
      <c r="AD183" s="90">
        <v>-0.8362710214047131</v>
      </c>
      <c r="AE183" s="19">
        <v>-1.3536416971884303E-5</v>
      </c>
      <c r="AG183" s="20" t="s">
        <v>326</v>
      </c>
      <c r="AH183" s="5">
        <v>182</v>
      </c>
      <c r="AI183" s="3">
        <v>1.478748E-2</v>
      </c>
      <c r="AJ183" s="5">
        <v>198</v>
      </c>
      <c r="AK183" s="4">
        <v>0.36126159547899439</v>
      </c>
      <c r="AL183" s="3">
        <v>1.3746666036087853E-5</v>
      </c>
      <c r="AM183" s="3">
        <v>1.0863070000000001E-2</v>
      </c>
    </row>
    <row r="184" spans="1:39" x14ac:dyDescent="0.35">
      <c r="A184" s="20" t="s">
        <v>293</v>
      </c>
      <c r="B184" s="3"/>
      <c r="C184" s="5">
        <v>198</v>
      </c>
      <c r="D184" s="3">
        <v>1.4322E-3</v>
      </c>
      <c r="E184" s="3">
        <v>-1.4322E-3</v>
      </c>
      <c r="F184" s="4">
        <v>-1</v>
      </c>
      <c r="G184" s="3"/>
      <c r="H184" s="19">
        <v>-1.7554697139310626E-5</v>
      </c>
      <c r="I184" s="5">
        <v>214</v>
      </c>
      <c r="J184" s="3">
        <v>5.9828999999999991E-4</v>
      </c>
      <c r="K184" s="5">
        <v>183</v>
      </c>
      <c r="L184" s="3">
        <v>1.4322E-3</v>
      </c>
      <c r="M184" s="3">
        <v>-8.339100000000001E-4</v>
      </c>
      <c r="N184" s="4">
        <v>-0.58225806451612905</v>
      </c>
      <c r="O184" s="3">
        <v>3.680727795352048E-6</v>
      </c>
      <c r="P184" s="19">
        <v>-5.0620715759922814E-6</v>
      </c>
      <c r="Q184" s="5">
        <v>183</v>
      </c>
      <c r="S184" s="20" t="s">
        <v>293</v>
      </c>
      <c r="T184" s="3">
        <v>5.9828999999999991E-4</v>
      </c>
      <c r="U184" s="5">
        <v>183</v>
      </c>
      <c r="V184" s="3">
        <v>1.4322E-3</v>
      </c>
      <c r="W184" s="3">
        <v>-8.339100000000001E-4</v>
      </c>
      <c r="X184" s="90">
        <v>-0.58225806451612905</v>
      </c>
      <c r="Y184" s="19">
        <v>-3.2694930086932459E-6</v>
      </c>
      <c r="Z184" s="3">
        <v>5.9828999999999991E-4</v>
      </c>
      <c r="AA184" s="5">
        <v>183</v>
      </c>
      <c r="AB184" s="3">
        <v>1.4322E-3</v>
      </c>
      <c r="AC184" s="3">
        <v>-8.339100000000001E-4</v>
      </c>
      <c r="AD184" s="90">
        <v>-0.58225806451612905</v>
      </c>
      <c r="AE184" s="19">
        <v>-3.2694930086932459E-6</v>
      </c>
      <c r="AG184" s="20" t="s">
        <v>293</v>
      </c>
      <c r="AH184" s="5">
        <v>183</v>
      </c>
      <c r="AI184" s="3">
        <v>0.20777632999999998</v>
      </c>
      <c r="AJ184" s="5">
        <v>143</v>
      </c>
      <c r="AK184" s="4">
        <v>36.148157220042982</v>
      </c>
      <c r="AL184" s="3">
        <v>1.9315203257850433E-4</v>
      </c>
      <c r="AM184" s="3">
        <v>5.5931799999999997E-3</v>
      </c>
    </row>
    <row r="185" spans="1:39" x14ac:dyDescent="0.35">
      <c r="A185" s="20" t="s">
        <v>349</v>
      </c>
      <c r="B185" s="3">
        <v>3.9926000000000002E-4</v>
      </c>
      <c r="C185" s="5">
        <v>168</v>
      </c>
      <c r="D185" s="3"/>
      <c r="E185" s="3">
        <v>3.9926000000000002E-4</v>
      </c>
      <c r="F185" s="4">
        <v>-1</v>
      </c>
      <c r="G185" s="3">
        <v>4.7839283381551579E-6</v>
      </c>
      <c r="H185" s="19">
        <v>4.8937916351355692E-6</v>
      </c>
      <c r="I185" s="5">
        <v>89</v>
      </c>
      <c r="J185" s="3">
        <v>5.2736000000000005E-4</v>
      </c>
      <c r="K185" s="5">
        <v>184</v>
      </c>
      <c r="L185" s="3">
        <v>9.585599999999999E-4</v>
      </c>
      <c r="M185" s="3">
        <v>-4.3119999999999986E-4</v>
      </c>
      <c r="N185" s="4">
        <v>-0.44984142880988143</v>
      </c>
      <c r="O185" s="3">
        <v>3.2443607784800953E-6</v>
      </c>
      <c r="P185" s="19">
        <v>-2.6175070014364509E-6</v>
      </c>
      <c r="Q185" s="5">
        <v>177</v>
      </c>
      <c r="S185" s="20" t="s">
        <v>349</v>
      </c>
      <c r="T185" s="3">
        <v>5.2736000000000005E-4</v>
      </c>
      <c r="U185" s="5">
        <v>184</v>
      </c>
      <c r="V185" s="3">
        <v>2.01753E-3</v>
      </c>
      <c r="W185" s="3">
        <v>-1.4901699999999999E-3</v>
      </c>
      <c r="X185" s="90">
        <v>-0.7386110739369427</v>
      </c>
      <c r="Y185" s="19">
        <v>-5.8424774816999596E-6</v>
      </c>
      <c r="Z185" s="3">
        <v>5.2736000000000005E-4</v>
      </c>
      <c r="AA185" s="5">
        <v>184</v>
      </c>
      <c r="AB185" s="3">
        <v>2.01753E-3</v>
      </c>
      <c r="AC185" s="3">
        <v>-1.4901699999999999E-3</v>
      </c>
      <c r="AD185" s="90">
        <v>-0.7386110739369427</v>
      </c>
      <c r="AE185" s="19">
        <v>-5.8424774816999596E-6</v>
      </c>
      <c r="AG185" s="20" t="s">
        <v>349</v>
      </c>
      <c r="AH185" s="5">
        <v>184</v>
      </c>
      <c r="AI185" s="3">
        <v>5.1608699999999997E-3</v>
      </c>
      <c r="AJ185" s="5">
        <v>211</v>
      </c>
      <c r="AK185" s="4">
        <v>1.877380686886708</v>
      </c>
      <c r="AL185" s="3">
        <v>4.797623147802378E-6</v>
      </c>
      <c r="AM185" s="3">
        <v>1.7936E-3</v>
      </c>
    </row>
    <row r="186" spans="1:39" x14ac:dyDescent="0.35">
      <c r="A186" s="20" t="s">
        <v>331</v>
      </c>
      <c r="B186" s="3">
        <v>9.2430000000000008E-5</v>
      </c>
      <c r="C186" s="5">
        <v>183</v>
      </c>
      <c r="D186" s="3">
        <v>5.3940999999999993E-4</v>
      </c>
      <c r="E186" s="3">
        <v>-4.4697999999999993E-4</v>
      </c>
      <c r="F186" s="4">
        <v>-0.8286461133460632</v>
      </c>
      <c r="G186" s="3">
        <v>1.1074951066865734E-6</v>
      </c>
      <c r="H186" s="19">
        <v>-5.478703063349437E-6</v>
      </c>
      <c r="I186" s="5">
        <v>198</v>
      </c>
      <c r="J186" s="3">
        <v>5.0521000000000008E-4</v>
      </c>
      <c r="K186" s="5">
        <v>185</v>
      </c>
      <c r="L186" s="3">
        <v>8.430899999999999E-4</v>
      </c>
      <c r="M186" s="3">
        <v>-3.3787999999999982E-4</v>
      </c>
      <c r="N186" s="4">
        <v>-0.40076385676499526</v>
      </c>
      <c r="O186" s="3">
        <v>3.1080922119537491E-6</v>
      </c>
      <c r="P186" s="19">
        <v>-2.051027981552291E-6</v>
      </c>
      <c r="Q186" s="5">
        <v>175</v>
      </c>
      <c r="S186" s="20" t="s">
        <v>331</v>
      </c>
      <c r="T186" s="3">
        <v>5.0521000000000008E-4</v>
      </c>
      <c r="U186" s="5">
        <v>185</v>
      </c>
      <c r="V186" s="3">
        <v>8.430899999999999E-4</v>
      </c>
      <c r="W186" s="3">
        <v>-3.3787999999999982E-4</v>
      </c>
      <c r="X186" s="90">
        <v>-0.40076385676499526</v>
      </c>
      <c r="Y186" s="19">
        <v>-1.324718851887222E-6</v>
      </c>
      <c r="Z186" s="3">
        <v>5.0521000000000008E-4</v>
      </c>
      <c r="AA186" s="5">
        <v>185</v>
      </c>
      <c r="AB186" s="3">
        <v>8.430899999999999E-4</v>
      </c>
      <c r="AC186" s="3">
        <v>-3.3787999999999982E-4</v>
      </c>
      <c r="AD186" s="90">
        <v>-0.40076385676499526</v>
      </c>
      <c r="AE186" s="19">
        <v>-1.324718851887222E-6</v>
      </c>
      <c r="AG186" s="20" t="s">
        <v>331</v>
      </c>
      <c r="AH186" s="5">
        <v>185</v>
      </c>
      <c r="AI186" s="3">
        <v>5.68177E-3</v>
      </c>
      <c r="AJ186" s="5">
        <v>210</v>
      </c>
      <c r="AK186" s="4">
        <v>-0.69997064007798326</v>
      </c>
      <c r="AL186" s="3">
        <v>5.2818597004941261E-6</v>
      </c>
      <c r="AM186" s="3">
        <v>1.893738E-2</v>
      </c>
    </row>
    <row r="187" spans="1:39" x14ac:dyDescent="0.35">
      <c r="A187" s="20" t="s">
        <v>198</v>
      </c>
      <c r="B187" s="3">
        <v>4.4826000000000002E-4</v>
      </c>
      <c r="C187" s="5">
        <v>165</v>
      </c>
      <c r="D187" s="3">
        <v>4.9832000000000001E-4</v>
      </c>
      <c r="E187" s="3">
        <v>-5.0059999999999992E-5</v>
      </c>
      <c r="F187" s="4">
        <v>-0.1004575373254134</v>
      </c>
      <c r="G187" s="3">
        <v>5.3710457267480614E-6</v>
      </c>
      <c r="H187" s="19">
        <v>-6.1359317050264623E-7</v>
      </c>
      <c r="I187" s="5">
        <v>190</v>
      </c>
      <c r="J187" s="3">
        <v>4.7718000000000001E-4</v>
      </c>
      <c r="K187" s="5">
        <v>186</v>
      </c>
      <c r="L187" s="3">
        <v>5.3773000000000004E-4</v>
      </c>
      <c r="M187" s="3">
        <v>-6.0550000000000035E-5</v>
      </c>
      <c r="N187" s="4">
        <v>-0.11260297919030005</v>
      </c>
      <c r="O187" s="3">
        <v>2.9356494164804532E-6</v>
      </c>
      <c r="P187" s="19">
        <v>-3.6755577211729422E-7</v>
      </c>
      <c r="Q187" s="5">
        <v>166</v>
      </c>
      <c r="S187" s="20" t="s">
        <v>198</v>
      </c>
      <c r="T187" s="3">
        <v>4.7718000000000001E-4</v>
      </c>
      <c r="U187" s="5">
        <v>186</v>
      </c>
      <c r="V187" s="3">
        <v>2.0781300000000001E-3</v>
      </c>
      <c r="W187" s="3">
        <v>-1.6009500000000001E-3</v>
      </c>
      <c r="X187" s="90">
        <v>-0.77038010134110957</v>
      </c>
      <c r="Y187" s="19">
        <v>-6.2768102460306896E-6</v>
      </c>
      <c r="Z187" s="3">
        <v>4.7718000000000001E-4</v>
      </c>
      <c r="AA187" s="5">
        <v>186</v>
      </c>
      <c r="AB187" s="3">
        <v>2.0781300000000001E-3</v>
      </c>
      <c r="AC187" s="3">
        <v>-1.6009500000000001E-3</v>
      </c>
      <c r="AD187" s="90">
        <v>-0.77038010134110957</v>
      </c>
      <c r="AE187" s="19">
        <v>-6.2768102460306896E-6</v>
      </c>
      <c r="AG187" s="20" t="s">
        <v>198</v>
      </c>
      <c r="AH187" s="5">
        <v>186</v>
      </c>
      <c r="AI187" s="3">
        <v>1.97723E-2</v>
      </c>
      <c r="AJ187" s="5">
        <v>188</v>
      </c>
      <c r="AK187" s="4">
        <v>-0.9710748889197206</v>
      </c>
      <c r="AL187" s="3">
        <v>1.8380630429616121E-5</v>
      </c>
      <c r="AM187" s="3">
        <v>0.68356868000000015</v>
      </c>
    </row>
    <row r="188" spans="1:39" x14ac:dyDescent="0.35">
      <c r="A188" s="20" t="s">
        <v>157</v>
      </c>
      <c r="B188" s="3">
        <v>2.4409999999999998E-5</v>
      </c>
      <c r="C188" s="5">
        <v>194</v>
      </c>
      <c r="D188" s="3">
        <v>1.9371780000000002E-2</v>
      </c>
      <c r="E188" s="3">
        <v>-1.9347370000000003E-2</v>
      </c>
      <c r="F188" s="4">
        <v>-0.99873991961502762</v>
      </c>
      <c r="G188" s="3">
        <v>2.9248031541944443E-7</v>
      </c>
      <c r="H188" s="19">
        <v>-2.3714370953231692E-4</v>
      </c>
      <c r="I188" s="5">
        <v>228</v>
      </c>
      <c r="J188" s="3">
        <v>3.9741000000000001E-4</v>
      </c>
      <c r="K188" s="5">
        <v>187</v>
      </c>
      <c r="L188" s="3">
        <v>2.0248960000000003E-2</v>
      </c>
      <c r="M188" s="3">
        <v>-1.9851550000000003E-2</v>
      </c>
      <c r="N188" s="4">
        <v>-0.98037380685230258</v>
      </c>
      <c r="O188" s="3">
        <v>2.4448980145930195E-6</v>
      </c>
      <c r="P188" s="19">
        <v>-1.2050457122997636E-4</v>
      </c>
      <c r="Q188" s="5">
        <v>209</v>
      </c>
      <c r="S188" s="20" t="s">
        <v>157</v>
      </c>
      <c r="T188" s="3">
        <v>3.9741000000000001E-4</v>
      </c>
      <c r="U188" s="5">
        <v>187</v>
      </c>
      <c r="V188" s="3">
        <v>2.0686270000000003E-2</v>
      </c>
      <c r="W188" s="3">
        <v>-2.0288860000000002E-2</v>
      </c>
      <c r="X188" s="90">
        <v>-0.98078870671222995</v>
      </c>
      <c r="Y188" s="19">
        <v>-7.9546097209957966E-5</v>
      </c>
      <c r="Z188" s="3">
        <v>3.9741000000000001E-4</v>
      </c>
      <c r="AA188" s="5">
        <v>187</v>
      </c>
      <c r="AB188" s="3">
        <v>2.0686270000000003E-2</v>
      </c>
      <c r="AC188" s="3">
        <v>-2.0288860000000002E-2</v>
      </c>
      <c r="AD188" s="90">
        <v>-0.98078870671222995</v>
      </c>
      <c r="AE188" s="19">
        <v>-7.9546097209957966E-5</v>
      </c>
      <c r="AG188" s="20" t="s">
        <v>157</v>
      </c>
      <c r="AH188" s="5">
        <v>187</v>
      </c>
      <c r="AI188" s="3">
        <v>5.1791320000000002E-2</v>
      </c>
      <c r="AJ188" s="5">
        <v>163</v>
      </c>
      <c r="AK188" s="4">
        <v>-0.53832751168971482</v>
      </c>
      <c r="AL188" s="3">
        <v>4.8145997804098976E-5</v>
      </c>
      <c r="AM188" s="3">
        <v>0.11218195</v>
      </c>
    </row>
    <row r="189" spans="1:39" x14ac:dyDescent="0.35">
      <c r="A189" s="20" t="s">
        <v>243</v>
      </c>
      <c r="B189" s="3">
        <v>2.5536999999999999E-4</v>
      </c>
      <c r="C189" s="5">
        <v>175</v>
      </c>
      <c r="D189" s="3">
        <v>4.5979999999999997E-5</v>
      </c>
      <c r="E189" s="3">
        <v>2.0939E-4</v>
      </c>
      <c r="F189" s="4">
        <v>4.5539364941278819</v>
      </c>
      <c r="G189" s="3">
        <v>3.0598401535708123E-6</v>
      </c>
      <c r="H189" s="19">
        <v>2.5665256486525993E-6</v>
      </c>
      <c r="I189" s="5">
        <v>92</v>
      </c>
      <c r="J189" s="3">
        <v>3.7115999999999999E-4</v>
      </c>
      <c r="K189" s="5">
        <v>188</v>
      </c>
      <c r="L189" s="3">
        <v>9.1959999999999994E-5</v>
      </c>
      <c r="M189" s="3">
        <v>2.7920000000000001E-4</v>
      </c>
      <c r="N189" s="4">
        <v>3.0361026533275339</v>
      </c>
      <c r="O189" s="3">
        <v>2.2834059210798547E-6</v>
      </c>
      <c r="P189" s="19">
        <v>1.6948236428595951E-6</v>
      </c>
      <c r="Q189" s="5">
        <v>85</v>
      </c>
      <c r="S189" s="20" t="s">
        <v>243</v>
      </c>
      <c r="T189" s="3">
        <v>3.7115999999999999E-4</v>
      </c>
      <c r="U189" s="5">
        <v>188</v>
      </c>
      <c r="V189" s="3">
        <v>1.6092999999999999E-4</v>
      </c>
      <c r="W189" s="3">
        <v>2.1023E-4</v>
      </c>
      <c r="X189" s="90">
        <v>1.3063443733300195</v>
      </c>
      <c r="Y189" s="19">
        <v>8.2424424124615493E-7</v>
      </c>
      <c r="Z189" s="3">
        <v>3.7115999999999999E-4</v>
      </c>
      <c r="AA189" s="5">
        <v>188</v>
      </c>
      <c r="AB189" s="3">
        <v>1.6092999999999999E-4</v>
      </c>
      <c r="AC189" s="3">
        <v>2.1023E-4</v>
      </c>
      <c r="AD189" s="90">
        <v>1.3063443733300195</v>
      </c>
      <c r="AE189" s="19">
        <v>8.2424424124615493E-7</v>
      </c>
      <c r="AG189" s="20" t="s">
        <v>243</v>
      </c>
      <c r="AH189" s="5">
        <v>188</v>
      </c>
      <c r="AI189" s="3">
        <v>2.0454700000000002E-3</v>
      </c>
      <c r="AJ189" s="5">
        <v>215</v>
      </c>
      <c r="AK189" s="4">
        <v>-0.19880690787025601</v>
      </c>
      <c r="AL189" s="3">
        <v>1.9014999835561313E-6</v>
      </c>
      <c r="AM189" s="3">
        <v>2.55303E-3</v>
      </c>
    </row>
    <row r="190" spans="1:39" x14ac:dyDescent="0.35">
      <c r="A190" s="20" t="s">
        <v>342</v>
      </c>
      <c r="B190" s="3"/>
      <c r="C190" s="5">
        <v>198</v>
      </c>
      <c r="D190" s="3">
        <v>5.0020000000000012E-5</v>
      </c>
      <c r="E190" s="3">
        <v>-5.0020000000000012E-5</v>
      </c>
      <c r="F190" s="4">
        <v>-1</v>
      </c>
      <c r="G190" s="3"/>
      <c r="H190" s="19">
        <v>-6.1310288430967586E-7</v>
      </c>
      <c r="I190" s="5">
        <v>189</v>
      </c>
      <c r="J190" s="3">
        <v>3.3540000000000002E-4</v>
      </c>
      <c r="K190" s="5">
        <v>189</v>
      </c>
      <c r="L190" s="3">
        <v>5.0020000000000012E-5</v>
      </c>
      <c r="M190" s="3">
        <v>2.8538000000000001E-4</v>
      </c>
      <c r="N190" s="4">
        <v>5.7053178728508582</v>
      </c>
      <c r="O190" s="3">
        <v>2.0634075491167781E-6</v>
      </c>
      <c r="P190" s="19">
        <v>1.7323380057280488E-6</v>
      </c>
      <c r="Q190" s="5">
        <v>84</v>
      </c>
      <c r="S190" s="20" t="s">
        <v>342</v>
      </c>
      <c r="T190" s="3">
        <v>3.3540000000000002E-4</v>
      </c>
      <c r="U190" s="5">
        <v>189</v>
      </c>
      <c r="V190" s="3">
        <v>1.5766199999999999E-3</v>
      </c>
      <c r="W190" s="3">
        <v>-1.2412199999999999E-3</v>
      </c>
      <c r="X190" s="90">
        <v>-0.78726643071887958</v>
      </c>
      <c r="Y190" s="19">
        <v>-4.8664245688985985E-6</v>
      </c>
      <c r="Z190" s="3">
        <v>3.3540000000000002E-4</v>
      </c>
      <c r="AA190" s="5">
        <v>189</v>
      </c>
      <c r="AB190" s="3">
        <v>1.5766199999999999E-3</v>
      </c>
      <c r="AC190" s="3">
        <v>-1.2412199999999999E-3</v>
      </c>
      <c r="AD190" s="90">
        <v>-0.78726643071887958</v>
      </c>
      <c r="AE190" s="19">
        <v>-4.8664245688985985E-6</v>
      </c>
      <c r="AG190" s="20" t="s">
        <v>342</v>
      </c>
      <c r="AH190" s="5">
        <v>189</v>
      </c>
      <c r="AI190" s="3">
        <v>5.7727200000000003E-3</v>
      </c>
      <c r="AJ190" s="5">
        <v>209</v>
      </c>
      <c r="AK190" s="4">
        <v>-5.6997797975705811E-2</v>
      </c>
      <c r="AL190" s="3">
        <v>5.3664082020631691E-6</v>
      </c>
      <c r="AM190" s="3">
        <v>6.1216400000000002E-3</v>
      </c>
    </row>
    <row r="191" spans="1:39" x14ac:dyDescent="0.35">
      <c r="A191" s="20" t="s">
        <v>222</v>
      </c>
      <c r="B191" s="3">
        <v>3.2323999999999997E-4</v>
      </c>
      <c r="C191" s="5">
        <v>172</v>
      </c>
      <c r="D191" s="3">
        <v>1.4141399999999999E-3</v>
      </c>
      <c r="E191" s="3">
        <v>-1.0908999999999999E-3</v>
      </c>
      <c r="F191" s="4">
        <v>-0.77142291428005716</v>
      </c>
      <c r="G191" s="3">
        <v>3.8730576467095952E-6</v>
      </c>
      <c r="H191" s="19">
        <v>-1.3371330197789388E-5</v>
      </c>
      <c r="I191" s="5">
        <v>210</v>
      </c>
      <c r="J191" s="3">
        <v>3.2323999999999997E-4</v>
      </c>
      <c r="K191" s="5">
        <v>190</v>
      </c>
      <c r="L191" s="3">
        <v>1.4141399999999999E-3</v>
      </c>
      <c r="M191" s="3">
        <v>-1.0908999999999999E-3</v>
      </c>
      <c r="N191" s="4">
        <v>-0.77142291428005716</v>
      </c>
      <c r="O191" s="3">
        <v>1.9885982593217269E-6</v>
      </c>
      <c r="P191" s="19">
        <v>-6.622074183365087E-6</v>
      </c>
      <c r="Q191" s="5">
        <v>186</v>
      </c>
      <c r="S191" s="20" t="s">
        <v>222</v>
      </c>
      <c r="T191" s="3">
        <v>3.2323999999999997E-4</v>
      </c>
      <c r="U191" s="5">
        <v>190</v>
      </c>
      <c r="V191" s="3">
        <v>1.4281399999999998E-3</v>
      </c>
      <c r="W191" s="3">
        <v>-1.1048999999999998E-3</v>
      </c>
      <c r="X191" s="90">
        <v>-0.77366364642121921</v>
      </c>
      <c r="Y191" s="19">
        <v>-4.3319576756546464E-6</v>
      </c>
      <c r="Z191" s="3">
        <v>3.2323999999999997E-4</v>
      </c>
      <c r="AA191" s="5">
        <v>190</v>
      </c>
      <c r="AB191" s="3">
        <v>1.4281399999999998E-3</v>
      </c>
      <c r="AC191" s="3">
        <v>-1.1048999999999998E-3</v>
      </c>
      <c r="AD191" s="90">
        <v>-0.77366364642121921</v>
      </c>
      <c r="AE191" s="19">
        <v>-4.3319576756546464E-6</v>
      </c>
      <c r="AG191" s="20" t="s">
        <v>222</v>
      </c>
      <c r="AH191" s="5">
        <v>190</v>
      </c>
      <c r="AI191" s="3">
        <v>2.8734269999999999E-2</v>
      </c>
      <c r="AJ191" s="5">
        <v>177</v>
      </c>
      <c r="AK191" s="4">
        <v>1.4824787923451144</v>
      </c>
      <c r="AL191" s="3">
        <v>2.6711813877738332E-5</v>
      </c>
      <c r="AM191" s="3">
        <v>1.1574829999999999E-2</v>
      </c>
    </row>
    <row r="192" spans="1:39" x14ac:dyDescent="0.35">
      <c r="A192" s="20" t="s">
        <v>238</v>
      </c>
      <c r="B192" s="3">
        <v>7.0140000000000003E-5</v>
      </c>
      <c r="C192" s="5">
        <v>185</v>
      </c>
      <c r="D192" s="3"/>
      <c r="E192" s="3">
        <v>7.0140000000000003E-5</v>
      </c>
      <c r="F192" s="4">
        <v>-1</v>
      </c>
      <c r="G192" s="3">
        <v>8.4041660481441352E-7</v>
      </c>
      <c r="H192" s="19">
        <v>8.5971683937386361E-7</v>
      </c>
      <c r="I192" s="5">
        <v>95</v>
      </c>
      <c r="J192" s="3">
        <v>3.079E-4</v>
      </c>
      <c r="K192" s="5">
        <v>191</v>
      </c>
      <c r="L192" s="3">
        <v>4.46503E-3</v>
      </c>
      <c r="M192" s="3">
        <v>-4.1571300000000002E-3</v>
      </c>
      <c r="N192" s="4">
        <v>-0.93104189669498305</v>
      </c>
      <c r="O192" s="3">
        <v>1.8942253559125101E-6</v>
      </c>
      <c r="P192" s="19">
        <v>-2.523496493710927E-5</v>
      </c>
      <c r="Q192" s="5">
        <v>202</v>
      </c>
      <c r="S192" s="20" t="s">
        <v>238</v>
      </c>
      <c r="T192" s="3">
        <v>3.079E-4</v>
      </c>
      <c r="U192" s="5">
        <v>191</v>
      </c>
      <c r="V192" s="3">
        <v>1.5535439999999999E-2</v>
      </c>
      <c r="W192" s="3">
        <v>-1.5227539999999999E-2</v>
      </c>
      <c r="X192" s="90">
        <v>-0.9801807995138857</v>
      </c>
      <c r="Y192" s="19">
        <v>-5.9702288699735869E-5</v>
      </c>
      <c r="Z192" s="3">
        <v>3.079E-4</v>
      </c>
      <c r="AA192" s="5">
        <v>191</v>
      </c>
      <c r="AB192" s="3">
        <v>1.5535439999999999E-2</v>
      </c>
      <c r="AC192" s="3">
        <v>-1.5227539999999999E-2</v>
      </c>
      <c r="AD192" s="90">
        <v>-0.9801807995138857</v>
      </c>
      <c r="AE192" s="19">
        <v>-5.9702288699735869E-5</v>
      </c>
      <c r="AG192" s="20" t="s">
        <v>238</v>
      </c>
      <c r="AH192" s="5">
        <v>191</v>
      </c>
      <c r="AI192" s="3">
        <v>4.4011460000000002E-2</v>
      </c>
      <c r="AJ192" s="5">
        <v>169</v>
      </c>
      <c r="AK192" s="4">
        <v>2.4791695487506318</v>
      </c>
      <c r="AL192" s="3">
        <v>4.0913721768728619E-5</v>
      </c>
      <c r="AM192" s="3">
        <v>1.264999E-2</v>
      </c>
    </row>
    <row r="193" spans="1:39" x14ac:dyDescent="0.35">
      <c r="A193" s="20" t="s">
        <v>328</v>
      </c>
      <c r="B193" s="3">
        <v>2.9020000000000001E-4</v>
      </c>
      <c r="C193" s="5">
        <v>173</v>
      </c>
      <c r="D193" s="3">
        <v>1.80215E-3</v>
      </c>
      <c r="E193" s="3">
        <v>-1.51195E-3</v>
      </c>
      <c r="F193" s="4">
        <v>-0.83897011902449847</v>
      </c>
      <c r="G193" s="3">
        <v>3.4771727789726666E-6</v>
      </c>
      <c r="H193" s="19">
        <v>-1.8532205236545669E-5</v>
      </c>
      <c r="I193" s="5">
        <v>215</v>
      </c>
      <c r="J193" s="3">
        <v>2.9020000000000001E-4</v>
      </c>
      <c r="K193" s="5">
        <v>192</v>
      </c>
      <c r="L193" s="3">
        <v>4.3763700000000001E-3</v>
      </c>
      <c r="M193" s="3">
        <v>-4.0861700000000001E-3</v>
      </c>
      <c r="N193" s="4">
        <v>-0.93368933613931182</v>
      </c>
      <c r="O193" s="3">
        <v>1.7853335442864905E-6</v>
      </c>
      <c r="P193" s="19">
        <v>-2.4804217495499968E-5</v>
      </c>
      <c r="Q193" s="5">
        <v>201</v>
      </c>
      <c r="S193" s="20" t="s">
        <v>328</v>
      </c>
      <c r="T193" s="3">
        <v>2.9020000000000001E-4</v>
      </c>
      <c r="U193" s="5">
        <v>192</v>
      </c>
      <c r="V193" s="3">
        <v>5.3585400000000002E-3</v>
      </c>
      <c r="W193" s="3">
        <v>-5.0683400000000002E-3</v>
      </c>
      <c r="X193" s="90">
        <v>-0.94584345735965392</v>
      </c>
      <c r="Y193" s="19">
        <v>-1.9871331673298465E-5</v>
      </c>
      <c r="Z193" s="3">
        <v>2.9020000000000001E-4</v>
      </c>
      <c r="AA193" s="5">
        <v>192</v>
      </c>
      <c r="AB193" s="3">
        <v>5.3585400000000002E-3</v>
      </c>
      <c r="AC193" s="3">
        <v>-5.0683400000000002E-3</v>
      </c>
      <c r="AD193" s="90">
        <v>-0.94584345735965392</v>
      </c>
      <c r="AE193" s="19">
        <v>-1.9871331673298465E-5</v>
      </c>
      <c r="AG193" s="20" t="s">
        <v>328</v>
      </c>
      <c r="AH193" s="5">
        <v>192</v>
      </c>
      <c r="AI193" s="3">
        <v>2.1617419999999998E-2</v>
      </c>
      <c r="AJ193" s="5">
        <v>185</v>
      </c>
      <c r="AK193" s="4">
        <v>1.881638757734831</v>
      </c>
      <c r="AL193" s="3">
        <v>2.009588200977085E-5</v>
      </c>
      <c r="AM193" s="3">
        <v>7.5017799999999996E-3</v>
      </c>
    </row>
    <row r="194" spans="1:39" x14ac:dyDescent="0.35">
      <c r="A194" s="20" t="s">
        <v>284</v>
      </c>
      <c r="B194" s="3">
        <v>2.6435E-4</v>
      </c>
      <c r="C194" s="5">
        <v>174</v>
      </c>
      <c r="D194" s="3">
        <v>2.2864000000000001E-4</v>
      </c>
      <c r="E194" s="3">
        <v>3.5709999999999995E-5</v>
      </c>
      <c r="F194" s="4">
        <v>0.15618439468159551</v>
      </c>
      <c r="G194" s="3">
        <v>3.1674384015211038E-6</v>
      </c>
      <c r="H194" s="19">
        <v>4.3770299877446057E-7</v>
      </c>
      <c r="I194" s="5">
        <v>99</v>
      </c>
      <c r="J194" s="3">
        <v>2.8646999999999999E-4</v>
      </c>
      <c r="K194" s="5">
        <v>193</v>
      </c>
      <c r="L194" s="3">
        <v>4.9634000000000006E-4</v>
      </c>
      <c r="M194" s="3">
        <v>-2.0987000000000008E-4</v>
      </c>
      <c r="N194" s="4">
        <v>-0.42283515332231947</v>
      </c>
      <c r="O194" s="3">
        <v>1.7623862868082389E-6</v>
      </c>
      <c r="P194" s="19">
        <v>-1.2739707662139805E-6</v>
      </c>
      <c r="Q194" s="5">
        <v>172</v>
      </c>
      <c r="S194" s="20" t="s">
        <v>284</v>
      </c>
      <c r="T194" s="3">
        <v>2.8646999999999999E-4</v>
      </c>
      <c r="U194" s="5">
        <v>193</v>
      </c>
      <c r="V194" s="3">
        <v>7.9664000000000004E-4</v>
      </c>
      <c r="W194" s="3">
        <v>-5.1017000000000011E-4</v>
      </c>
      <c r="X194" s="90">
        <v>-0.64040218919461744</v>
      </c>
      <c r="Y194" s="19">
        <v>-2.0002125508088804E-6</v>
      </c>
      <c r="Z194" s="3">
        <v>2.8646999999999999E-4</v>
      </c>
      <c r="AA194" s="5">
        <v>193</v>
      </c>
      <c r="AB194" s="3">
        <v>7.9664000000000004E-4</v>
      </c>
      <c r="AC194" s="3">
        <v>-5.1017000000000011E-4</v>
      </c>
      <c r="AD194" s="90">
        <v>-0.64040218919461744</v>
      </c>
      <c r="AE194" s="19">
        <v>-2.0002125508088804E-6</v>
      </c>
      <c r="AG194" s="20" t="s">
        <v>284</v>
      </c>
      <c r="AH194" s="5">
        <v>193</v>
      </c>
      <c r="AI194" s="3">
        <v>5.0193199999999999E-3</v>
      </c>
      <c r="AJ194" s="5">
        <v>212</v>
      </c>
      <c r="AK194" s="4">
        <v>1.1179995273942542</v>
      </c>
      <c r="AL194" s="3">
        <v>4.6660361175978921E-6</v>
      </c>
      <c r="AM194" s="3">
        <v>2.3698400000000002E-3</v>
      </c>
    </row>
    <row r="195" spans="1:39" x14ac:dyDescent="0.35">
      <c r="A195" s="20" t="s">
        <v>131</v>
      </c>
      <c r="B195" s="3"/>
      <c r="C195" s="5">
        <v>198</v>
      </c>
      <c r="D195" s="3">
        <v>2.5729999999999999E-5</v>
      </c>
      <c r="E195" s="3">
        <v>-2.5729999999999999E-5</v>
      </c>
      <c r="F195" s="4">
        <v>-1</v>
      </c>
      <c r="G195" s="3"/>
      <c r="H195" s="19">
        <v>-3.153765936283078E-7</v>
      </c>
      <c r="I195" s="5">
        <v>186</v>
      </c>
      <c r="J195" s="3">
        <v>2.7516999999999998E-4</v>
      </c>
      <c r="K195" s="5">
        <v>194</v>
      </c>
      <c r="L195" s="3">
        <v>0.12890077</v>
      </c>
      <c r="M195" s="3">
        <v>-0.12862560000000001</v>
      </c>
      <c r="N195" s="4">
        <v>-0.99786525712763396</v>
      </c>
      <c r="O195" s="3">
        <v>1.6928677856006671E-6</v>
      </c>
      <c r="P195" s="19">
        <v>-7.8079408294054844E-4</v>
      </c>
      <c r="Q195" s="5">
        <v>224</v>
      </c>
      <c r="S195" s="20" t="s">
        <v>131</v>
      </c>
      <c r="T195" s="3">
        <v>2.7516999999999998E-4</v>
      </c>
      <c r="U195" s="5">
        <v>194</v>
      </c>
      <c r="V195" s="3">
        <v>0.12904478</v>
      </c>
      <c r="W195" s="3">
        <v>-0.12876961000000001</v>
      </c>
      <c r="X195" s="90">
        <v>-0.99786763943493106</v>
      </c>
      <c r="Y195" s="19">
        <v>-5.0486424149747083E-4</v>
      </c>
      <c r="Z195" s="3">
        <v>2.7516999999999998E-4</v>
      </c>
      <c r="AA195" s="5">
        <v>194</v>
      </c>
      <c r="AB195" s="3">
        <v>0.12904478</v>
      </c>
      <c r="AC195" s="3">
        <v>-0.12876961000000001</v>
      </c>
      <c r="AD195" s="90">
        <v>-0.99786763943493106</v>
      </c>
      <c r="AE195" s="19">
        <v>-5.0486424149747083E-4</v>
      </c>
      <c r="AG195" s="20" t="s">
        <v>131</v>
      </c>
      <c r="AH195" s="5">
        <v>194</v>
      </c>
      <c r="AI195" s="3">
        <v>0.14433718999999995</v>
      </c>
      <c r="AJ195" s="5">
        <v>148</v>
      </c>
      <c r="AK195" s="4">
        <v>-0.20263374637458975</v>
      </c>
      <c r="AL195" s="3">
        <v>1.341780443670834E-4</v>
      </c>
      <c r="AM195" s="3">
        <v>0.18101743000000001</v>
      </c>
    </row>
    <row r="196" spans="1:39" x14ac:dyDescent="0.35">
      <c r="A196" s="20" t="s">
        <v>181</v>
      </c>
      <c r="B196" s="3">
        <v>1.0428E-4</v>
      </c>
      <c r="C196" s="5">
        <v>180</v>
      </c>
      <c r="D196" s="3">
        <v>1.36977E-3</v>
      </c>
      <c r="E196" s="3">
        <v>-1.26549E-3</v>
      </c>
      <c r="F196" s="4">
        <v>-0.92387043080225151</v>
      </c>
      <c r="G196" s="3">
        <v>1.2494816588258775E-6</v>
      </c>
      <c r="H196" s="19">
        <v>-1.5511306858557608E-5</v>
      </c>
      <c r="I196" s="5">
        <v>213</v>
      </c>
      <c r="J196" s="3">
        <v>2.4066999999999998E-4</v>
      </c>
      <c r="K196" s="5">
        <v>195</v>
      </c>
      <c r="L196" s="3">
        <v>2.2071600000000001E-3</v>
      </c>
      <c r="M196" s="3">
        <v>-1.96649E-3</v>
      </c>
      <c r="N196" s="4">
        <v>-0.89095942296888309</v>
      </c>
      <c r="O196" s="3">
        <v>1.480621034126222E-6</v>
      </c>
      <c r="P196" s="19">
        <v>-1.1937155248735548E-5</v>
      </c>
      <c r="Q196" s="5">
        <v>195</v>
      </c>
      <c r="S196" s="20" t="s">
        <v>181</v>
      </c>
      <c r="T196" s="3">
        <v>2.4066999999999998E-4</v>
      </c>
      <c r="U196" s="5">
        <v>195</v>
      </c>
      <c r="V196" s="3">
        <v>2.2921400000000002E-3</v>
      </c>
      <c r="W196" s="3">
        <v>-2.0514700000000001E-3</v>
      </c>
      <c r="X196" s="90">
        <v>-0.89500205048557246</v>
      </c>
      <c r="Y196" s="19">
        <v>-8.0431543242603316E-6</v>
      </c>
      <c r="Z196" s="3">
        <v>2.4066999999999998E-4</v>
      </c>
      <c r="AA196" s="5">
        <v>195</v>
      </c>
      <c r="AB196" s="3">
        <v>2.2921400000000002E-3</v>
      </c>
      <c r="AC196" s="3">
        <v>-2.0514700000000001E-3</v>
      </c>
      <c r="AD196" s="90">
        <v>-0.89500205048557246</v>
      </c>
      <c r="AE196" s="19">
        <v>-8.0431543242603316E-6</v>
      </c>
      <c r="AG196" s="20" t="s">
        <v>181</v>
      </c>
      <c r="AH196" s="5">
        <v>195</v>
      </c>
      <c r="AI196" s="3">
        <v>1.2815200000000002E-2</v>
      </c>
      <c r="AJ196" s="5">
        <v>200</v>
      </c>
      <c r="AK196" s="4">
        <v>-0.81328324380587935</v>
      </c>
      <c r="AL196" s="3">
        <v>1.191320458831884E-5</v>
      </c>
      <c r="AM196" s="3">
        <v>6.8634440000000005E-2</v>
      </c>
    </row>
    <row r="197" spans="1:39" x14ac:dyDescent="0.35">
      <c r="A197" s="20" t="s">
        <v>241</v>
      </c>
      <c r="B197" s="3">
        <v>2.388E-4</v>
      </c>
      <c r="C197" s="5">
        <v>176</v>
      </c>
      <c r="D197" s="3">
        <v>3.0962999999999997E-4</v>
      </c>
      <c r="E197" s="3">
        <v>-7.0829999999999971E-5</v>
      </c>
      <c r="F197" s="4">
        <v>-0.22875690340083321</v>
      </c>
      <c r="G197" s="3">
        <v>2.8612986203262327E-6</v>
      </c>
      <c r="H197" s="19">
        <v>-8.6817427620260528E-7</v>
      </c>
      <c r="I197" s="5">
        <v>191</v>
      </c>
      <c r="J197" s="3">
        <v>2.388E-4</v>
      </c>
      <c r="K197" s="5">
        <v>196</v>
      </c>
      <c r="L197" s="3">
        <v>5.4531000000000002E-4</v>
      </c>
      <c r="M197" s="3">
        <v>-3.0651000000000002E-4</v>
      </c>
      <c r="N197" s="4">
        <v>-0.56208395224734553</v>
      </c>
      <c r="O197" s="3">
        <v>1.4691166449883319E-6</v>
      </c>
      <c r="P197" s="19">
        <v>-1.8606031331407397E-6</v>
      </c>
      <c r="Q197" s="5">
        <v>173</v>
      </c>
      <c r="S197" s="20" t="s">
        <v>241</v>
      </c>
      <c r="T197" s="3">
        <v>2.388E-4</v>
      </c>
      <c r="U197" s="5">
        <v>196</v>
      </c>
      <c r="V197" s="3">
        <v>7.2922999999999998E-4</v>
      </c>
      <c r="W197" s="3">
        <v>-4.9043000000000003E-4</v>
      </c>
      <c r="X197" s="90">
        <v>-0.67253130013850226</v>
      </c>
      <c r="Y197" s="19">
        <v>-1.9228183572009315E-6</v>
      </c>
      <c r="Z197" s="3">
        <v>2.388E-4</v>
      </c>
      <c r="AA197" s="5">
        <v>196</v>
      </c>
      <c r="AB197" s="3">
        <v>7.2922999999999998E-4</v>
      </c>
      <c r="AC197" s="3">
        <v>-4.9043000000000003E-4</v>
      </c>
      <c r="AD197" s="90">
        <v>-0.67253130013850226</v>
      </c>
      <c r="AE197" s="19">
        <v>-1.9228183572009315E-6</v>
      </c>
      <c r="AG197" s="20" t="s">
        <v>241</v>
      </c>
      <c r="AH197" s="5">
        <v>196</v>
      </c>
      <c r="AI197" s="3">
        <v>1.5095890000000001E-2</v>
      </c>
      <c r="AJ197" s="5">
        <v>197</v>
      </c>
      <c r="AK197" s="4">
        <v>-0.51484091126756115</v>
      </c>
      <c r="AL197" s="3">
        <v>1.4033368656966451E-5</v>
      </c>
      <c r="AM197" s="3">
        <v>3.1115339999999998E-2</v>
      </c>
    </row>
    <row r="198" spans="1:39" x14ac:dyDescent="0.35">
      <c r="A198" s="20" t="s">
        <v>334</v>
      </c>
      <c r="B198" s="3"/>
      <c r="C198" s="5">
        <v>198</v>
      </c>
      <c r="D198" s="3"/>
      <c r="E198" s="3"/>
      <c r="F198" s="4">
        <v>-1</v>
      </c>
      <c r="G198" s="3"/>
      <c r="H198" s="19"/>
      <c r="I198" s="5">
        <v>104</v>
      </c>
      <c r="J198" s="3">
        <v>1.9725999999999999E-4</v>
      </c>
      <c r="K198" s="5">
        <v>197</v>
      </c>
      <c r="L198" s="3"/>
      <c r="M198" s="3">
        <v>1.9725999999999999E-4</v>
      </c>
      <c r="N198" s="4">
        <v>-1</v>
      </c>
      <c r="O198" s="3">
        <v>1.2135592520535944E-6</v>
      </c>
      <c r="P198" s="19">
        <v>1.1974244691636236E-6</v>
      </c>
      <c r="Q198" s="5">
        <v>86</v>
      </c>
      <c r="S198" s="20" t="s">
        <v>334</v>
      </c>
      <c r="T198" s="3">
        <v>1.9725999999999999E-4</v>
      </c>
      <c r="U198" s="5">
        <v>197</v>
      </c>
      <c r="V198" s="3"/>
      <c r="W198" s="3">
        <v>1.9725999999999999E-4</v>
      </c>
      <c r="X198" s="90">
        <v>-1</v>
      </c>
      <c r="Y198" s="19">
        <v>7.733930410893617E-7</v>
      </c>
      <c r="Z198" s="3">
        <v>1.9725999999999999E-4</v>
      </c>
      <c r="AA198" s="5">
        <v>197</v>
      </c>
      <c r="AB198" s="3"/>
      <c r="AC198" s="3">
        <v>1.9725999999999999E-4</v>
      </c>
      <c r="AD198" s="90">
        <v>-1</v>
      </c>
      <c r="AE198" s="19">
        <v>7.733930410893617E-7</v>
      </c>
      <c r="AG198" s="20" t="s">
        <v>334</v>
      </c>
      <c r="AH198" s="5">
        <v>197</v>
      </c>
      <c r="AI198" s="3">
        <v>8.4646999999999999E-4</v>
      </c>
      <c r="AJ198" s="5">
        <v>223</v>
      </c>
      <c r="AK198" s="4">
        <v>-0.8592835424898968</v>
      </c>
      <c r="AL198" s="3">
        <v>7.8689137023801792E-7</v>
      </c>
      <c r="AM198" s="3">
        <v>6.0154300000000004E-3</v>
      </c>
    </row>
    <row r="199" spans="1:39" x14ac:dyDescent="0.35">
      <c r="A199" s="20" t="s">
        <v>239</v>
      </c>
      <c r="B199" s="3">
        <v>1.2716999999999999E-4</v>
      </c>
      <c r="C199" s="5">
        <v>179</v>
      </c>
      <c r="D199" s="3">
        <v>1.0772799999999999E-3</v>
      </c>
      <c r="E199" s="3">
        <v>-9.5010999999999989E-4</v>
      </c>
      <c r="F199" s="4">
        <v>-0.88195269567800383</v>
      </c>
      <c r="G199" s="3">
        <v>1.5237493532114195E-6</v>
      </c>
      <c r="H199" s="19">
        <v>-1.1645645370081287E-5</v>
      </c>
      <c r="I199" s="5">
        <v>207</v>
      </c>
      <c r="J199" s="3">
        <v>1.9593999999999997E-4</v>
      </c>
      <c r="K199" s="5">
        <v>198</v>
      </c>
      <c r="L199" s="3">
        <v>1.0772799999999999E-3</v>
      </c>
      <c r="M199" s="3">
        <v>-8.8133999999999999E-4</v>
      </c>
      <c r="N199" s="4">
        <v>-0.81811599584137829</v>
      </c>
      <c r="O199" s="3">
        <v>1.2054385067797896E-6</v>
      </c>
      <c r="P199" s="19">
        <v>-5.3499852055797831E-6</v>
      </c>
      <c r="Q199" s="5">
        <v>184</v>
      </c>
      <c r="S199" s="20" t="s">
        <v>239</v>
      </c>
      <c r="T199" s="3">
        <v>1.9593999999999997E-4</v>
      </c>
      <c r="U199" s="5">
        <v>198</v>
      </c>
      <c r="V199" s="3">
        <v>1.16026E-3</v>
      </c>
      <c r="W199" s="3">
        <v>-9.6432000000000006E-4</v>
      </c>
      <c r="X199" s="90">
        <v>-0.83112405840070336</v>
      </c>
      <c r="Y199" s="19">
        <v>-3.7807886919968236E-6</v>
      </c>
      <c r="Z199" s="3">
        <v>1.9593999999999997E-4</v>
      </c>
      <c r="AA199" s="5">
        <v>198</v>
      </c>
      <c r="AB199" s="3">
        <v>1.16026E-3</v>
      </c>
      <c r="AC199" s="3">
        <v>-9.6432000000000006E-4</v>
      </c>
      <c r="AD199" s="90">
        <v>-0.83112405840070336</v>
      </c>
      <c r="AE199" s="19">
        <v>-3.7807886919968236E-6</v>
      </c>
      <c r="AG199" s="20" t="s">
        <v>239</v>
      </c>
      <c r="AH199" s="5">
        <v>198</v>
      </c>
      <c r="AI199" s="3">
        <v>4.0271830000000002E-2</v>
      </c>
      <c r="AJ199" s="5">
        <v>171</v>
      </c>
      <c r="AK199" s="4">
        <v>-0.71350857720753069</v>
      </c>
      <c r="AL199" s="3">
        <v>3.7437304914164136E-5</v>
      </c>
      <c r="AM199" s="3">
        <v>0.14056906000000002</v>
      </c>
    </row>
    <row r="200" spans="1:39" x14ac:dyDescent="0.35">
      <c r="A200" s="20" t="s">
        <v>244</v>
      </c>
      <c r="B200" s="3"/>
      <c r="C200" s="5">
        <v>198</v>
      </c>
      <c r="D200" s="3"/>
      <c r="E200" s="3"/>
      <c r="F200" s="4">
        <v>-1</v>
      </c>
      <c r="G200" s="3"/>
      <c r="H200" s="19"/>
      <c r="I200" s="5">
        <v>104</v>
      </c>
      <c r="J200" s="3">
        <v>1.9215000000000001E-4</v>
      </c>
      <c r="K200" s="5">
        <v>199</v>
      </c>
      <c r="L200" s="3">
        <v>8.1354999999999991E-4</v>
      </c>
      <c r="M200" s="3">
        <v>-6.2139999999999993E-4</v>
      </c>
      <c r="N200" s="4">
        <v>-0.76381291868969325</v>
      </c>
      <c r="O200" s="3">
        <v>1.1821221245163651E-6</v>
      </c>
      <c r="P200" s="19">
        <v>-3.7720752567082821E-6</v>
      </c>
      <c r="Q200" s="5">
        <v>179</v>
      </c>
      <c r="S200" s="20" t="s">
        <v>244</v>
      </c>
      <c r="T200" s="3">
        <v>1.9215000000000001E-4</v>
      </c>
      <c r="U200" s="5">
        <v>199</v>
      </c>
      <c r="V200" s="3">
        <v>8.3370999999999988E-4</v>
      </c>
      <c r="W200" s="3">
        <v>-6.415599999999999E-4</v>
      </c>
      <c r="X200" s="90">
        <v>-0.76952417507286697</v>
      </c>
      <c r="Y200" s="19">
        <v>-2.515350499043348E-6</v>
      </c>
      <c r="Z200" s="3">
        <v>1.9215000000000001E-4</v>
      </c>
      <c r="AA200" s="5">
        <v>199</v>
      </c>
      <c r="AB200" s="3">
        <v>8.3370999999999988E-4</v>
      </c>
      <c r="AC200" s="3">
        <v>-6.415599999999999E-4</v>
      </c>
      <c r="AD200" s="90">
        <v>-0.76952417507286697</v>
      </c>
      <c r="AE200" s="19">
        <v>-2.515350499043348E-6</v>
      </c>
      <c r="AG200" s="20" t="s">
        <v>244</v>
      </c>
      <c r="AH200" s="5">
        <v>199</v>
      </c>
      <c r="AI200" s="3">
        <v>5.0452899999999995E-2</v>
      </c>
      <c r="AJ200" s="5">
        <v>166</v>
      </c>
      <c r="AK200" s="4">
        <v>2.399797978028257</v>
      </c>
      <c r="AL200" s="3">
        <v>4.6901782240931972E-5</v>
      </c>
      <c r="AM200" s="3">
        <v>1.4839970000000001E-2</v>
      </c>
    </row>
    <row r="201" spans="1:39" x14ac:dyDescent="0.35">
      <c r="A201" s="20" t="s">
        <v>234</v>
      </c>
      <c r="B201" s="3">
        <v>7.0690000000000003E-5</v>
      </c>
      <c r="C201" s="5">
        <v>184</v>
      </c>
      <c r="D201" s="3"/>
      <c r="E201" s="3">
        <v>7.0690000000000003E-5</v>
      </c>
      <c r="F201" s="4">
        <v>-1</v>
      </c>
      <c r="G201" s="3">
        <v>8.4700669795168085E-7</v>
      </c>
      <c r="H201" s="19">
        <v>8.6645827452720869E-7</v>
      </c>
      <c r="I201" s="5">
        <v>94</v>
      </c>
      <c r="J201" s="3">
        <v>1.3464999999999999E-4</v>
      </c>
      <c r="K201" s="5">
        <v>200</v>
      </c>
      <c r="L201" s="3">
        <v>8.0000000000000007E-5</v>
      </c>
      <c r="M201" s="3">
        <v>5.4649999999999987E-5</v>
      </c>
      <c r="N201" s="4">
        <v>0.68312499999999976</v>
      </c>
      <c r="O201" s="3">
        <v>8.2837753872562351E-7</v>
      </c>
      <c r="P201" s="19">
        <v>3.3174108911990271E-7</v>
      </c>
      <c r="Q201" s="5">
        <v>90</v>
      </c>
      <c r="S201" s="20" t="s">
        <v>234</v>
      </c>
      <c r="T201" s="3">
        <v>1.3464999999999999E-4</v>
      </c>
      <c r="U201" s="5">
        <v>200</v>
      </c>
      <c r="V201" s="3">
        <v>8.0000000000000007E-5</v>
      </c>
      <c r="W201" s="3">
        <v>5.4649999999999987E-5</v>
      </c>
      <c r="X201" s="90">
        <v>0.68312499999999976</v>
      </c>
      <c r="Y201" s="19">
        <v>2.142650800746913E-7</v>
      </c>
      <c r="Z201" s="3">
        <v>1.3464999999999999E-4</v>
      </c>
      <c r="AA201" s="5">
        <v>200</v>
      </c>
      <c r="AB201" s="3">
        <v>8.0000000000000007E-5</v>
      </c>
      <c r="AC201" s="3">
        <v>5.4649999999999987E-5</v>
      </c>
      <c r="AD201" s="90">
        <v>0.68312499999999976</v>
      </c>
      <c r="AE201" s="19">
        <v>2.142650800746913E-7</v>
      </c>
      <c r="AG201" s="20" t="s">
        <v>234</v>
      </c>
      <c r="AH201" s="5">
        <v>200</v>
      </c>
      <c r="AI201" s="3">
        <v>1.6295800000000003E-3</v>
      </c>
      <c r="AJ201" s="5">
        <v>218</v>
      </c>
      <c r="AK201" s="4">
        <v>-0.95627690133151022</v>
      </c>
      <c r="AL201" s="3">
        <v>1.5148823220107852E-6</v>
      </c>
      <c r="AM201" s="3">
        <v>3.7270459999999998E-2</v>
      </c>
    </row>
    <row r="202" spans="1:39" x14ac:dyDescent="0.35">
      <c r="A202" s="20" t="s">
        <v>330</v>
      </c>
      <c r="B202" s="3"/>
      <c r="C202" s="5">
        <v>198</v>
      </c>
      <c r="D202" s="3">
        <v>1.8818E-4</v>
      </c>
      <c r="E202" s="3">
        <v>-1.8818E-4</v>
      </c>
      <c r="F202" s="4">
        <v>-1</v>
      </c>
      <c r="G202" s="3"/>
      <c r="H202" s="19">
        <v>-2.3065513948299637E-6</v>
      </c>
      <c r="I202" s="5">
        <v>194</v>
      </c>
      <c r="J202" s="3">
        <v>1.2739000000000001E-4</v>
      </c>
      <c r="K202" s="5">
        <v>201</v>
      </c>
      <c r="L202" s="3">
        <v>1.8818E-4</v>
      </c>
      <c r="M202" s="3">
        <v>-6.0789999999999992E-5</v>
      </c>
      <c r="N202" s="4">
        <v>-0.3230417685195025</v>
      </c>
      <c r="O202" s="3">
        <v>7.8371343971969706E-7</v>
      </c>
      <c r="P202" s="19">
        <v>-3.6901264057820474E-7</v>
      </c>
      <c r="Q202" s="5">
        <v>167</v>
      </c>
      <c r="S202" s="20" t="s">
        <v>330</v>
      </c>
      <c r="T202" s="3">
        <v>1.2739000000000001E-4</v>
      </c>
      <c r="U202" s="5">
        <v>201</v>
      </c>
      <c r="V202" s="3">
        <v>1.8818E-4</v>
      </c>
      <c r="W202" s="3">
        <v>-6.0789999999999992E-5</v>
      </c>
      <c r="X202" s="90">
        <v>-0.3230417685195025</v>
      </c>
      <c r="Y202" s="19">
        <v>-2.383380460702742E-7</v>
      </c>
      <c r="Z202" s="3">
        <v>1.2739000000000001E-4</v>
      </c>
      <c r="AA202" s="5">
        <v>201</v>
      </c>
      <c r="AB202" s="3">
        <v>1.8818E-4</v>
      </c>
      <c r="AC202" s="3">
        <v>-6.0789999999999992E-5</v>
      </c>
      <c r="AD202" s="90">
        <v>-0.3230417685195025</v>
      </c>
      <c r="AE202" s="19">
        <v>-2.383380460702742E-7</v>
      </c>
      <c r="AG202" s="20" t="s">
        <v>330</v>
      </c>
      <c r="AH202" s="5">
        <v>201</v>
      </c>
      <c r="AI202" s="3">
        <v>3.8062499999999997E-3</v>
      </c>
      <c r="AJ202" s="5">
        <v>213</v>
      </c>
      <c r="AK202" s="4">
        <v>21.703549060542795</v>
      </c>
      <c r="AL202" s="3">
        <v>3.538347818550516E-6</v>
      </c>
      <c r="AM202" s="3">
        <v>1.6765000000000001E-4</v>
      </c>
    </row>
    <row r="203" spans="1:39" x14ac:dyDescent="0.35">
      <c r="A203" s="20" t="s">
        <v>107</v>
      </c>
      <c r="B203" s="3">
        <v>9.6760000000000002E-5</v>
      </c>
      <c r="C203" s="5">
        <v>182</v>
      </c>
      <c r="D203" s="3">
        <v>1.338E-4</v>
      </c>
      <c r="E203" s="3">
        <v>-3.7039999999999998E-5</v>
      </c>
      <c r="F203" s="4">
        <v>-0.27683109118086691</v>
      </c>
      <c r="G203" s="3">
        <v>1.1593771126581504E-6</v>
      </c>
      <c r="H203" s="19">
        <v>-4.5400501469073149E-7</v>
      </c>
      <c r="I203" s="5">
        <v>188</v>
      </c>
      <c r="J203" s="3">
        <v>1.2301E-4</v>
      </c>
      <c r="K203" s="5">
        <v>202</v>
      </c>
      <c r="L203" s="3">
        <v>1.9021200000000002E-3</v>
      </c>
      <c r="M203" s="3">
        <v>-1.7791100000000002E-3</v>
      </c>
      <c r="N203" s="4">
        <v>-0.93533005278321035</v>
      </c>
      <c r="O203" s="3">
        <v>7.5676733040207169E-7</v>
      </c>
      <c r="P203" s="19">
        <v>-1.0799705197879422E-5</v>
      </c>
      <c r="Q203" s="5">
        <v>193</v>
      </c>
      <c r="S203" s="20" t="s">
        <v>107</v>
      </c>
      <c r="T203" s="3">
        <v>1.2301E-4</v>
      </c>
      <c r="U203" s="5">
        <v>202</v>
      </c>
      <c r="V203" s="3">
        <v>2.1898000000000004E-3</v>
      </c>
      <c r="W203" s="3">
        <v>-2.0667900000000006E-3</v>
      </c>
      <c r="X203" s="90">
        <v>-0.94382592017535849</v>
      </c>
      <c r="Y203" s="19">
        <v>-8.1032191188942634E-6</v>
      </c>
      <c r="Z203" s="3">
        <v>1.2301E-4</v>
      </c>
      <c r="AA203" s="5">
        <v>202</v>
      </c>
      <c r="AB203" s="3">
        <v>2.1898000000000004E-3</v>
      </c>
      <c r="AC203" s="3">
        <v>-2.0667900000000006E-3</v>
      </c>
      <c r="AD203" s="90">
        <v>-0.94382592017535849</v>
      </c>
      <c r="AE203" s="19">
        <v>-8.1032191188942634E-6</v>
      </c>
      <c r="AG203" s="20" t="s">
        <v>107</v>
      </c>
      <c r="AH203" s="5">
        <v>202</v>
      </c>
      <c r="AI203" s="3">
        <v>1.083627E-2</v>
      </c>
      <c r="AJ203" s="5">
        <v>201</v>
      </c>
      <c r="AK203" s="4">
        <v>0.90383216616126294</v>
      </c>
      <c r="AL203" s="3">
        <v>1.0073561199533505E-5</v>
      </c>
      <c r="AM203" s="3">
        <v>5.6918200000000002E-3</v>
      </c>
    </row>
    <row r="204" spans="1:39" x14ac:dyDescent="0.35">
      <c r="A204" s="20" t="s">
        <v>210</v>
      </c>
      <c r="B204" s="3">
        <v>9.7999999999999997E-5</v>
      </c>
      <c r="C204" s="5">
        <v>181</v>
      </c>
      <c r="D204" s="3"/>
      <c r="E204" s="3">
        <v>9.7999999999999997E-5</v>
      </c>
      <c r="F204" s="4">
        <v>-1</v>
      </c>
      <c r="G204" s="3">
        <v>1.1742347771858072E-6</v>
      </c>
      <c r="H204" s="19">
        <v>1.2012011727778535E-6</v>
      </c>
      <c r="I204" s="5">
        <v>93</v>
      </c>
      <c r="J204" s="3">
        <v>9.7999999999999997E-5</v>
      </c>
      <c r="K204" s="5">
        <v>203</v>
      </c>
      <c r="L204" s="3"/>
      <c r="M204" s="3">
        <v>9.7999999999999997E-5</v>
      </c>
      <c r="N204" s="4">
        <v>-1</v>
      </c>
      <c r="O204" s="3">
        <v>6.0290381578248126E-7</v>
      </c>
      <c r="P204" s="19">
        <v>5.9488795487192094E-7</v>
      </c>
      <c r="Q204" s="5">
        <v>87</v>
      </c>
      <c r="S204" s="20" t="s">
        <v>210</v>
      </c>
      <c r="T204" s="3">
        <v>9.7999999999999997E-5</v>
      </c>
      <c r="U204" s="5">
        <v>203</v>
      </c>
      <c r="V204" s="3"/>
      <c r="W204" s="3">
        <v>9.7999999999999997E-5</v>
      </c>
      <c r="X204" s="90">
        <v>-1</v>
      </c>
      <c r="Y204" s="19">
        <v>3.8422649308910806E-7</v>
      </c>
      <c r="Z204" s="3">
        <v>9.7999999999999997E-5</v>
      </c>
      <c r="AA204" s="5">
        <v>203</v>
      </c>
      <c r="AB204" s="3"/>
      <c r="AC204" s="3">
        <v>9.7999999999999997E-5</v>
      </c>
      <c r="AD204" s="90">
        <v>-1</v>
      </c>
      <c r="AE204" s="19">
        <v>3.8422649308910806E-7</v>
      </c>
      <c r="AG204" s="20" t="s">
        <v>210</v>
      </c>
      <c r="AH204" s="5">
        <v>203</v>
      </c>
      <c r="AI204" s="3">
        <v>6.648E-5</v>
      </c>
      <c r="AJ204" s="5">
        <v>234</v>
      </c>
      <c r="AK204" s="4">
        <v>-0.9723563239898706</v>
      </c>
      <c r="AL204" s="3">
        <v>6.1800817859372957E-8</v>
      </c>
      <c r="AM204" s="3">
        <v>2.4048899999999998E-3</v>
      </c>
    </row>
    <row r="205" spans="1:39" x14ac:dyDescent="0.35">
      <c r="A205" s="20" t="s">
        <v>242</v>
      </c>
      <c r="B205" s="3">
        <v>2.1630000000000001E-5</v>
      </c>
      <c r="C205" s="5">
        <v>195</v>
      </c>
      <c r="D205" s="3">
        <v>1.09767E-3</v>
      </c>
      <c r="E205" s="3">
        <v>-1.0760400000000001E-3</v>
      </c>
      <c r="F205" s="4">
        <v>-0.98029462406734269</v>
      </c>
      <c r="G205" s="3">
        <v>2.5917039010743893E-7</v>
      </c>
      <c r="H205" s="19">
        <v>-1.3189188877100831E-5</v>
      </c>
      <c r="I205" s="5">
        <v>209</v>
      </c>
      <c r="J205" s="3">
        <v>7.5580000000000005E-5</v>
      </c>
      <c r="K205" s="5">
        <v>204</v>
      </c>
      <c r="L205" s="3">
        <v>1.7185500000000001E-3</v>
      </c>
      <c r="M205" s="3">
        <v>-1.6429700000000001E-3</v>
      </c>
      <c r="N205" s="4">
        <v>-0.95602106426929678</v>
      </c>
      <c r="O205" s="3">
        <v>4.6497418772285655E-7</v>
      </c>
      <c r="P205" s="19">
        <v>-9.9732965634277535E-6</v>
      </c>
      <c r="Q205" s="5">
        <v>191</v>
      </c>
      <c r="S205" s="20" t="s">
        <v>242</v>
      </c>
      <c r="T205" s="3">
        <v>7.5580000000000005E-5</v>
      </c>
      <c r="U205" s="5">
        <v>204</v>
      </c>
      <c r="V205" s="3">
        <v>3.1129900000000004E-3</v>
      </c>
      <c r="W205" s="3">
        <v>-3.0374100000000004E-3</v>
      </c>
      <c r="X205" s="90">
        <v>-0.97572109129807671</v>
      </c>
      <c r="Y205" s="19">
        <v>-1.1908708085446814E-5</v>
      </c>
      <c r="Z205" s="3">
        <v>7.5580000000000005E-5</v>
      </c>
      <c r="AA205" s="5">
        <v>204</v>
      </c>
      <c r="AB205" s="3">
        <v>3.1129900000000004E-3</v>
      </c>
      <c r="AC205" s="3">
        <v>-3.0374100000000004E-3</v>
      </c>
      <c r="AD205" s="90">
        <v>-0.97572109129807671</v>
      </c>
      <c r="AE205" s="19">
        <v>-1.1908708085446814E-5</v>
      </c>
      <c r="AG205" s="20" t="s">
        <v>242</v>
      </c>
      <c r="AH205" s="5">
        <v>204</v>
      </c>
      <c r="AI205" s="3">
        <v>1.7885270000000002E-2</v>
      </c>
      <c r="AJ205" s="5">
        <v>193</v>
      </c>
      <c r="AK205" s="4">
        <v>1.7916291411402039</v>
      </c>
      <c r="AL205" s="3">
        <v>1.6626418676830736E-5</v>
      </c>
      <c r="AM205" s="3">
        <v>6.4067500000000001E-3</v>
      </c>
    </row>
    <row r="206" spans="1:39" x14ac:dyDescent="0.35">
      <c r="A206" s="20" t="s">
        <v>152</v>
      </c>
      <c r="B206" s="3"/>
      <c r="C206" s="5">
        <v>198</v>
      </c>
      <c r="D206" s="3"/>
      <c r="E206" s="3"/>
      <c r="F206" s="4">
        <v>-1</v>
      </c>
      <c r="G206" s="3"/>
      <c r="H206" s="19"/>
      <c r="I206" s="5">
        <v>104</v>
      </c>
      <c r="J206" s="3">
        <v>7.347E-5</v>
      </c>
      <c r="K206" s="5">
        <v>205</v>
      </c>
      <c r="L206" s="3"/>
      <c r="M206" s="3">
        <v>7.347E-5</v>
      </c>
      <c r="N206" s="4">
        <v>-1</v>
      </c>
      <c r="O206" s="3">
        <v>4.5199329944427451E-7</v>
      </c>
      <c r="P206" s="19">
        <v>4.4598385759632675E-7</v>
      </c>
      <c r="Q206" s="5">
        <v>88</v>
      </c>
      <c r="S206" s="20" t="s">
        <v>152</v>
      </c>
      <c r="T206" s="3">
        <v>7.347E-5</v>
      </c>
      <c r="U206" s="5">
        <v>205</v>
      </c>
      <c r="V206" s="3">
        <v>2.7519200000000001E-3</v>
      </c>
      <c r="W206" s="3">
        <v>-2.6784500000000002E-3</v>
      </c>
      <c r="X206" s="90">
        <v>-0.97330227622896015</v>
      </c>
      <c r="Y206" s="19">
        <v>-1.0501341330760422E-5</v>
      </c>
      <c r="Z206" s="3">
        <v>7.347E-5</v>
      </c>
      <c r="AA206" s="5">
        <v>205</v>
      </c>
      <c r="AB206" s="3">
        <v>2.7519200000000001E-3</v>
      </c>
      <c r="AC206" s="3">
        <v>-2.6784500000000002E-3</v>
      </c>
      <c r="AD206" s="90">
        <v>-0.97330227622896015</v>
      </c>
      <c r="AE206" s="19">
        <v>-1.0501341330760422E-5</v>
      </c>
      <c r="AG206" s="20" t="s">
        <v>152</v>
      </c>
      <c r="AH206" s="5">
        <v>205</v>
      </c>
      <c r="AI206" s="3">
        <v>2.3160020000000003E-2</v>
      </c>
      <c r="AJ206" s="5">
        <v>184</v>
      </c>
      <c r="AK206" s="4">
        <v>2555.2935982339964</v>
      </c>
      <c r="AL206" s="3">
        <v>2.1529906402518579E-5</v>
      </c>
      <c r="AM206" s="3">
        <v>9.059999999999998E-6</v>
      </c>
    </row>
    <row r="207" spans="1:39" x14ac:dyDescent="0.35">
      <c r="A207" s="20" t="s">
        <v>153</v>
      </c>
      <c r="B207" s="3">
        <v>3.3899999999999997E-5</v>
      </c>
      <c r="C207" s="5">
        <v>191</v>
      </c>
      <c r="D207" s="3"/>
      <c r="E207" s="3">
        <v>3.3899999999999997E-5</v>
      </c>
      <c r="F207" s="4">
        <v>-1</v>
      </c>
      <c r="G207" s="3">
        <v>4.061893770061109E-7</v>
      </c>
      <c r="H207" s="19">
        <v>4.1551754854254314E-7</v>
      </c>
      <c r="I207" s="5">
        <v>100</v>
      </c>
      <c r="J207" s="3">
        <v>6.7799999999999995E-5</v>
      </c>
      <c r="K207" s="5">
        <v>206</v>
      </c>
      <c r="L207" s="3"/>
      <c r="M207" s="3">
        <v>6.7799999999999995E-5</v>
      </c>
      <c r="N207" s="4">
        <v>-1</v>
      </c>
      <c r="O207" s="3">
        <v>4.1711100724543093E-7</v>
      </c>
      <c r="P207" s="19">
        <v>4.1156534020730846E-7</v>
      </c>
      <c r="Q207" s="5">
        <v>89</v>
      </c>
      <c r="S207" s="20" t="s">
        <v>153</v>
      </c>
      <c r="T207" s="3">
        <v>6.7799999999999995E-5</v>
      </c>
      <c r="U207" s="5">
        <v>206</v>
      </c>
      <c r="V207" s="3">
        <v>1.504E-5</v>
      </c>
      <c r="W207" s="3">
        <v>5.2759999999999996E-5</v>
      </c>
      <c r="X207" s="90">
        <v>3.5079787234042552</v>
      </c>
      <c r="Y207" s="19">
        <v>2.0685499770797285E-7</v>
      </c>
      <c r="Z207" s="3">
        <v>6.7799999999999995E-5</v>
      </c>
      <c r="AA207" s="5">
        <v>206</v>
      </c>
      <c r="AB207" s="3">
        <v>1.504E-5</v>
      </c>
      <c r="AC207" s="3">
        <v>5.2759999999999996E-5</v>
      </c>
      <c r="AD207" s="90">
        <v>3.5079787234042552</v>
      </c>
      <c r="AE207" s="19">
        <v>2.0685499770797285E-7</v>
      </c>
      <c r="AG207" s="20" t="s">
        <v>153</v>
      </c>
      <c r="AH207" s="5">
        <v>206</v>
      </c>
      <c r="AI207" s="3">
        <v>2.321E-4</v>
      </c>
      <c r="AJ207" s="5">
        <v>232</v>
      </c>
      <c r="AK207" s="4">
        <v>-0.99168243456322924</v>
      </c>
      <c r="AL207" s="3">
        <v>2.1576368569735957E-7</v>
      </c>
      <c r="AM207" s="3">
        <v>2.7904799999999997E-2</v>
      </c>
    </row>
    <row r="208" spans="1:39" x14ac:dyDescent="0.35">
      <c r="A208" s="20" t="s">
        <v>229</v>
      </c>
      <c r="B208" s="3">
        <v>6.4939999999999998E-5</v>
      </c>
      <c r="C208" s="5">
        <v>186</v>
      </c>
      <c r="D208" s="3"/>
      <c r="E208" s="3">
        <v>6.4939999999999998E-5</v>
      </c>
      <c r="F208" s="4">
        <v>-1</v>
      </c>
      <c r="G208" s="3">
        <v>7.7811026969843192E-7</v>
      </c>
      <c r="H208" s="19">
        <v>7.9597963428769178E-7</v>
      </c>
      <c r="I208" s="5">
        <v>96</v>
      </c>
      <c r="J208" s="3">
        <v>6.4939999999999998E-5</v>
      </c>
      <c r="K208" s="5">
        <v>207</v>
      </c>
      <c r="L208" s="3">
        <v>3.7950000000000001E-5</v>
      </c>
      <c r="M208" s="3">
        <v>2.6989999999999997E-5</v>
      </c>
      <c r="N208" s="4">
        <v>0.71119894598155464</v>
      </c>
      <c r="O208" s="3">
        <v>3.9951605915218706E-7</v>
      </c>
      <c r="P208" s="19">
        <v>1.6383699899993005E-7</v>
      </c>
      <c r="Q208" s="5">
        <v>91</v>
      </c>
      <c r="S208" s="20" t="s">
        <v>229</v>
      </c>
      <c r="T208" s="3">
        <v>6.4939999999999998E-5</v>
      </c>
      <c r="U208" s="5">
        <v>207</v>
      </c>
      <c r="V208" s="3">
        <v>2.2794E-3</v>
      </c>
      <c r="W208" s="3">
        <v>-2.2144600000000001E-3</v>
      </c>
      <c r="X208" s="90">
        <v>-0.97151004650346584</v>
      </c>
      <c r="Y208" s="19">
        <v>-8.6821857131235336E-6</v>
      </c>
      <c r="Z208" s="3">
        <v>6.4939999999999998E-5</v>
      </c>
      <c r="AA208" s="5">
        <v>207</v>
      </c>
      <c r="AB208" s="3">
        <v>2.2794E-3</v>
      </c>
      <c r="AC208" s="3">
        <v>-2.2144600000000001E-3</v>
      </c>
      <c r="AD208" s="90">
        <v>-0.97151004650346584</v>
      </c>
      <c r="AE208" s="19">
        <v>-8.6821857131235336E-6</v>
      </c>
      <c r="AG208" s="20" t="s">
        <v>229</v>
      </c>
      <c r="AH208" s="5">
        <v>207</v>
      </c>
      <c r="AI208" s="3">
        <v>1.5723049999999999E-2</v>
      </c>
      <c r="AJ208" s="5">
        <v>196</v>
      </c>
      <c r="AK208" s="4">
        <v>2.7031397569873774</v>
      </c>
      <c r="AL208" s="3">
        <v>1.4616386119792629E-5</v>
      </c>
      <c r="AM208" s="3">
        <v>4.2458700000000005E-3</v>
      </c>
    </row>
    <row r="209" spans="1:39" x14ac:dyDescent="0.35">
      <c r="A209" s="20" t="s">
        <v>248</v>
      </c>
      <c r="B209" s="3">
        <v>4.7710000000000002E-5</v>
      </c>
      <c r="C209" s="5">
        <v>188</v>
      </c>
      <c r="D209" s="3">
        <v>2.3574999999999998E-3</v>
      </c>
      <c r="E209" s="3">
        <v>-2.3097899999999999E-3</v>
      </c>
      <c r="F209" s="4">
        <v>-0.97976246023329794</v>
      </c>
      <c r="G209" s="3">
        <v>5.7166062468913135E-7</v>
      </c>
      <c r="H209" s="19">
        <v>-2.8311453641536303E-5</v>
      </c>
      <c r="I209" s="5">
        <v>216</v>
      </c>
      <c r="J209" s="3">
        <v>4.7710000000000002E-5</v>
      </c>
      <c r="K209" s="5">
        <v>208</v>
      </c>
      <c r="L209" s="3">
        <v>2.8338599999999997E-3</v>
      </c>
      <c r="M209" s="3">
        <v>-2.7861499999999998E-3</v>
      </c>
      <c r="N209" s="4">
        <v>-0.98316430592901549</v>
      </c>
      <c r="O209" s="3">
        <v>2.9351572501002231E-7</v>
      </c>
      <c r="P209" s="19">
        <v>-1.6912725259861248E-5</v>
      </c>
      <c r="Q209" s="5">
        <v>199</v>
      </c>
      <c r="S209" s="20" t="s">
        <v>248</v>
      </c>
      <c r="T209" s="3">
        <v>4.7710000000000002E-5</v>
      </c>
      <c r="U209" s="5">
        <v>208</v>
      </c>
      <c r="V209" s="3">
        <v>2.9034599999999996E-3</v>
      </c>
      <c r="W209" s="3">
        <v>-2.8557499999999998E-3</v>
      </c>
      <c r="X209" s="90">
        <v>-0.98356788107981508</v>
      </c>
      <c r="Y209" s="19">
        <v>-1.1196477628971634E-5</v>
      </c>
      <c r="Z209" s="3">
        <v>4.7710000000000002E-5</v>
      </c>
      <c r="AA209" s="5">
        <v>208</v>
      </c>
      <c r="AB209" s="3">
        <v>2.9034599999999996E-3</v>
      </c>
      <c r="AC209" s="3">
        <v>-2.8557499999999998E-3</v>
      </c>
      <c r="AD209" s="90">
        <v>-0.98356788107981508</v>
      </c>
      <c r="AE209" s="19">
        <v>-1.1196477628971634E-5</v>
      </c>
      <c r="AG209" s="20" t="s">
        <v>248</v>
      </c>
      <c r="AH209" s="5">
        <v>208</v>
      </c>
      <c r="AI209" s="3">
        <v>1.5962359999999998E-2</v>
      </c>
      <c r="AJ209" s="5">
        <v>195</v>
      </c>
      <c r="AK209" s="4">
        <v>-0.50922450796731233</v>
      </c>
      <c r="AL209" s="3">
        <v>1.4838852331012942E-5</v>
      </c>
      <c r="AM209" s="3">
        <v>3.2524770000000001E-2</v>
      </c>
    </row>
    <row r="210" spans="1:39" x14ac:dyDescent="0.35">
      <c r="A210" s="20" t="s">
        <v>317</v>
      </c>
      <c r="B210" s="3">
        <v>3.7799999999999997E-5</v>
      </c>
      <c r="C210" s="5">
        <v>190</v>
      </c>
      <c r="D210" s="3"/>
      <c r="E210" s="3">
        <v>3.7799999999999997E-5</v>
      </c>
      <c r="F210" s="4">
        <v>-1</v>
      </c>
      <c r="G210" s="3">
        <v>4.5291912834309712E-7</v>
      </c>
      <c r="H210" s="19">
        <v>4.6332045235717198E-7</v>
      </c>
      <c r="I210" s="5">
        <v>98</v>
      </c>
      <c r="J210" s="3">
        <v>3.7799999999999997E-5</v>
      </c>
      <c r="K210" s="5">
        <v>209</v>
      </c>
      <c r="L210" s="3">
        <v>7.9133000000000003E-4</v>
      </c>
      <c r="M210" s="3">
        <v>-7.5353000000000009E-4</v>
      </c>
      <c r="N210" s="4">
        <v>-0.95223231774354566</v>
      </c>
      <c r="O210" s="3">
        <v>2.3254861465895707E-7</v>
      </c>
      <c r="P210" s="19">
        <v>-4.5741420472922303E-6</v>
      </c>
      <c r="Q210" s="5">
        <v>181</v>
      </c>
      <c r="S210" s="20" t="s">
        <v>317</v>
      </c>
      <c r="T210" s="3">
        <v>3.7799999999999997E-5</v>
      </c>
      <c r="U210" s="5">
        <v>209</v>
      </c>
      <c r="V210" s="3">
        <v>2.8813700000000003E-3</v>
      </c>
      <c r="W210" s="3">
        <v>-2.8435700000000001E-3</v>
      </c>
      <c r="X210" s="90">
        <v>-0.98688124052100212</v>
      </c>
      <c r="Y210" s="19">
        <v>-1.1148723764830561E-5</v>
      </c>
      <c r="Z210" s="3">
        <v>3.7799999999999997E-5</v>
      </c>
      <c r="AA210" s="5">
        <v>209</v>
      </c>
      <c r="AB210" s="3">
        <v>2.8813700000000003E-3</v>
      </c>
      <c r="AC210" s="3">
        <v>-2.8435700000000001E-3</v>
      </c>
      <c r="AD210" s="90">
        <v>-0.98688124052100212</v>
      </c>
      <c r="AE210" s="19">
        <v>-1.1148723764830561E-5</v>
      </c>
      <c r="AG210" s="20" t="s">
        <v>317</v>
      </c>
      <c r="AH210" s="5">
        <v>209</v>
      </c>
      <c r="AI210" s="3">
        <v>1.6443590000000001E-2</v>
      </c>
      <c r="AJ210" s="5">
        <v>194</v>
      </c>
      <c r="AK210" s="4">
        <v>-0.37211317212943862</v>
      </c>
      <c r="AL210" s="3">
        <v>1.5286211049100578E-5</v>
      </c>
      <c r="AM210" s="3">
        <v>2.6188780000000002E-2</v>
      </c>
    </row>
    <row r="211" spans="1:39" x14ac:dyDescent="0.35">
      <c r="A211" s="20" t="s">
        <v>274</v>
      </c>
      <c r="B211" s="3">
        <v>2.5020000000000001E-5</v>
      </c>
      <c r="C211" s="5">
        <v>193</v>
      </c>
      <c r="D211" s="3"/>
      <c r="E211" s="3">
        <v>2.5020000000000001E-5</v>
      </c>
      <c r="F211" s="4">
        <v>-1</v>
      </c>
      <c r="G211" s="3">
        <v>2.9978932780805001E-7</v>
      </c>
      <c r="H211" s="19">
        <v>3.0667401370308052E-7</v>
      </c>
      <c r="I211" s="5">
        <v>101</v>
      </c>
      <c r="J211" s="3">
        <v>2.5020000000000001E-5</v>
      </c>
      <c r="K211" s="5">
        <v>210</v>
      </c>
      <c r="L211" s="3"/>
      <c r="M211" s="3">
        <v>2.5020000000000001E-5</v>
      </c>
      <c r="N211" s="4">
        <v>-1</v>
      </c>
      <c r="O211" s="3">
        <v>1.5392503541711922E-7</v>
      </c>
      <c r="P211" s="19">
        <v>1.5187853704995368E-7</v>
      </c>
      <c r="Q211" s="5">
        <v>93</v>
      </c>
      <c r="S211" s="20" t="s">
        <v>274</v>
      </c>
      <c r="T211" s="3">
        <v>2.5020000000000001E-5</v>
      </c>
      <c r="U211" s="5">
        <v>210</v>
      </c>
      <c r="V211" s="3"/>
      <c r="W211" s="3">
        <v>2.5020000000000001E-5</v>
      </c>
      <c r="X211" s="90">
        <v>-1</v>
      </c>
      <c r="Y211" s="19">
        <v>9.8095376092749823E-8</v>
      </c>
      <c r="Z211" s="3">
        <v>2.5020000000000001E-5</v>
      </c>
      <c r="AA211" s="5">
        <v>210</v>
      </c>
      <c r="AB211" s="3"/>
      <c r="AC211" s="3">
        <v>2.5020000000000001E-5</v>
      </c>
      <c r="AD211" s="90">
        <v>-1</v>
      </c>
      <c r="AE211" s="19">
        <v>9.8095376092749823E-8</v>
      </c>
      <c r="AG211" s="20" t="s">
        <v>274</v>
      </c>
      <c r="AH211" s="5">
        <v>210</v>
      </c>
      <c r="AI211" s="3">
        <v>6.3374170000000007E-2</v>
      </c>
      <c r="AJ211" s="5">
        <v>160</v>
      </c>
      <c r="AK211" s="4">
        <v>0.57999898280390116</v>
      </c>
      <c r="AL211" s="3">
        <v>5.8913591112499074E-5</v>
      </c>
      <c r="AM211" s="3">
        <v>4.0110260000000002E-2</v>
      </c>
    </row>
    <row r="212" spans="1:39" x14ac:dyDescent="0.35">
      <c r="A212" s="20" t="s">
        <v>133</v>
      </c>
      <c r="B212" s="3">
        <v>1.9009999999999999E-5</v>
      </c>
      <c r="C212" s="5">
        <v>196</v>
      </c>
      <c r="D212" s="3">
        <v>5.1480000000000002E-5</v>
      </c>
      <c r="E212" s="3">
        <v>-3.2470000000000006E-5</v>
      </c>
      <c r="F212" s="4">
        <v>-0.63073038073038079</v>
      </c>
      <c r="G212" s="3">
        <v>2.2777758279900201E-7</v>
      </c>
      <c r="H212" s="19">
        <v>-3.97989817143846E-7</v>
      </c>
      <c r="I212" s="5">
        <v>187</v>
      </c>
      <c r="J212" s="3">
        <v>1.9009999999999999E-5</v>
      </c>
      <c r="K212" s="5">
        <v>211</v>
      </c>
      <c r="L212" s="3">
        <v>1.0879999999999999E-4</v>
      </c>
      <c r="M212" s="3">
        <v>-8.9789999999999992E-5</v>
      </c>
      <c r="N212" s="4">
        <v>-0.82527573529411757</v>
      </c>
      <c r="O212" s="3">
        <v>1.1695103610229561E-7</v>
      </c>
      <c r="P212" s="19">
        <v>-5.4505091293826305E-7</v>
      </c>
      <c r="Q212" s="5">
        <v>169</v>
      </c>
      <c r="S212" s="20" t="s">
        <v>133</v>
      </c>
      <c r="T212" s="3">
        <v>1.9009999999999999E-5</v>
      </c>
      <c r="U212" s="5">
        <v>211</v>
      </c>
      <c r="V212" s="3">
        <v>1.0879999999999999E-4</v>
      </c>
      <c r="W212" s="3">
        <v>-8.9789999999999992E-5</v>
      </c>
      <c r="X212" s="90">
        <v>-0.82527573529411757</v>
      </c>
      <c r="Y212" s="19">
        <v>-3.5203772259664293E-7</v>
      </c>
      <c r="Z212" s="3">
        <v>1.9009999999999999E-5</v>
      </c>
      <c r="AA212" s="5">
        <v>211</v>
      </c>
      <c r="AB212" s="3">
        <v>1.0879999999999999E-4</v>
      </c>
      <c r="AC212" s="3">
        <v>-8.9789999999999992E-5</v>
      </c>
      <c r="AD212" s="90">
        <v>-0.82527573529411757</v>
      </c>
      <c r="AE212" s="19">
        <v>-3.5203772259664293E-7</v>
      </c>
      <c r="AG212" s="20" t="s">
        <v>133</v>
      </c>
      <c r="AH212" s="5">
        <v>211</v>
      </c>
      <c r="AI212" s="3">
        <v>9.9158000000000015E-4</v>
      </c>
      <c r="AJ212" s="5">
        <v>221</v>
      </c>
      <c r="AK212" s="4">
        <v>-0.88449275851906384</v>
      </c>
      <c r="AL212" s="3">
        <v>9.2178783052041282E-7</v>
      </c>
      <c r="AM212" s="3">
        <v>8.5845699999999997E-3</v>
      </c>
    </row>
    <row r="213" spans="1:39" x14ac:dyDescent="0.35">
      <c r="A213" s="20" t="s">
        <v>338</v>
      </c>
      <c r="B213" s="3"/>
      <c r="C213" s="5">
        <v>198</v>
      </c>
      <c r="D213" s="3"/>
      <c r="E213" s="3"/>
      <c r="F213" s="4">
        <v>-1</v>
      </c>
      <c r="G213" s="3"/>
      <c r="H213" s="19"/>
      <c r="I213" s="5">
        <v>104</v>
      </c>
      <c r="J213" s="3">
        <v>1.346E-5</v>
      </c>
      <c r="K213" s="5">
        <v>212</v>
      </c>
      <c r="L213" s="3"/>
      <c r="M213" s="3">
        <v>1.346E-5</v>
      </c>
      <c r="N213" s="4">
        <v>-1</v>
      </c>
      <c r="O213" s="3">
        <v>8.2806993473797947E-8</v>
      </c>
      <c r="P213" s="19">
        <v>8.1706039516082193E-8</v>
      </c>
      <c r="Q213" s="5">
        <v>94</v>
      </c>
      <c r="S213" s="20" t="s">
        <v>338</v>
      </c>
      <c r="T213" s="3">
        <v>1.346E-5</v>
      </c>
      <c r="U213" s="5">
        <v>212</v>
      </c>
      <c r="V213" s="3">
        <v>1.5123E-4</v>
      </c>
      <c r="W213" s="3">
        <v>-1.3777E-4</v>
      </c>
      <c r="X213" s="90">
        <v>-0.91099649540435101</v>
      </c>
      <c r="Y213" s="19">
        <v>-5.4015187707026949E-7</v>
      </c>
      <c r="Z213" s="3">
        <v>1.346E-5</v>
      </c>
      <c r="AA213" s="5">
        <v>212</v>
      </c>
      <c r="AB213" s="3">
        <v>1.5123E-4</v>
      </c>
      <c r="AC213" s="3">
        <v>-1.3777E-4</v>
      </c>
      <c r="AD213" s="90">
        <v>-0.91099649540435101</v>
      </c>
      <c r="AE213" s="19">
        <v>-5.4015187707026949E-7</v>
      </c>
      <c r="AG213" s="20" t="s">
        <v>338</v>
      </c>
      <c r="AH213" s="5">
        <v>212</v>
      </c>
      <c r="AI213" s="3">
        <v>3.7618000000000005E-4</v>
      </c>
      <c r="AJ213" s="5">
        <v>227</v>
      </c>
      <c r="AK213" s="4">
        <v>2.0794040602488542</v>
      </c>
      <c r="AL213" s="3">
        <v>3.4970264233361797E-7</v>
      </c>
      <c r="AM213" s="3">
        <v>1.2216000000000001E-4</v>
      </c>
    </row>
    <row r="214" spans="1:39" x14ac:dyDescent="0.35">
      <c r="A214" s="20" t="s">
        <v>212</v>
      </c>
      <c r="B214" s="3">
        <v>1.111E-5</v>
      </c>
      <c r="C214" s="5">
        <v>197</v>
      </c>
      <c r="D214" s="3"/>
      <c r="E214" s="3">
        <v>1.111E-5</v>
      </c>
      <c r="F214" s="4">
        <v>-1</v>
      </c>
      <c r="G214" s="3">
        <v>1.3311988137279917E-7</v>
      </c>
      <c r="H214" s="19">
        <v>1.3617699009757092E-7</v>
      </c>
      <c r="I214" s="5">
        <v>103</v>
      </c>
      <c r="J214" s="3">
        <v>1.111E-5</v>
      </c>
      <c r="K214" s="5">
        <v>213</v>
      </c>
      <c r="L214" s="3">
        <v>9.0000000000000002E-6</v>
      </c>
      <c r="M214" s="3">
        <v>2.1100000000000001E-6</v>
      </c>
      <c r="N214" s="4">
        <v>0.23444444444444446</v>
      </c>
      <c r="O214" s="3">
        <v>6.8349606054524159E-8</v>
      </c>
      <c r="P214" s="19">
        <v>1.2808301885507685E-8</v>
      </c>
      <c r="Q214" s="5">
        <v>97</v>
      </c>
      <c r="S214" s="20" t="s">
        <v>212</v>
      </c>
      <c r="T214" s="3">
        <v>1.111E-5</v>
      </c>
      <c r="U214" s="5">
        <v>213</v>
      </c>
      <c r="V214" s="3">
        <v>1.1327E-4</v>
      </c>
      <c r="W214" s="3">
        <v>-1.0216000000000001E-4</v>
      </c>
      <c r="X214" s="90">
        <v>-0.90191577646331778</v>
      </c>
      <c r="Y214" s="19">
        <v>-4.0053651565289058E-7</v>
      </c>
      <c r="Z214" s="3">
        <v>1.111E-5</v>
      </c>
      <c r="AA214" s="5">
        <v>213</v>
      </c>
      <c r="AB214" s="3">
        <v>1.1327E-4</v>
      </c>
      <c r="AC214" s="3">
        <v>-1.0216000000000001E-4</v>
      </c>
      <c r="AD214" s="90">
        <v>-0.90191577646331778</v>
      </c>
      <c r="AE214" s="19">
        <v>-4.0053651565289058E-7</v>
      </c>
      <c r="AG214" s="20" t="s">
        <v>212</v>
      </c>
      <c r="AH214" s="5">
        <v>213</v>
      </c>
      <c r="AI214" s="3">
        <v>1.1815E-3</v>
      </c>
      <c r="AJ214" s="5">
        <v>219</v>
      </c>
      <c r="AK214" s="4">
        <v>-0.99956421227874603</v>
      </c>
      <c r="AL214" s="3">
        <v>1.098340347485697E-6</v>
      </c>
      <c r="AM214" s="3">
        <v>2.7111823999999993</v>
      </c>
    </row>
    <row r="215" spans="1:39" x14ac:dyDescent="0.35">
      <c r="A215" s="20" t="s">
        <v>178</v>
      </c>
      <c r="B215" s="3"/>
      <c r="C215" s="5">
        <v>198</v>
      </c>
      <c r="D215" s="3"/>
      <c r="E215" s="3"/>
      <c r="F215" s="4">
        <v>-1</v>
      </c>
      <c r="G215" s="3"/>
      <c r="H215" s="19"/>
      <c r="I215" s="5">
        <v>104</v>
      </c>
      <c r="J215" s="3">
        <v>1.092E-5</v>
      </c>
      <c r="K215" s="5">
        <v>214</v>
      </c>
      <c r="L215" s="3">
        <v>3.2181000000000002E-3</v>
      </c>
      <c r="M215" s="3">
        <v>-3.20718E-3</v>
      </c>
      <c r="N215" s="4">
        <v>-0.99660669339050989</v>
      </c>
      <c r="O215" s="3">
        <v>6.7180710901476498E-8</v>
      </c>
      <c r="P215" s="19">
        <v>-1.9468497460266604E-5</v>
      </c>
      <c r="Q215" s="5">
        <v>200</v>
      </c>
      <c r="S215" s="20" t="s">
        <v>178</v>
      </c>
      <c r="T215" s="3">
        <v>1.092E-5</v>
      </c>
      <c r="U215" s="5">
        <v>214</v>
      </c>
      <c r="V215" s="3">
        <v>3.2181000000000002E-3</v>
      </c>
      <c r="W215" s="3">
        <v>-3.20718E-3</v>
      </c>
      <c r="X215" s="90">
        <v>-0.99660669339050989</v>
      </c>
      <c r="Y215" s="19">
        <v>-1.2574321674546178E-5</v>
      </c>
      <c r="Z215" s="3">
        <v>1.092E-5</v>
      </c>
      <c r="AA215" s="5">
        <v>214</v>
      </c>
      <c r="AB215" s="3">
        <v>3.2181000000000002E-3</v>
      </c>
      <c r="AC215" s="3">
        <v>-3.20718E-3</v>
      </c>
      <c r="AD215" s="90">
        <v>-0.99660669339050989</v>
      </c>
      <c r="AE215" s="19">
        <v>-1.2574321674546178E-5</v>
      </c>
      <c r="AG215" s="20" t="s">
        <v>178</v>
      </c>
      <c r="AH215" s="5">
        <v>214</v>
      </c>
      <c r="AI215" s="3">
        <v>3.3499529999999993E-2</v>
      </c>
      <c r="AJ215" s="5">
        <v>174</v>
      </c>
      <c r="AK215" s="4">
        <v>-2.8559870550161959E-2</v>
      </c>
      <c r="AL215" s="3">
        <v>3.1141671960057156E-5</v>
      </c>
      <c r="AM215" s="3">
        <v>3.4484399999999998E-2</v>
      </c>
    </row>
    <row r="216" spans="1:39" x14ac:dyDescent="0.35">
      <c r="A216" s="20" t="s">
        <v>329</v>
      </c>
      <c r="B216" s="3"/>
      <c r="C216" s="5">
        <v>198</v>
      </c>
      <c r="D216" s="3"/>
      <c r="E216" s="3"/>
      <c r="F216" s="4">
        <v>-1</v>
      </c>
      <c r="G216" s="3"/>
      <c r="H216" s="19"/>
      <c r="I216" s="5">
        <v>104</v>
      </c>
      <c r="J216" s="3">
        <v>9.0799999999999995E-6</v>
      </c>
      <c r="K216" s="5">
        <v>215</v>
      </c>
      <c r="L216" s="3"/>
      <c r="M216" s="3">
        <v>9.0799999999999995E-6</v>
      </c>
      <c r="N216" s="4">
        <v>-1</v>
      </c>
      <c r="O216" s="3">
        <v>5.5860884156172754E-8</v>
      </c>
      <c r="P216" s="19">
        <v>5.5118190104459609E-8</v>
      </c>
      <c r="Q216" s="5">
        <v>95</v>
      </c>
      <c r="S216" s="20" t="s">
        <v>329</v>
      </c>
      <c r="T216" s="3">
        <v>9.0799999999999995E-6</v>
      </c>
      <c r="U216" s="5">
        <v>215</v>
      </c>
      <c r="V216" s="3"/>
      <c r="W216" s="3">
        <v>9.0799999999999995E-6</v>
      </c>
      <c r="X216" s="90">
        <v>-1</v>
      </c>
      <c r="Y216" s="19">
        <v>3.5599760788256124E-8</v>
      </c>
      <c r="Z216" s="3">
        <v>9.0799999999999995E-6</v>
      </c>
      <c r="AA216" s="5">
        <v>215</v>
      </c>
      <c r="AB216" s="3"/>
      <c r="AC216" s="3">
        <v>9.0799999999999995E-6</v>
      </c>
      <c r="AD216" s="90">
        <v>-1</v>
      </c>
      <c r="AE216" s="19">
        <v>3.5599760788256124E-8</v>
      </c>
      <c r="AG216" s="20" t="s">
        <v>329</v>
      </c>
      <c r="AH216" s="5">
        <v>215</v>
      </c>
      <c r="AI216" s="3">
        <v>1.2594E-4</v>
      </c>
      <c r="AJ216" s="5">
        <v>233</v>
      </c>
      <c r="AK216" s="4">
        <v>-0.95886988527068995</v>
      </c>
      <c r="AL216" s="3">
        <v>1.1707573708197099E-7</v>
      </c>
      <c r="AM216" s="3">
        <v>3.0619899999999997E-3</v>
      </c>
    </row>
    <row r="217" spans="1:39" x14ac:dyDescent="0.35">
      <c r="A217" s="20" t="s">
        <v>275</v>
      </c>
      <c r="B217" s="3"/>
      <c r="C217" s="5">
        <v>198</v>
      </c>
      <c r="D217" s="3"/>
      <c r="E217" s="3"/>
      <c r="F217" s="4">
        <v>-1</v>
      </c>
      <c r="G217" s="3"/>
      <c r="H217" s="19"/>
      <c r="I217" s="5">
        <v>104</v>
      </c>
      <c r="J217" s="3">
        <v>4.1500000000000001E-6</v>
      </c>
      <c r="K217" s="5">
        <v>216</v>
      </c>
      <c r="L217" s="3"/>
      <c r="M217" s="3">
        <v>4.1500000000000001E-6</v>
      </c>
      <c r="N217" s="4">
        <v>-1</v>
      </c>
      <c r="O217" s="3">
        <v>2.5531130974462216E-8</v>
      </c>
      <c r="P217" s="19">
        <v>2.5191683803249711E-8</v>
      </c>
      <c r="Q217" s="5">
        <v>96</v>
      </c>
      <c r="S217" s="20" t="s">
        <v>275</v>
      </c>
      <c r="T217" s="3">
        <v>4.1500000000000001E-6</v>
      </c>
      <c r="U217" s="5">
        <v>216</v>
      </c>
      <c r="V217" s="3"/>
      <c r="W217" s="3">
        <v>4.1500000000000001E-6</v>
      </c>
      <c r="X217" s="90">
        <v>-1</v>
      </c>
      <c r="Y217" s="19">
        <v>1.6270815778773452E-8</v>
      </c>
      <c r="Z217" s="3">
        <v>4.1500000000000001E-6</v>
      </c>
      <c r="AA217" s="5">
        <v>216</v>
      </c>
      <c r="AB217" s="3"/>
      <c r="AC217" s="3">
        <v>4.1500000000000001E-6</v>
      </c>
      <c r="AD217" s="90">
        <v>-1</v>
      </c>
      <c r="AE217" s="19">
        <v>1.6270815778773452E-8</v>
      </c>
      <c r="AG217" s="20" t="s">
        <v>275</v>
      </c>
      <c r="AH217" s="5">
        <v>216</v>
      </c>
      <c r="AI217" s="3">
        <v>2.7205999999999997E-4</v>
      </c>
      <c r="AJ217" s="5">
        <v>229</v>
      </c>
      <c r="AK217" s="4">
        <v>-0.98034019853465615</v>
      </c>
      <c r="AL217" s="3">
        <v>2.5291110870669383E-7</v>
      </c>
      <c r="AM217" s="3">
        <v>1.3838389999999999E-2</v>
      </c>
    </row>
    <row r="218" spans="1:39" x14ac:dyDescent="0.35">
      <c r="A218" s="20" t="s">
        <v>94</v>
      </c>
      <c r="B218" s="3"/>
      <c r="C218" s="5">
        <v>198</v>
      </c>
      <c r="D218" s="3"/>
      <c r="E218" s="3"/>
      <c r="F218" s="4">
        <v>-1</v>
      </c>
      <c r="G218" s="3"/>
      <c r="H218" s="19"/>
      <c r="I218" s="5">
        <v>104</v>
      </c>
      <c r="J218" s="3"/>
      <c r="K218" s="5">
        <v>217</v>
      </c>
      <c r="L218" s="3"/>
      <c r="M218" s="3"/>
      <c r="N218" s="4">
        <v>-1</v>
      </c>
      <c r="O218" s="3"/>
      <c r="P218" s="19"/>
      <c r="Q218" s="5">
        <v>98</v>
      </c>
      <c r="S218" s="20" t="s">
        <v>94</v>
      </c>
      <c r="T218" s="3"/>
      <c r="U218" s="5">
        <v>217</v>
      </c>
      <c r="V218" s="3"/>
      <c r="W218" s="3"/>
      <c r="X218" s="90">
        <v>-1</v>
      </c>
      <c r="Y218" s="19"/>
      <c r="Z218" s="3"/>
      <c r="AA218" s="5">
        <v>217</v>
      </c>
      <c r="AB218" s="3"/>
      <c r="AC218" s="3"/>
      <c r="AD218" s="90">
        <v>-1</v>
      </c>
      <c r="AE218" s="19"/>
      <c r="AG218" s="20" t="s">
        <v>94</v>
      </c>
      <c r="AH218" s="5">
        <v>217</v>
      </c>
      <c r="AI218" s="3"/>
      <c r="AJ218" s="5">
        <v>237</v>
      </c>
      <c r="AK218" s="4">
        <v>-1</v>
      </c>
      <c r="AL218" s="3"/>
      <c r="AM218" s="3"/>
    </row>
    <row r="219" spans="1:39" x14ac:dyDescent="0.35">
      <c r="A219" s="20" t="s">
        <v>221</v>
      </c>
      <c r="B219" s="3"/>
      <c r="C219" s="5">
        <v>198</v>
      </c>
      <c r="D219" s="3"/>
      <c r="E219" s="3"/>
      <c r="F219" s="4">
        <v>-1</v>
      </c>
      <c r="G219" s="3"/>
      <c r="H219" s="19"/>
      <c r="I219" s="5">
        <v>104</v>
      </c>
      <c r="J219" s="3"/>
      <c r="K219" s="5">
        <v>217</v>
      </c>
      <c r="L219" s="3"/>
      <c r="M219" s="3"/>
      <c r="N219" s="4">
        <v>-1</v>
      </c>
      <c r="O219" s="3"/>
      <c r="P219" s="19"/>
      <c r="Q219" s="5">
        <v>98</v>
      </c>
      <c r="S219" s="20" t="s">
        <v>221</v>
      </c>
      <c r="T219" s="3"/>
      <c r="U219" s="5">
        <v>217</v>
      </c>
      <c r="V219" s="3"/>
      <c r="W219" s="3"/>
      <c r="X219" s="90">
        <v>-1</v>
      </c>
      <c r="Y219" s="19"/>
      <c r="Z219" s="3"/>
      <c r="AA219" s="5">
        <v>217</v>
      </c>
      <c r="AB219" s="3"/>
      <c r="AC219" s="3"/>
      <c r="AD219" s="90">
        <v>-1</v>
      </c>
      <c r="AE219" s="19"/>
      <c r="AG219" s="20" t="s">
        <v>221</v>
      </c>
      <c r="AH219" s="5">
        <v>217</v>
      </c>
      <c r="AI219" s="3"/>
      <c r="AJ219" s="5">
        <v>237</v>
      </c>
      <c r="AK219" s="4">
        <v>-1</v>
      </c>
      <c r="AL219" s="3"/>
      <c r="AM219" s="3"/>
    </row>
    <row r="220" spans="1:39" x14ac:dyDescent="0.35">
      <c r="A220" s="20" t="s">
        <v>115</v>
      </c>
      <c r="B220" s="3"/>
      <c r="C220" s="5">
        <v>198</v>
      </c>
      <c r="D220" s="3"/>
      <c r="E220" s="3"/>
      <c r="F220" s="4">
        <v>-1</v>
      </c>
      <c r="G220" s="3"/>
      <c r="H220" s="19"/>
      <c r="I220" s="5">
        <v>104</v>
      </c>
      <c r="J220" s="3"/>
      <c r="K220" s="5">
        <v>217</v>
      </c>
      <c r="L220" s="3"/>
      <c r="M220" s="3"/>
      <c r="N220" s="4">
        <v>-1</v>
      </c>
      <c r="O220" s="3"/>
      <c r="P220" s="19"/>
      <c r="Q220" s="5">
        <v>98</v>
      </c>
      <c r="S220" s="20" t="s">
        <v>115</v>
      </c>
      <c r="T220" s="3"/>
      <c r="U220" s="5">
        <v>217</v>
      </c>
      <c r="V220" s="3"/>
      <c r="W220" s="3"/>
      <c r="X220" s="90">
        <v>-1</v>
      </c>
      <c r="Y220" s="19"/>
      <c r="Z220" s="3"/>
      <c r="AA220" s="5">
        <v>217</v>
      </c>
      <c r="AB220" s="3"/>
      <c r="AC220" s="3"/>
      <c r="AD220" s="90">
        <v>-1</v>
      </c>
      <c r="AE220" s="19"/>
      <c r="AG220" s="20" t="s">
        <v>115</v>
      </c>
      <c r="AH220" s="5">
        <v>217</v>
      </c>
      <c r="AI220" s="3"/>
      <c r="AJ220" s="5">
        <v>237</v>
      </c>
      <c r="AK220" s="4">
        <v>-1</v>
      </c>
      <c r="AL220" s="3"/>
      <c r="AM220" s="3"/>
    </row>
    <row r="221" spans="1:39" x14ac:dyDescent="0.35">
      <c r="A221" s="20" t="s">
        <v>194</v>
      </c>
      <c r="B221" s="3"/>
      <c r="C221" s="5">
        <v>198</v>
      </c>
      <c r="D221" s="3"/>
      <c r="E221" s="3"/>
      <c r="F221" s="4">
        <v>-1</v>
      </c>
      <c r="G221" s="3"/>
      <c r="H221" s="19"/>
      <c r="I221" s="5">
        <v>104</v>
      </c>
      <c r="J221" s="3"/>
      <c r="K221" s="5">
        <v>217</v>
      </c>
      <c r="L221" s="3"/>
      <c r="M221" s="3"/>
      <c r="N221" s="4">
        <v>-1</v>
      </c>
      <c r="O221" s="3"/>
      <c r="P221" s="19"/>
      <c r="Q221" s="5">
        <v>98</v>
      </c>
      <c r="S221" s="20" t="s">
        <v>194</v>
      </c>
      <c r="T221" s="3"/>
      <c r="U221" s="5">
        <v>217</v>
      </c>
      <c r="V221" s="3"/>
      <c r="W221" s="3"/>
      <c r="X221" s="90">
        <v>-1</v>
      </c>
      <c r="Y221" s="19"/>
      <c r="Z221" s="3"/>
      <c r="AA221" s="5">
        <v>217</v>
      </c>
      <c r="AB221" s="3"/>
      <c r="AC221" s="3"/>
      <c r="AD221" s="90">
        <v>-1</v>
      </c>
      <c r="AE221" s="19"/>
      <c r="AG221" s="20" t="s">
        <v>194</v>
      </c>
      <c r="AH221" s="5">
        <v>217</v>
      </c>
      <c r="AI221" s="3"/>
      <c r="AJ221" s="5">
        <v>237</v>
      </c>
      <c r="AK221" s="4">
        <v>-1</v>
      </c>
      <c r="AL221" s="3"/>
      <c r="AM221" s="3"/>
    </row>
    <row r="222" spans="1:39" x14ac:dyDescent="0.35">
      <c r="A222" s="20" t="s">
        <v>332</v>
      </c>
      <c r="B222" s="3"/>
      <c r="C222" s="5">
        <v>198</v>
      </c>
      <c r="D222" s="3">
        <v>9.859999999999999E-4</v>
      </c>
      <c r="E222" s="3">
        <v>-9.859999999999999E-4</v>
      </c>
      <c r="F222" s="4">
        <v>-1</v>
      </c>
      <c r="G222" s="3"/>
      <c r="H222" s="19">
        <v>-1.2085554656724116E-5</v>
      </c>
      <c r="I222" s="5">
        <v>208</v>
      </c>
      <c r="J222" s="3"/>
      <c r="K222" s="5">
        <v>217</v>
      </c>
      <c r="L222" s="3">
        <v>9.859999999999999E-4</v>
      </c>
      <c r="M222" s="3">
        <v>-9.859999999999999E-4</v>
      </c>
      <c r="N222" s="4">
        <v>-1</v>
      </c>
      <c r="O222" s="3"/>
      <c r="P222" s="19">
        <v>-5.9853012602419787E-6</v>
      </c>
      <c r="Q222" s="5">
        <v>185</v>
      </c>
      <c r="S222" s="20" t="s">
        <v>332</v>
      </c>
      <c r="T222" s="3"/>
      <c r="U222" s="5">
        <v>217</v>
      </c>
      <c r="V222" s="3">
        <v>9.859999999999999E-4</v>
      </c>
      <c r="W222" s="3">
        <v>-9.859999999999999E-4</v>
      </c>
      <c r="X222" s="90">
        <v>-1</v>
      </c>
      <c r="Y222" s="19">
        <v>-3.865789001896535E-6</v>
      </c>
      <c r="Z222" s="3"/>
      <c r="AA222" s="5">
        <v>217</v>
      </c>
      <c r="AB222" s="3">
        <v>9.859999999999999E-4</v>
      </c>
      <c r="AC222" s="3">
        <v>-9.859999999999999E-4</v>
      </c>
      <c r="AD222" s="90">
        <v>-1</v>
      </c>
      <c r="AE222" s="19">
        <v>-3.865789001896535E-6</v>
      </c>
      <c r="AG222" s="20" t="s">
        <v>332</v>
      </c>
      <c r="AH222" s="5">
        <v>217</v>
      </c>
      <c r="AI222" s="3">
        <v>1.01823E-3</v>
      </c>
      <c r="AJ222" s="5">
        <v>220</v>
      </c>
      <c r="AK222" s="4">
        <v>-0.80551687781846104</v>
      </c>
      <c r="AL222" s="3">
        <v>9.4656207534520641E-7</v>
      </c>
      <c r="AM222" s="3">
        <v>5.2355699999999993E-3</v>
      </c>
    </row>
    <row r="223" spans="1:39" x14ac:dyDescent="0.35">
      <c r="A223" s="20" t="s">
        <v>87</v>
      </c>
      <c r="B223" s="3"/>
      <c r="C223" s="5">
        <v>198</v>
      </c>
      <c r="D223" s="3"/>
      <c r="E223" s="3"/>
      <c r="F223" s="4">
        <v>-1</v>
      </c>
      <c r="G223" s="3"/>
      <c r="H223" s="19"/>
      <c r="I223" s="5">
        <v>104</v>
      </c>
      <c r="J223" s="3"/>
      <c r="K223" s="5">
        <v>217</v>
      </c>
      <c r="L223" s="3"/>
      <c r="M223" s="3"/>
      <c r="N223" s="4">
        <v>-1</v>
      </c>
      <c r="O223" s="3"/>
      <c r="P223" s="19"/>
      <c r="Q223" s="5">
        <v>98</v>
      </c>
      <c r="S223" s="20" t="s">
        <v>87</v>
      </c>
      <c r="T223" s="3"/>
      <c r="U223" s="5">
        <v>217</v>
      </c>
      <c r="V223" s="3"/>
      <c r="W223" s="3"/>
      <c r="X223" s="90">
        <v>-1</v>
      </c>
      <c r="Y223" s="19"/>
      <c r="Z223" s="3"/>
      <c r="AA223" s="5">
        <v>217</v>
      </c>
      <c r="AB223" s="3"/>
      <c r="AC223" s="3"/>
      <c r="AD223" s="90">
        <v>-1</v>
      </c>
      <c r="AE223" s="19"/>
      <c r="AG223" s="20" t="s">
        <v>87</v>
      </c>
      <c r="AH223" s="5">
        <v>217</v>
      </c>
      <c r="AI223" s="3"/>
      <c r="AJ223" s="5">
        <v>237</v>
      </c>
      <c r="AK223" s="4">
        <v>-1</v>
      </c>
      <c r="AL223" s="3"/>
      <c r="AM223" s="3"/>
    </row>
    <row r="224" spans="1:39" x14ac:dyDescent="0.35">
      <c r="A224" s="20" t="s">
        <v>333</v>
      </c>
      <c r="B224" s="3"/>
      <c r="C224" s="5">
        <v>198</v>
      </c>
      <c r="D224" s="3"/>
      <c r="E224" s="3"/>
      <c r="F224" s="4">
        <v>-1</v>
      </c>
      <c r="G224" s="3"/>
      <c r="H224" s="19"/>
      <c r="I224" s="5">
        <v>104</v>
      </c>
      <c r="J224" s="3"/>
      <c r="K224" s="5">
        <v>217</v>
      </c>
      <c r="L224" s="3">
        <v>2E-3</v>
      </c>
      <c r="M224" s="3">
        <v>-2E-3</v>
      </c>
      <c r="N224" s="4">
        <v>-1</v>
      </c>
      <c r="O224" s="3"/>
      <c r="P224" s="19">
        <v>-1.2140570507590223E-5</v>
      </c>
      <c r="Q224" s="5">
        <v>196</v>
      </c>
      <c r="S224" s="20" t="s">
        <v>333</v>
      </c>
      <c r="T224" s="3"/>
      <c r="U224" s="5">
        <v>217</v>
      </c>
      <c r="V224" s="3">
        <v>2E-3</v>
      </c>
      <c r="W224" s="3">
        <v>-2E-3</v>
      </c>
      <c r="X224" s="90">
        <v>-1</v>
      </c>
      <c r="Y224" s="19">
        <v>-7.8413570018185305E-6</v>
      </c>
      <c r="Z224" s="3"/>
      <c r="AA224" s="5">
        <v>217</v>
      </c>
      <c r="AB224" s="3">
        <v>2E-3</v>
      </c>
      <c r="AC224" s="3">
        <v>-2E-3</v>
      </c>
      <c r="AD224" s="90">
        <v>-1</v>
      </c>
      <c r="AE224" s="19">
        <v>-7.8413570018185305E-6</v>
      </c>
      <c r="AG224" s="20" t="s">
        <v>333</v>
      </c>
      <c r="AH224" s="5">
        <v>217</v>
      </c>
      <c r="AI224" s="3">
        <v>0.13634383</v>
      </c>
      <c r="AJ224" s="5">
        <v>151</v>
      </c>
      <c r="AK224" s="4">
        <v>1485.846564885496</v>
      </c>
      <c r="AL224" s="3">
        <v>1.2674729548855761E-4</v>
      </c>
      <c r="AM224" s="3">
        <v>9.1700000000000006E-5</v>
      </c>
    </row>
    <row r="225" spans="1:39" x14ac:dyDescent="0.35">
      <c r="A225" s="20" t="s">
        <v>236</v>
      </c>
      <c r="B225" s="3"/>
      <c r="C225" s="5">
        <v>198</v>
      </c>
      <c r="D225" s="3"/>
      <c r="E225" s="3"/>
      <c r="F225" s="4">
        <v>-1</v>
      </c>
      <c r="G225" s="3"/>
      <c r="H225" s="19"/>
      <c r="I225" s="5">
        <v>104</v>
      </c>
      <c r="J225" s="3"/>
      <c r="K225" s="5">
        <v>217</v>
      </c>
      <c r="L225" s="3"/>
      <c r="M225" s="3"/>
      <c r="N225" s="4">
        <v>-1</v>
      </c>
      <c r="O225" s="3"/>
      <c r="P225" s="19"/>
      <c r="Q225" s="5">
        <v>98</v>
      </c>
      <c r="S225" s="20" t="s">
        <v>236</v>
      </c>
      <c r="T225" s="3"/>
      <c r="U225" s="5">
        <v>217</v>
      </c>
      <c r="V225" s="3"/>
      <c r="W225" s="3"/>
      <c r="X225" s="90">
        <v>-1</v>
      </c>
      <c r="Y225" s="19"/>
      <c r="Z225" s="3"/>
      <c r="AA225" s="5">
        <v>217</v>
      </c>
      <c r="AB225" s="3"/>
      <c r="AC225" s="3"/>
      <c r="AD225" s="90">
        <v>-1</v>
      </c>
      <c r="AE225" s="19"/>
      <c r="AG225" s="20" t="s">
        <v>236</v>
      </c>
      <c r="AH225" s="5">
        <v>217</v>
      </c>
      <c r="AI225" s="3"/>
      <c r="AJ225" s="5">
        <v>237</v>
      </c>
      <c r="AK225" s="4">
        <v>-1</v>
      </c>
      <c r="AL225" s="3"/>
      <c r="AM225" s="3"/>
    </row>
    <row r="226" spans="1:39" x14ac:dyDescent="0.35">
      <c r="A226" s="20" t="s">
        <v>91</v>
      </c>
      <c r="B226" s="3"/>
      <c r="C226" s="5">
        <v>198</v>
      </c>
      <c r="D226" s="3"/>
      <c r="E226" s="3"/>
      <c r="F226" s="4">
        <v>-1</v>
      </c>
      <c r="G226" s="3"/>
      <c r="H226" s="19"/>
      <c r="I226" s="5">
        <v>104</v>
      </c>
      <c r="J226" s="3"/>
      <c r="K226" s="5">
        <v>217</v>
      </c>
      <c r="L226" s="3"/>
      <c r="M226" s="3"/>
      <c r="N226" s="4">
        <v>-1</v>
      </c>
      <c r="O226" s="3"/>
      <c r="P226" s="19"/>
      <c r="Q226" s="5">
        <v>98</v>
      </c>
      <c r="S226" s="20" t="s">
        <v>91</v>
      </c>
      <c r="T226" s="3"/>
      <c r="U226" s="5">
        <v>217</v>
      </c>
      <c r="V226" s="3"/>
      <c r="W226" s="3"/>
      <c r="X226" s="90">
        <v>-1</v>
      </c>
      <c r="Y226" s="19"/>
      <c r="Z226" s="3"/>
      <c r="AA226" s="5">
        <v>217</v>
      </c>
      <c r="AB226" s="3"/>
      <c r="AC226" s="3"/>
      <c r="AD226" s="90">
        <v>-1</v>
      </c>
      <c r="AE226" s="19"/>
      <c r="AG226" s="20" t="s">
        <v>91</v>
      </c>
      <c r="AH226" s="5">
        <v>217</v>
      </c>
      <c r="AI226" s="3"/>
      <c r="AJ226" s="5">
        <v>237</v>
      </c>
      <c r="AK226" s="4">
        <v>-1</v>
      </c>
      <c r="AL226" s="3"/>
      <c r="AM226" s="3"/>
    </row>
    <row r="227" spans="1:39" x14ac:dyDescent="0.35">
      <c r="A227" s="20" t="s">
        <v>119</v>
      </c>
      <c r="B227" s="3"/>
      <c r="C227" s="5">
        <v>198</v>
      </c>
      <c r="D227" s="3"/>
      <c r="E227" s="3"/>
      <c r="F227" s="4">
        <v>-1</v>
      </c>
      <c r="G227" s="3"/>
      <c r="H227" s="19"/>
      <c r="I227" s="5">
        <v>104</v>
      </c>
      <c r="J227" s="3"/>
      <c r="K227" s="5">
        <v>217</v>
      </c>
      <c r="L227" s="3"/>
      <c r="M227" s="3"/>
      <c r="N227" s="4">
        <v>-1</v>
      </c>
      <c r="O227" s="3"/>
      <c r="P227" s="19"/>
      <c r="Q227" s="5">
        <v>98</v>
      </c>
      <c r="S227" s="20" t="s">
        <v>119</v>
      </c>
      <c r="T227" s="3"/>
      <c r="U227" s="5">
        <v>217</v>
      </c>
      <c r="V227" s="3"/>
      <c r="W227" s="3"/>
      <c r="X227" s="90">
        <v>-1</v>
      </c>
      <c r="Y227" s="19"/>
      <c r="Z227" s="3"/>
      <c r="AA227" s="5">
        <v>217</v>
      </c>
      <c r="AB227" s="3"/>
      <c r="AC227" s="3"/>
      <c r="AD227" s="90">
        <v>-1</v>
      </c>
      <c r="AE227" s="19"/>
      <c r="AG227" s="20" t="s">
        <v>119</v>
      </c>
      <c r="AH227" s="5">
        <v>217</v>
      </c>
      <c r="AI227" s="3"/>
      <c r="AJ227" s="5">
        <v>237</v>
      </c>
      <c r="AK227" s="4">
        <v>-1</v>
      </c>
      <c r="AL227" s="3"/>
      <c r="AM227" s="3"/>
    </row>
    <row r="228" spans="1:39" x14ac:dyDescent="0.35">
      <c r="A228" s="20" t="s">
        <v>116</v>
      </c>
      <c r="B228" s="3"/>
      <c r="C228" s="5">
        <v>198</v>
      </c>
      <c r="D228" s="3"/>
      <c r="E228" s="3"/>
      <c r="F228" s="4">
        <v>-1</v>
      </c>
      <c r="G228" s="3"/>
      <c r="H228" s="19"/>
      <c r="I228" s="5">
        <v>104</v>
      </c>
      <c r="J228" s="3"/>
      <c r="K228" s="5">
        <v>217</v>
      </c>
      <c r="L228" s="3"/>
      <c r="M228" s="3"/>
      <c r="N228" s="4">
        <v>-1</v>
      </c>
      <c r="O228" s="3"/>
      <c r="P228" s="19"/>
      <c r="Q228" s="5">
        <v>98</v>
      </c>
      <c r="S228" s="20" t="s">
        <v>116</v>
      </c>
      <c r="T228" s="3"/>
      <c r="U228" s="5">
        <v>217</v>
      </c>
      <c r="V228" s="3"/>
      <c r="W228" s="3"/>
      <c r="X228" s="90">
        <v>-1</v>
      </c>
      <c r="Y228" s="19"/>
      <c r="Z228" s="3"/>
      <c r="AA228" s="5">
        <v>217</v>
      </c>
      <c r="AB228" s="3"/>
      <c r="AC228" s="3"/>
      <c r="AD228" s="90">
        <v>-1</v>
      </c>
      <c r="AE228" s="19"/>
      <c r="AG228" s="20" t="s">
        <v>116</v>
      </c>
      <c r="AH228" s="5">
        <v>217</v>
      </c>
      <c r="AI228" s="3"/>
      <c r="AJ228" s="5">
        <v>237</v>
      </c>
      <c r="AK228" s="4">
        <v>-1</v>
      </c>
      <c r="AL228" s="3"/>
      <c r="AM228" s="3"/>
    </row>
    <row r="229" spans="1:39" x14ac:dyDescent="0.35">
      <c r="A229" s="20" t="s">
        <v>240</v>
      </c>
      <c r="B229" s="3"/>
      <c r="C229" s="5">
        <v>198</v>
      </c>
      <c r="D229" s="3"/>
      <c r="E229" s="3"/>
      <c r="F229" s="4">
        <v>-1</v>
      </c>
      <c r="G229" s="3"/>
      <c r="H229" s="19"/>
      <c r="I229" s="5">
        <v>104</v>
      </c>
      <c r="J229" s="3"/>
      <c r="K229" s="5">
        <v>217</v>
      </c>
      <c r="L229" s="3"/>
      <c r="M229" s="3"/>
      <c r="N229" s="4">
        <v>-1</v>
      </c>
      <c r="O229" s="3"/>
      <c r="P229" s="19"/>
      <c r="Q229" s="5">
        <v>98</v>
      </c>
      <c r="S229" s="20" t="s">
        <v>240</v>
      </c>
      <c r="T229" s="3"/>
      <c r="U229" s="5">
        <v>217</v>
      </c>
      <c r="V229" s="3"/>
      <c r="W229" s="3"/>
      <c r="X229" s="90">
        <v>-1</v>
      </c>
      <c r="Y229" s="19"/>
      <c r="Z229" s="3"/>
      <c r="AA229" s="5">
        <v>217</v>
      </c>
      <c r="AB229" s="3"/>
      <c r="AC229" s="3"/>
      <c r="AD229" s="90">
        <v>-1</v>
      </c>
      <c r="AE229" s="19"/>
      <c r="AG229" s="20" t="s">
        <v>240</v>
      </c>
      <c r="AH229" s="5">
        <v>217</v>
      </c>
      <c r="AI229" s="3"/>
      <c r="AJ229" s="5">
        <v>237</v>
      </c>
      <c r="AK229" s="4">
        <v>-1</v>
      </c>
      <c r="AL229" s="3"/>
      <c r="AM229" s="3"/>
    </row>
    <row r="230" spans="1:39" x14ac:dyDescent="0.35">
      <c r="A230" s="20" t="s">
        <v>336</v>
      </c>
      <c r="B230" s="3"/>
      <c r="C230" s="5">
        <v>198</v>
      </c>
      <c r="D230" s="3"/>
      <c r="E230" s="3"/>
      <c r="F230" s="4">
        <v>-1</v>
      </c>
      <c r="G230" s="3"/>
      <c r="H230" s="19"/>
      <c r="I230" s="5">
        <v>104</v>
      </c>
      <c r="J230" s="3"/>
      <c r="K230" s="5">
        <v>217</v>
      </c>
      <c r="L230" s="3"/>
      <c r="M230" s="3"/>
      <c r="N230" s="4">
        <v>-1</v>
      </c>
      <c r="O230" s="3"/>
      <c r="P230" s="19"/>
      <c r="Q230" s="5">
        <v>98</v>
      </c>
      <c r="S230" s="20" t="s">
        <v>336</v>
      </c>
      <c r="T230" s="3"/>
      <c r="U230" s="5">
        <v>217</v>
      </c>
      <c r="V230" s="3"/>
      <c r="W230" s="3"/>
      <c r="X230" s="90">
        <v>-1</v>
      </c>
      <c r="Y230" s="19"/>
      <c r="Z230" s="3"/>
      <c r="AA230" s="5">
        <v>217</v>
      </c>
      <c r="AB230" s="3"/>
      <c r="AC230" s="3"/>
      <c r="AD230" s="90">
        <v>-1</v>
      </c>
      <c r="AE230" s="19"/>
      <c r="AG230" s="20" t="s">
        <v>336</v>
      </c>
      <c r="AH230" s="5">
        <v>217</v>
      </c>
      <c r="AI230" s="3">
        <v>3.1242999999999999E-4</v>
      </c>
      <c r="AJ230" s="5">
        <v>228</v>
      </c>
      <c r="AK230" s="4">
        <v>-0.91407339363753126</v>
      </c>
      <c r="AL230" s="3">
        <v>2.9043967394410184E-7</v>
      </c>
      <c r="AM230" s="3">
        <v>3.6360099999999998E-3</v>
      </c>
    </row>
    <row r="231" spans="1:39" x14ac:dyDescent="0.35">
      <c r="A231" s="20" t="s">
        <v>136</v>
      </c>
      <c r="B231" s="3"/>
      <c r="C231" s="5">
        <v>198</v>
      </c>
      <c r="D231" s="3">
        <v>5.4042200000000004E-3</v>
      </c>
      <c r="E231" s="3">
        <v>-5.4042200000000004E-3</v>
      </c>
      <c r="F231" s="4">
        <v>-1</v>
      </c>
      <c r="G231" s="3"/>
      <c r="H231" s="19">
        <v>-6.6240361244382961E-5</v>
      </c>
      <c r="I231" s="5">
        <v>219</v>
      </c>
      <c r="J231" s="3"/>
      <c r="K231" s="5">
        <v>217</v>
      </c>
      <c r="L231" s="3">
        <v>5.4042200000000004E-3</v>
      </c>
      <c r="M231" s="3">
        <v>-5.4042200000000004E-3</v>
      </c>
      <c r="N231" s="4">
        <v>-1</v>
      </c>
      <c r="O231" s="3"/>
      <c r="P231" s="19">
        <v>-3.2805156974264623E-5</v>
      </c>
      <c r="Q231" s="5">
        <v>204</v>
      </c>
      <c r="S231" s="20" t="s">
        <v>136</v>
      </c>
      <c r="T231" s="3"/>
      <c r="U231" s="5">
        <v>217</v>
      </c>
      <c r="V231" s="3">
        <v>7.9154300000000011E-3</v>
      </c>
      <c r="W231" s="3">
        <v>-7.9154300000000011E-3</v>
      </c>
      <c r="X231" s="90">
        <v>-1</v>
      </c>
      <c r="Y231" s="19">
        <v>-3.1033856226452233E-5</v>
      </c>
      <c r="Z231" s="3"/>
      <c r="AA231" s="5">
        <v>217</v>
      </c>
      <c r="AB231" s="3">
        <v>7.9154300000000011E-3</v>
      </c>
      <c r="AC231" s="3">
        <v>-7.9154300000000011E-3</v>
      </c>
      <c r="AD231" s="90">
        <v>-1</v>
      </c>
      <c r="AE231" s="19">
        <v>-3.1033856226452233E-5</v>
      </c>
      <c r="AG231" s="20" t="s">
        <v>136</v>
      </c>
      <c r="AH231" s="5">
        <v>217</v>
      </c>
      <c r="AI231" s="3">
        <v>9.1656599999999991E-3</v>
      </c>
      <c r="AJ231" s="5">
        <v>206</v>
      </c>
      <c r="AK231" s="4">
        <v>-0.86533301342738134</v>
      </c>
      <c r="AL231" s="3">
        <v>8.5205367662596306E-6</v>
      </c>
      <c r="AM231" s="3">
        <v>6.8061669999999991E-2</v>
      </c>
    </row>
    <row r="232" spans="1:39" x14ac:dyDescent="0.35">
      <c r="A232" s="20" t="s">
        <v>337</v>
      </c>
      <c r="B232" s="3"/>
      <c r="C232" s="5">
        <v>198</v>
      </c>
      <c r="D232" s="3">
        <v>1.614869E-2</v>
      </c>
      <c r="E232" s="3">
        <v>-1.614869E-2</v>
      </c>
      <c r="F232" s="4">
        <v>-1</v>
      </c>
      <c r="G232" s="3"/>
      <c r="H232" s="19">
        <v>-1.9793699353904076E-4</v>
      </c>
      <c r="I232" s="5">
        <v>224</v>
      </c>
      <c r="J232" s="3"/>
      <c r="K232" s="5">
        <v>217</v>
      </c>
      <c r="L232" s="3">
        <v>1.614869E-2</v>
      </c>
      <c r="M232" s="3">
        <v>-1.614869E-2</v>
      </c>
      <c r="N232" s="4">
        <v>-1</v>
      </c>
      <c r="O232" s="3"/>
      <c r="P232" s="19">
        <v>-9.8027154775108571E-5</v>
      </c>
      <c r="Q232" s="5">
        <v>207</v>
      </c>
      <c r="S232" s="20" t="s">
        <v>337</v>
      </c>
      <c r="T232" s="3"/>
      <c r="U232" s="5">
        <v>217</v>
      </c>
      <c r="V232" s="3">
        <v>1.7227050000000001E-2</v>
      </c>
      <c r="W232" s="3">
        <v>-1.7227050000000001E-2</v>
      </c>
      <c r="X232" s="90">
        <v>-1</v>
      </c>
      <c r="Y232" s="19">
        <v>-6.7541724569088969E-5</v>
      </c>
      <c r="Z232" s="3"/>
      <c r="AA232" s="5">
        <v>217</v>
      </c>
      <c r="AB232" s="3">
        <v>1.7227050000000001E-2</v>
      </c>
      <c r="AC232" s="3">
        <v>-1.7227050000000001E-2</v>
      </c>
      <c r="AD232" s="90">
        <v>-1</v>
      </c>
      <c r="AE232" s="19">
        <v>-6.7541724569088969E-5</v>
      </c>
      <c r="AG232" s="20" t="s">
        <v>337</v>
      </c>
      <c r="AH232" s="5">
        <v>217</v>
      </c>
      <c r="AI232" s="3">
        <v>1.8646340000000001E-2</v>
      </c>
      <c r="AJ232" s="5">
        <v>192</v>
      </c>
      <c r="AK232" s="4">
        <v>4.154981131553849</v>
      </c>
      <c r="AL232" s="3">
        <v>1.7333920909806564E-5</v>
      </c>
      <c r="AM232" s="3">
        <v>3.6171499999999995E-3</v>
      </c>
    </row>
    <row r="233" spans="1:39" x14ac:dyDescent="0.35">
      <c r="A233" s="20" t="s">
        <v>137</v>
      </c>
      <c r="B233" s="3"/>
      <c r="C233" s="5">
        <v>198</v>
      </c>
      <c r="D233" s="3"/>
      <c r="E233" s="3"/>
      <c r="F233" s="4">
        <v>-1</v>
      </c>
      <c r="G233" s="3"/>
      <c r="H233" s="19"/>
      <c r="I233" s="5">
        <v>104</v>
      </c>
      <c r="J233" s="3"/>
      <c r="K233" s="5">
        <v>217</v>
      </c>
      <c r="L233" s="3"/>
      <c r="M233" s="3"/>
      <c r="N233" s="4">
        <v>-1</v>
      </c>
      <c r="O233" s="3"/>
      <c r="P233" s="19"/>
      <c r="Q233" s="5">
        <v>98</v>
      </c>
      <c r="S233" s="20" t="s">
        <v>137</v>
      </c>
      <c r="T233" s="3"/>
      <c r="U233" s="5">
        <v>217</v>
      </c>
      <c r="V233" s="3"/>
      <c r="W233" s="3"/>
      <c r="X233" s="90">
        <v>-1</v>
      </c>
      <c r="Y233" s="19"/>
      <c r="Z233" s="3"/>
      <c r="AA233" s="5">
        <v>217</v>
      </c>
      <c r="AB233" s="3"/>
      <c r="AC233" s="3"/>
      <c r="AD233" s="90">
        <v>-1</v>
      </c>
      <c r="AE233" s="19"/>
      <c r="AG233" s="20" t="s">
        <v>137</v>
      </c>
      <c r="AH233" s="5">
        <v>217</v>
      </c>
      <c r="AI233" s="3"/>
      <c r="AJ233" s="5">
        <v>237</v>
      </c>
      <c r="AK233" s="4">
        <v>-1</v>
      </c>
      <c r="AL233" s="3"/>
      <c r="AM233" s="3"/>
    </row>
    <row r="234" spans="1:39" x14ac:dyDescent="0.35">
      <c r="A234" s="20" t="s">
        <v>110</v>
      </c>
      <c r="B234" s="3"/>
      <c r="C234" s="5">
        <v>198</v>
      </c>
      <c r="D234" s="3"/>
      <c r="E234" s="3"/>
      <c r="F234" s="4">
        <v>-1</v>
      </c>
      <c r="G234" s="3"/>
      <c r="H234" s="19"/>
      <c r="I234" s="5">
        <v>104</v>
      </c>
      <c r="J234" s="3"/>
      <c r="K234" s="5">
        <v>217</v>
      </c>
      <c r="L234" s="3"/>
      <c r="M234" s="3"/>
      <c r="N234" s="4">
        <v>-1</v>
      </c>
      <c r="O234" s="3"/>
      <c r="P234" s="19"/>
      <c r="Q234" s="5">
        <v>98</v>
      </c>
      <c r="S234" s="20" t="s">
        <v>110</v>
      </c>
      <c r="T234" s="3"/>
      <c r="U234" s="5">
        <v>217</v>
      </c>
      <c r="V234" s="3"/>
      <c r="W234" s="3"/>
      <c r="X234" s="90">
        <v>-1</v>
      </c>
      <c r="Y234" s="19"/>
      <c r="Z234" s="3"/>
      <c r="AA234" s="5">
        <v>217</v>
      </c>
      <c r="AB234" s="3"/>
      <c r="AC234" s="3"/>
      <c r="AD234" s="90">
        <v>-1</v>
      </c>
      <c r="AE234" s="19"/>
      <c r="AG234" s="20" t="s">
        <v>110</v>
      </c>
      <c r="AH234" s="5">
        <v>217</v>
      </c>
      <c r="AI234" s="3"/>
      <c r="AJ234" s="5">
        <v>237</v>
      </c>
      <c r="AK234" s="4">
        <v>-1</v>
      </c>
      <c r="AL234" s="3"/>
      <c r="AM234" s="3"/>
    </row>
    <row r="235" spans="1:39" x14ac:dyDescent="0.35">
      <c r="A235" s="20" t="s">
        <v>197</v>
      </c>
      <c r="B235" s="3"/>
      <c r="C235" s="5">
        <v>198</v>
      </c>
      <c r="D235" s="3"/>
      <c r="E235" s="3"/>
      <c r="F235" s="4">
        <v>-1</v>
      </c>
      <c r="G235" s="3"/>
      <c r="H235" s="19"/>
      <c r="I235" s="5">
        <v>104</v>
      </c>
      <c r="J235" s="3"/>
      <c r="K235" s="5">
        <v>217</v>
      </c>
      <c r="L235" s="3"/>
      <c r="M235" s="3"/>
      <c r="N235" s="4">
        <v>-1</v>
      </c>
      <c r="O235" s="3"/>
      <c r="P235" s="19"/>
      <c r="Q235" s="5">
        <v>98</v>
      </c>
      <c r="S235" s="20" t="s">
        <v>197</v>
      </c>
      <c r="T235" s="3"/>
      <c r="U235" s="5">
        <v>217</v>
      </c>
      <c r="V235" s="3"/>
      <c r="W235" s="3"/>
      <c r="X235" s="90">
        <v>-1</v>
      </c>
      <c r="Y235" s="19"/>
      <c r="Z235" s="3"/>
      <c r="AA235" s="5">
        <v>217</v>
      </c>
      <c r="AB235" s="3"/>
      <c r="AC235" s="3"/>
      <c r="AD235" s="90">
        <v>-1</v>
      </c>
      <c r="AE235" s="19"/>
      <c r="AG235" s="20" t="s">
        <v>197</v>
      </c>
      <c r="AH235" s="5">
        <v>217</v>
      </c>
      <c r="AI235" s="3"/>
      <c r="AJ235" s="5">
        <v>237</v>
      </c>
      <c r="AK235" s="4">
        <v>-1</v>
      </c>
      <c r="AL235" s="3"/>
      <c r="AM235" s="3"/>
    </row>
    <row r="236" spans="1:39" x14ac:dyDescent="0.35">
      <c r="A236" s="20" t="s">
        <v>258</v>
      </c>
      <c r="B236" s="3"/>
      <c r="C236" s="5">
        <v>198</v>
      </c>
      <c r="D236" s="3"/>
      <c r="E236" s="3"/>
      <c r="F236" s="4">
        <v>-1</v>
      </c>
      <c r="G236" s="3"/>
      <c r="H236" s="19"/>
      <c r="I236" s="5">
        <v>104</v>
      </c>
      <c r="J236" s="3"/>
      <c r="K236" s="5">
        <v>217</v>
      </c>
      <c r="L236" s="3"/>
      <c r="M236" s="3"/>
      <c r="N236" s="4">
        <v>-1</v>
      </c>
      <c r="O236" s="3"/>
      <c r="P236" s="19"/>
      <c r="Q236" s="5">
        <v>98</v>
      </c>
      <c r="S236" s="20" t="s">
        <v>258</v>
      </c>
      <c r="T236" s="3"/>
      <c r="U236" s="5">
        <v>217</v>
      </c>
      <c r="V236" s="3"/>
      <c r="W236" s="3"/>
      <c r="X236" s="90">
        <v>-1</v>
      </c>
      <c r="Y236" s="19"/>
      <c r="Z236" s="3"/>
      <c r="AA236" s="5">
        <v>217</v>
      </c>
      <c r="AB236" s="3"/>
      <c r="AC236" s="3"/>
      <c r="AD236" s="90">
        <v>-1</v>
      </c>
      <c r="AE236" s="19"/>
      <c r="AG236" s="20" t="s">
        <v>258</v>
      </c>
      <c r="AH236" s="5">
        <v>217</v>
      </c>
      <c r="AI236" s="3"/>
      <c r="AJ236" s="5">
        <v>237</v>
      </c>
      <c r="AK236" s="4">
        <v>-1</v>
      </c>
      <c r="AL236" s="3"/>
      <c r="AM236" s="3"/>
    </row>
    <row r="237" spans="1:39" x14ac:dyDescent="0.35">
      <c r="A237" s="20" t="s">
        <v>90</v>
      </c>
      <c r="B237" s="3"/>
      <c r="C237" s="5">
        <v>198</v>
      </c>
      <c r="D237" s="3"/>
      <c r="E237" s="3"/>
      <c r="F237" s="4">
        <v>-1</v>
      </c>
      <c r="G237" s="3"/>
      <c r="H237" s="19"/>
      <c r="I237" s="5">
        <v>104</v>
      </c>
      <c r="J237" s="3"/>
      <c r="K237" s="5">
        <v>217</v>
      </c>
      <c r="L237" s="3"/>
      <c r="M237" s="3"/>
      <c r="N237" s="4">
        <v>-1</v>
      </c>
      <c r="O237" s="3"/>
      <c r="P237" s="19"/>
      <c r="Q237" s="5">
        <v>98</v>
      </c>
      <c r="S237" s="20" t="s">
        <v>90</v>
      </c>
      <c r="T237" s="3"/>
      <c r="U237" s="5">
        <v>217</v>
      </c>
      <c r="V237" s="3"/>
      <c r="W237" s="3"/>
      <c r="X237" s="90">
        <v>-1</v>
      </c>
      <c r="Y237" s="19"/>
      <c r="Z237" s="3"/>
      <c r="AA237" s="5">
        <v>217</v>
      </c>
      <c r="AB237" s="3"/>
      <c r="AC237" s="3"/>
      <c r="AD237" s="90">
        <v>-1</v>
      </c>
      <c r="AE237" s="19"/>
      <c r="AG237" s="20" t="s">
        <v>90</v>
      </c>
      <c r="AH237" s="5">
        <v>217</v>
      </c>
      <c r="AI237" s="3"/>
      <c r="AJ237" s="5">
        <v>237</v>
      </c>
      <c r="AK237" s="4">
        <v>-1</v>
      </c>
      <c r="AL237" s="3"/>
      <c r="AM237" s="3"/>
    </row>
    <row r="238" spans="1:39" x14ac:dyDescent="0.35">
      <c r="A238" s="20" t="s">
        <v>340</v>
      </c>
      <c r="B238" s="3"/>
      <c r="C238" s="5">
        <v>198</v>
      </c>
      <c r="D238" s="3"/>
      <c r="E238" s="3"/>
      <c r="F238" s="4">
        <v>-1</v>
      </c>
      <c r="G238" s="3"/>
      <c r="H238" s="19"/>
      <c r="I238" s="5">
        <v>104</v>
      </c>
      <c r="J238" s="3"/>
      <c r="K238" s="5">
        <v>217</v>
      </c>
      <c r="L238" s="3"/>
      <c r="M238" s="3"/>
      <c r="N238" s="4">
        <v>-1</v>
      </c>
      <c r="O238" s="3"/>
      <c r="P238" s="19"/>
      <c r="Q238" s="5">
        <v>98</v>
      </c>
      <c r="S238" s="20" t="s">
        <v>340</v>
      </c>
      <c r="T238" s="3"/>
      <c r="U238" s="5">
        <v>217</v>
      </c>
      <c r="V238" s="3"/>
      <c r="W238" s="3"/>
      <c r="X238" s="90">
        <v>-1</v>
      </c>
      <c r="Y238" s="19"/>
      <c r="Z238" s="3"/>
      <c r="AA238" s="5">
        <v>217</v>
      </c>
      <c r="AB238" s="3"/>
      <c r="AC238" s="3"/>
      <c r="AD238" s="90">
        <v>-1</v>
      </c>
      <c r="AE238" s="19"/>
      <c r="AG238" s="20" t="s">
        <v>340</v>
      </c>
      <c r="AH238" s="5">
        <v>217</v>
      </c>
      <c r="AI238" s="3"/>
      <c r="AJ238" s="5">
        <v>237</v>
      </c>
      <c r="AK238" s="4">
        <v>-1</v>
      </c>
      <c r="AL238" s="3"/>
      <c r="AM238" s="3">
        <v>3.926E-5</v>
      </c>
    </row>
    <row r="239" spans="1:39" x14ac:dyDescent="0.35">
      <c r="A239" s="20" t="s">
        <v>250</v>
      </c>
      <c r="B239" s="3"/>
      <c r="C239" s="5">
        <v>198</v>
      </c>
      <c r="D239" s="3"/>
      <c r="E239" s="3"/>
      <c r="F239" s="4">
        <v>-1</v>
      </c>
      <c r="G239" s="3"/>
      <c r="H239" s="19"/>
      <c r="I239" s="5">
        <v>104</v>
      </c>
      <c r="J239" s="3"/>
      <c r="K239" s="5">
        <v>217</v>
      </c>
      <c r="L239" s="3"/>
      <c r="M239" s="3"/>
      <c r="N239" s="4">
        <v>-1</v>
      </c>
      <c r="O239" s="3"/>
      <c r="P239" s="19"/>
      <c r="Q239" s="5">
        <v>98</v>
      </c>
      <c r="S239" s="20" t="s">
        <v>250</v>
      </c>
      <c r="T239" s="3"/>
      <c r="U239" s="5">
        <v>217</v>
      </c>
      <c r="V239" s="3"/>
      <c r="W239" s="3"/>
      <c r="X239" s="90">
        <v>-1</v>
      </c>
      <c r="Y239" s="19"/>
      <c r="Z239" s="3"/>
      <c r="AA239" s="5">
        <v>217</v>
      </c>
      <c r="AB239" s="3"/>
      <c r="AC239" s="3"/>
      <c r="AD239" s="90">
        <v>-1</v>
      </c>
      <c r="AE239" s="19"/>
      <c r="AG239" s="20" t="s">
        <v>250</v>
      </c>
      <c r="AH239" s="5">
        <v>217</v>
      </c>
      <c r="AI239" s="3"/>
      <c r="AJ239" s="5">
        <v>237</v>
      </c>
      <c r="AK239" s="4">
        <v>-1</v>
      </c>
      <c r="AL239" s="3"/>
      <c r="AM239" s="3"/>
    </row>
    <row r="240" spans="1:39" x14ac:dyDescent="0.35">
      <c r="A240" s="20" t="s">
        <v>341</v>
      </c>
      <c r="B240" s="3"/>
      <c r="C240" s="5">
        <v>198</v>
      </c>
      <c r="D240" s="3"/>
      <c r="E240" s="3"/>
      <c r="F240" s="4">
        <v>-1</v>
      </c>
      <c r="G240" s="3"/>
      <c r="H240" s="19"/>
      <c r="I240" s="5">
        <v>104</v>
      </c>
      <c r="J240" s="3"/>
      <c r="K240" s="5">
        <v>217</v>
      </c>
      <c r="L240" s="3"/>
      <c r="M240" s="3"/>
      <c r="N240" s="4">
        <v>-1</v>
      </c>
      <c r="O240" s="3"/>
      <c r="P240" s="19"/>
      <c r="Q240" s="5">
        <v>98</v>
      </c>
      <c r="S240" s="20" t="s">
        <v>341</v>
      </c>
      <c r="T240" s="3"/>
      <c r="U240" s="5">
        <v>217</v>
      </c>
      <c r="V240" s="3"/>
      <c r="W240" s="3"/>
      <c r="X240" s="90">
        <v>-1</v>
      </c>
      <c r="Y240" s="19"/>
      <c r="Z240" s="3"/>
      <c r="AA240" s="5">
        <v>217</v>
      </c>
      <c r="AB240" s="3"/>
      <c r="AC240" s="3"/>
      <c r="AD240" s="90">
        <v>-1</v>
      </c>
      <c r="AE240" s="19"/>
      <c r="AG240" s="20" t="s">
        <v>341</v>
      </c>
      <c r="AH240" s="5">
        <v>217</v>
      </c>
      <c r="AI240" s="3">
        <v>4.3799999999999987E-5</v>
      </c>
      <c r="AJ240" s="5">
        <v>235</v>
      </c>
      <c r="AK240" s="4">
        <v>-0.62812022414671431</v>
      </c>
      <c r="AL240" s="3">
        <v>4.071714534056159E-8</v>
      </c>
      <c r="AM240" s="3">
        <v>1.1778E-4</v>
      </c>
    </row>
    <row r="241" spans="1:39" x14ac:dyDescent="0.35">
      <c r="A241" s="20" t="s">
        <v>251</v>
      </c>
      <c r="B241" s="3"/>
      <c r="C241" s="5">
        <v>198</v>
      </c>
      <c r="D241" s="3"/>
      <c r="E241" s="3"/>
      <c r="F241" s="4">
        <v>-1</v>
      </c>
      <c r="G241" s="3"/>
      <c r="H241" s="19"/>
      <c r="I241" s="5">
        <v>104</v>
      </c>
      <c r="J241" s="3"/>
      <c r="K241" s="5">
        <v>217</v>
      </c>
      <c r="L241" s="3"/>
      <c r="M241" s="3"/>
      <c r="N241" s="4">
        <v>-1</v>
      </c>
      <c r="O241" s="3"/>
      <c r="P241" s="19"/>
      <c r="Q241" s="5">
        <v>98</v>
      </c>
      <c r="S241" s="20" t="s">
        <v>251</v>
      </c>
      <c r="T241" s="3"/>
      <c r="U241" s="5">
        <v>217</v>
      </c>
      <c r="V241" s="3">
        <v>1.0210000000000001E-5</v>
      </c>
      <c r="W241" s="3">
        <v>-1.0210000000000001E-5</v>
      </c>
      <c r="X241" s="90">
        <v>-1</v>
      </c>
      <c r="Y241" s="19">
        <v>-4.0030127494283601E-8</v>
      </c>
      <c r="Z241" s="3"/>
      <c r="AA241" s="5">
        <v>217</v>
      </c>
      <c r="AB241" s="3">
        <v>1.0210000000000001E-5</v>
      </c>
      <c r="AC241" s="3">
        <v>-1.0210000000000001E-5</v>
      </c>
      <c r="AD241" s="90">
        <v>-1</v>
      </c>
      <c r="AE241" s="19">
        <v>-4.0030127494283601E-8</v>
      </c>
      <c r="AG241" s="20" t="s">
        <v>251</v>
      </c>
      <c r="AH241" s="5">
        <v>217</v>
      </c>
      <c r="AI241" s="3">
        <v>2.5273839999999999E-2</v>
      </c>
      <c r="AJ241" s="5">
        <v>180</v>
      </c>
      <c r="AK241" s="4">
        <v>1.326279466408455</v>
      </c>
      <c r="AL241" s="3">
        <v>2.349494558434017E-5</v>
      </c>
      <c r="AM241" s="3">
        <v>1.0864490000000001E-2</v>
      </c>
    </row>
    <row r="242" spans="1:39" x14ac:dyDescent="0.35">
      <c r="A242" s="20" t="s">
        <v>283</v>
      </c>
      <c r="B242" s="3"/>
      <c r="C242" s="5">
        <v>198</v>
      </c>
      <c r="D242" s="3"/>
      <c r="E242" s="3"/>
      <c r="F242" s="4">
        <v>-1</v>
      </c>
      <c r="G242" s="3"/>
      <c r="H242" s="19"/>
      <c r="I242" s="5">
        <v>104</v>
      </c>
      <c r="J242" s="3"/>
      <c r="K242" s="5">
        <v>217</v>
      </c>
      <c r="L242" s="3"/>
      <c r="M242" s="3"/>
      <c r="N242" s="4">
        <v>-1</v>
      </c>
      <c r="O242" s="3"/>
      <c r="P242" s="19"/>
      <c r="Q242" s="5">
        <v>98</v>
      </c>
      <c r="S242" s="20" t="s">
        <v>283</v>
      </c>
      <c r="T242" s="3"/>
      <c r="U242" s="5">
        <v>217</v>
      </c>
      <c r="V242" s="3"/>
      <c r="W242" s="3"/>
      <c r="X242" s="90">
        <v>-1</v>
      </c>
      <c r="Y242" s="19"/>
      <c r="Z242" s="3"/>
      <c r="AA242" s="5">
        <v>217</v>
      </c>
      <c r="AB242" s="3"/>
      <c r="AC242" s="3"/>
      <c r="AD242" s="90">
        <v>-1</v>
      </c>
      <c r="AE242" s="19"/>
      <c r="AG242" s="20" t="s">
        <v>283</v>
      </c>
      <c r="AH242" s="5">
        <v>217</v>
      </c>
      <c r="AI242" s="3"/>
      <c r="AJ242" s="5">
        <v>237</v>
      </c>
      <c r="AK242" s="4">
        <v>-1</v>
      </c>
      <c r="AL242" s="3"/>
      <c r="AM242" s="3"/>
    </row>
    <row r="243" spans="1:39" x14ac:dyDescent="0.35">
      <c r="A243" s="20" t="s">
        <v>219</v>
      </c>
      <c r="B243" s="3"/>
      <c r="C243" s="5">
        <v>198</v>
      </c>
      <c r="D243" s="3"/>
      <c r="E243" s="3"/>
      <c r="F243" s="4">
        <v>-1</v>
      </c>
      <c r="G243" s="3"/>
      <c r="H243" s="19"/>
      <c r="I243" s="5">
        <v>104</v>
      </c>
      <c r="J243" s="3"/>
      <c r="K243" s="5">
        <v>217</v>
      </c>
      <c r="L243" s="3"/>
      <c r="M243" s="3"/>
      <c r="N243" s="4">
        <v>-1</v>
      </c>
      <c r="O243" s="3"/>
      <c r="P243" s="19"/>
      <c r="Q243" s="5">
        <v>98</v>
      </c>
      <c r="S243" s="20" t="s">
        <v>219</v>
      </c>
      <c r="T243" s="3"/>
      <c r="U243" s="5">
        <v>217</v>
      </c>
      <c r="V243" s="3"/>
      <c r="W243" s="3"/>
      <c r="X243" s="90">
        <v>-1</v>
      </c>
      <c r="Y243" s="19"/>
      <c r="Z243" s="3"/>
      <c r="AA243" s="5">
        <v>217</v>
      </c>
      <c r="AB243" s="3"/>
      <c r="AC243" s="3"/>
      <c r="AD243" s="90">
        <v>-1</v>
      </c>
      <c r="AE243" s="19"/>
      <c r="AG243" s="20" t="s">
        <v>219</v>
      </c>
      <c r="AH243" s="5">
        <v>217</v>
      </c>
      <c r="AI243" s="3"/>
      <c r="AJ243" s="5">
        <v>237</v>
      </c>
      <c r="AK243" s="4">
        <v>-1</v>
      </c>
      <c r="AL243" s="3"/>
      <c r="AM243" s="3"/>
    </row>
    <row r="244" spans="1:39" x14ac:dyDescent="0.35">
      <c r="A244" s="20" t="s">
        <v>203</v>
      </c>
      <c r="B244" s="3"/>
      <c r="C244" s="5">
        <v>198</v>
      </c>
      <c r="D244" s="3"/>
      <c r="E244" s="3"/>
      <c r="F244" s="4">
        <v>-1</v>
      </c>
      <c r="G244" s="3"/>
      <c r="H244" s="19"/>
      <c r="I244" s="5">
        <v>104</v>
      </c>
      <c r="J244" s="3"/>
      <c r="K244" s="5">
        <v>217</v>
      </c>
      <c r="L244" s="3"/>
      <c r="M244" s="3"/>
      <c r="N244" s="4">
        <v>-1</v>
      </c>
      <c r="O244" s="3"/>
      <c r="P244" s="19"/>
      <c r="Q244" s="5">
        <v>98</v>
      </c>
      <c r="S244" s="20" t="s">
        <v>203</v>
      </c>
      <c r="T244" s="3"/>
      <c r="U244" s="5">
        <v>217</v>
      </c>
      <c r="V244" s="3"/>
      <c r="W244" s="3"/>
      <c r="X244" s="90">
        <v>-1</v>
      </c>
      <c r="Y244" s="19"/>
      <c r="Z244" s="3"/>
      <c r="AA244" s="5">
        <v>217</v>
      </c>
      <c r="AB244" s="3"/>
      <c r="AC244" s="3"/>
      <c r="AD244" s="90">
        <v>-1</v>
      </c>
      <c r="AE244" s="19"/>
      <c r="AG244" s="20" t="s">
        <v>203</v>
      </c>
      <c r="AH244" s="5">
        <v>217</v>
      </c>
      <c r="AI244" s="3"/>
      <c r="AJ244" s="5">
        <v>237</v>
      </c>
      <c r="AK244" s="4">
        <v>-1</v>
      </c>
      <c r="AL244" s="3"/>
      <c r="AM244" s="3"/>
    </row>
    <row r="245" spans="1:39" x14ac:dyDescent="0.35">
      <c r="A245" s="20" t="s">
        <v>319</v>
      </c>
      <c r="B245" s="3"/>
      <c r="C245" s="5">
        <v>198</v>
      </c>
      <c r="D245" s="3"/>
      <c r="E245" s="3"/>
      <c r="F245" s="4">
        <v>-1</v>
      </c>
      <c r="G245" s="3"/>
      <c r="H245" s="19"/>
      <c r="I245" s="5">
        <v>104</v>
      </c>
      <c r="J245" s="3"/>
      <c r="K245" s="5">
        <v>217</v>
      </c>
      <c r="L245" s="3"/>
      <c r="M245" s="3"/>
      <c r="N245" s="4">
        <v>-1</v>
      </c>
      <c r="O245" s="3"/>
      <c r="P245" s="19"/>
      <c r="Q245" s="5">
        <v>98</v>
      </c>
      <c r="S245" s="20" t="s">
        <v>319</v>
      </c>
      <c r="T245" s="3"/>
      <c r="U245" s="5">
        <v>217</v>
      </c>
      <c r="V245" s="3"/>
      <c r="W245" s="3"/>
      <c r="X245" s="90">
        <v>-1</v>
      </c>
      <c r="Y245" s="19"/>
      <c r="Z245" s="3"/>
      <c r="AA245" s="5">
        <v>217</v>
      </c>
      <c r="AB245" s="3"/>
      <c r="AC245" s="3"/>
      <c r="AD245" s="90">
        <v>-1</v>
      </c>
      <c r="AE245" s="19"/>
      <c r="AG245" s="20" t="s">
        <v>319</v>
      </c>
      <c r="AH245" s="5">
        <v>217</v>
      </c>
      <c r="AI245" s="3"/>
      <c r="AJ245" s="5">
        <v>237</v>
      </c>
      <c r="AK245" s="4">
        <v>-1</v>
      </c>
      <c r="AL245" s="3"/>
      <c r="AM245" s="3"/>
    </row>
    <row r="246" spans="1:39" x14ac:dyDescent="0.35">
      <c r="A246" s="20" t="s">
        <v>204</v>
      </c>
      <c r="B246" s="3"/>
      <c r="C246" s="5">
        <v>198</v>
      </c>
      <c r="D246" s="3"/>
      <c r="E246" s="3"/>
      <c r="F246" s="4">
        <v>-1</v>
      </c>
      <c r="G246" s="3"/>
      <c r="H246" s="19"/>
      <c r="I246" s="5">
        <v>104</v>
      </c>
      <c r="J246" s="3"/>
      <c r="K246" s="5">
        <v>217</v>
      </c>
      <c r="L246" s="3"/>
      <c r="M246" s="3"/>
      <c r="N246" s="4">
        <v>-1</v>
      </c>
      <c r="O246" s="3"/>
      <c r="P246" s="19"/>
      <c r="Q246" s="5">
        <v>98</v>
      </c>
      <c r="S246" s="20" t="s">
        <v>204</v>
      </c>
      <c r="T246" s="3"/>
      <c r="U246" s="5">
        <v>217</v>
      </c>
      <c r="V246" s="3"/>
      <c r="W246" s="3"/>
      <c r="X246" s="90">
        <v>-1</v>
      </c>
      <c r="Y246" s="19"/>
      <c r="Z246" s="3"/>
      <c r="AA246" s="5">
        <v>217</v>
      </c>
      <c r="AB246" s="3"/>
      <c r="AC246" s="3"/>
      <c r="AD246" s="90">
        <v>-1</v>
      </c>
      <c r="AE246" s="19"/>
      <c r="AG246" s="20" t="s">
        <v>204</v>
      </c>
      <c r="AH246" s="5">
        <v>217</v>
      </c>
      <c r="AI246" s="3">
        <v>9.8739999999999991E-3</v>
      </c>
      <c r="AJ246" s="5">
        <v>204</v>
      </c>
      <c r="AK246" s="4">
        <v>-0.48775467007541029</v>
      </c>
      <c r="AL246" s="3">
        <v>9.1790203902444124E-6</v>
      </c>
      <c r="AM246" s="3">
        <v>1.9275920000000002E-2</v>
      </c>
    </row>
    <row r="247" spans="1:39" x14ac:dyDescent="0.35">
      <c r="A247" s="20" t="s">
        <v>321</v>
      </c>
      <c r="B247" s="3"/>
      <c r="C247" s="5">
        <v>198</v>
      </c>
      <c r="D247" s="3"/>
      <c r="E247" s="3"/>
      <c r="F247" s="4">
        <v>-1</v>
      </c>
      <c r="G247" s="3"/>
      <c r="H247" s="19"/>
      <c r="I247" s="5">
        <v>104</v>
      </c>
      <c r="J247" s="3"/>
      <c r="K247" s="5">
        <v>217</v>
      </c>
      <c r="L247" s="3"/>
      <c r="M247" s="3"/>
      <c r="N247" s="4">
        <v>-1</v>
      </c>
      <c r="O247" s="3"/>
      <c r="P247" s="19"/>
      <c r="Q247" s="5">
        <v>98</v>
      </c>
      <c r="S247" s="20" t="s">
        <v>321</v>
      </c>
      <c r="T247" s="3"/>
      <c r="U247" s="5">
        <v>217</v>
      </c>
      <c r="V247" s="3"/>
      <c r="W247" s="3"/>
      <c r="X247" s="90">
        <v>-1</v>
      </c>
      <c r="Y247" s="19"/>
      <c r="Z247" s="3"/>
      <c r="AA247" s="5">
        <v>217</v>
      </c>
      <c r="AB247" s="3"/>
      <c r="AC247" s="3"/>
      <c r="AD247" s="90">
        <v>-1</v>
      </c>
      <c r="AE247" s="19"/>
      <c r="AG247" s="20" t="s">
        <v>321</v>
      </c>
      <c r="AH247" s="5">
        <v>217</v>
      </c>
      <c r="AI247" s="3"/>
      <c r="AJ247" s="5">
        <v>237</v>
      </c>
      <c r="AK247" s="4">
        <v>-1</v>
      </c>
      <c r="AL247" s="3"/>
      <c r="AM247" s="3"/>
    </row>
    <row r="248" spans="1:39" x14ac:dyDescent="0.35">
      <c r="A248" s="20" t="s">
        <v>345</v>
      </c>
      <c r="B248" s="3"/>
      <c r="C248" s="5">
        <v>198</v>
      </c>
      <c r="D248" s="3"/>
      <c r="E248" s="3"/>
      <c r="F248" s="4">
        <v>-1</v>
      </c>
      <c r="G248" s="3"/>
      <c r="H248" s="19"/>
      <c r="I248" s="5">
        <v>104</v>
      </c>
      <c r="J248" s="3"/>
      <c r="K248" s="5">
        <v>217</v>
      </c>
      <c r="L248" s="3"/>
      <c r="M248" s="3"/>
      <c r="N248" s="4">
        <v>-1</v>
      </c>
      <c r="O248" s="3"/>
      <c r="P248" s="19"/>
      <c r="Q248" s="5">
        <v>98</v>
      </c>
      <c r="S248" s="20" t="s">
        <v>345</v>
      </c>
      <c r="T248" s="3"/>
      <c r="U248" s="5">
        <v>217</v>
      </c>
      <c r="V248" s="3"/>
      <c r="W248" s="3"/>
      <c r="X248" s="90">
        <v>-1</v>
      </c>
      <c r="Y248" s="19"/>
      <c r="Z248" s="3"/>
      <c r="AA248" s="5">
        <v>217</v>
      </c>
      <c r="AB248" s="3"/>
      <c r="AC248" s="3"/>
      <c r="AD248" s="90">
        <v>-1</v>
      </c>
      <c r="AE248" s="19"/>
      <c r="AG248" s="20" t="s">
        <v>345</v>
      </c>
      <c r="AH248" s="5">
        <v>217</v>
      </c>
      <c r="AI248" s="3"/>
      <c r="AJ248" s="5">
        <v>237</v>
      </c>
      <c r="AK248" s="4">
        <v>-1</v>
      </c>
      <c r="AL248" s="3"/>
      <c r="AM248" s="3"/>
    </row>
    <row r="249" spans="1:39" x14ac:dyDescent="0.35">
      <c r="A249" s="20" t="s">
        <v>323</v>
      </c>
      <c r="B249" s="3"/>
      <c r="C249" s="5">
        <v>198</v>
      </c>
      <c r="D249" s="3"/>
      <c r="E249" s="3"/>
      <c r="F249" s="4">
        <v>-1</v>
      </c>
      <c r="G249" s="3"/>
      <c r="H249" s="19"/>
      <c r="I249" s="5">
        <v>104</v>
      </c>
      <c r="J249" s="3"/>
      <c r="K249" s="5">
        <v>217</v>
      </c>
      <c r="L249" s="3"/>
      <c r="M249" s="3"/>
      <c r="N249" s="4">
        <v>-1</v>
      </c>
      <c r="O249" s="3"/>
      <c r="P249" s="19"/>
      <c r="Q249" s="5">
        <v>98</v>
      </c>
      <c r="S249" s="20" t="s">
        <v>323</v>
      </c>
      <c r="T249" s="3"/>
      <c r="U249" s="5">
        <v>217</v>
      </c>
      <c r="V249" s="3"/>
      <c r="W249" s="3"/>
      <c r="X249" s="90">
        <v>-1</v>
      </c>
      <c r="Y249" s="19"/>
      <c r="Z249" s="3"/>
      <c r="AA249" s="5">
        <v>217</v>
      </c>
      <c r="AB249" s="3"/>
      <c r="AC249" s="3"/>
      <c r="AD249" s="90">
        <v>-1</v>
      </c>
      <c r="AE249" s="19"/>
      <c r="AG249" s="20" t="s">
        <v>323</v>
      </c>
      <c r="AH249" s="5">
        <v>217</v>
      </c>
      <c r="AI249" s="3">
        <v>2.6280999999999999E-4</v>
      </c>
      <c r="AJ249" s="5">
        <v>230</v>
      </c>
      <c r="AK249" s="4">
        <v>-1</v>
      </c>
      <c r="AL249" s="3">
        <v>2.4431216819527389E-7</v>
      </c>
      <c r="AM249" s="3"/>
    </row>
    <row r="250" spans="1:39" x14ac:dyDescent="0.35">
      <c r="A250" s="20" t="s">
        <v>271</v>
      </c>
      <c r="B250" s="3"/>
      <c r="C250" s="5">
        <v>198</v>
      </c>
      <c r="D250" s="3"/>
      <c r="E250" s="3"/>
      <c r="F250" s="4">
        <v>-1</v>
      </c>
      <c r="G250" s="3"/>
      <c r="H250" s="19"/>
      <c r="I250" s="5">
        <v>104</v>
      </c>
      <c r="J250" s="3"/>
      <c r="K250" s="5">
        <v>217</v>
      </c>
      <c r="L250" s="3"/>
      <c r="M250" s="3"/>
      <c r="N250" s="4">
        <v>-1</v>
      </c>
      <c r="O250" s="3"/>
      <c r="P250" s="19"/>
      <c r="Q250" s="5">
        <v>98</v>
      </c>
      <c r="S250" s="20" t="s">
        <v>271</v>
      </c>
      <c r="T250" s="3"/>
      <c r="U250" s="5">
        <v>217</v>
      </c>
      <c r="V250" s="3">
        <v>1E-3</v>
      </c>
      <c r="W250" s="3">
        <v>-1E-3</v>
      </c>
      <c r="X250" s="90">
        <v>-1</v>
      </c>
      <c r="Y250" s="19">
        <v>-3.9206785009092652E-6</v>
      </c>
      <c r="Z250" s="3"/>
      <c r="AA250" s="5">
        <v>217</v>
      </c>
      <c r="AB250" s="3">
        <v>1E-3</v>
      </c>
      <c r="AC250" s="3">
        <v>-1E-3</v>
      </c>
      <c r="AD250" s="90">
        <v>-1</v>
      </c>
      <c r="AE250" s="19">
        <v>-3.9206785009092652E-6</v>
      </c>
      <c r="AG250" s="20" t="s">
        <v>271</v>
      </c>
      <c r="AH250" s="5">
        <v>217</v>
      </c>
      <c r="AI250" s="3">
        <v>0.85411110000000012</v>
      </c>
      <c r="AJ250" s="5">
        <v>130</v>
      </c>
      <c r="AK250" s="4">
        <v>-0.91567327509899454</v>
      </c>
      <c r="AL250" s="3">
        <v>7.9399465286956507E-4</v>
      </c>
      <c r="AM250" s="3">
        <v>10.12859329</v>
      </c>
    </row>
    <row r="251" spans="1:39" x14ac:dyDescent="0.35">
      <c r="A251" s="20" t="s">
        <v>325</v>
      </c>
      <c r="B251" s="3"/>
      <c r="C251" s="5">
        <v>198</v>
      </c>
      <c r="D251" s="3"/>
      <c r="E251" s="3"/>
      <c r="F251" s="4">
        <v>-1</v>
      </c>
      <c r="G251" s="3"/>
      <c r="H251" s="19"/>
      <c r="I251" s="5">
        <v>104</v>
      </c>
      <c r="J251" s="3"/>
      <c r="K251" s="5">
        <v>217</v>
      </c>
      <c r="L251" s="3"/>
      <c r="M251" s="3"/>
      <c r="N251" s="4">
        <v>-1</v>
      </c>
      <c r="O251" s="3"/>
      <c r="P251" s="19"/>
      <c r="Q251" s="5">
        <v>98</v>
      </c>
      <c r="S251" s="20" t="s">
        <v>325</v>
      </c>
      <c r="T251" s="3"/>
      <c r="U251" s="5">
        <v>217</v>
      </c>
      <c r="V251" s="3"/>
      <c r="W251" s="3"/>
      <c r="X251" s="90">
        <v>-1</v>
      </c>
      <c r="Y251" s="19"/>
      <c r="Z251" s="3"/>
      <c r="AA251" s="5">
        <v>217</v>
      </c>
      <c r="AB251" s="3"/>
      <c r="AC251" s="3"/>
      <c r="AD251" s="90">
        <v>-1</v>
      </c>
      <c r="AE251" s="19"/>
      <c r="AG251" s="20" t="s">
        <v>325</v>
      </c>
      <c r="AH251" s="5">
        <v>217</v>
      </c>
      <c r="AI251" s="3"/>
      <c r="AJ251" s="5">
        <v>237</v>
      </c>
      <c r="AK251" s="4">
        <v>-1</v>
      </c>
      <c r="AL251" s="3"/>
      <c r="AM251" s="3"/>
    </row>
    <row r="252" spans="1:39" x14ac:dyDescent="0.35">
      <c r="A252" s="20" t="s">
        <v>347</v>
      </c>
      <c r="B252" s="3"/>
      <c r="C252" s="5">
        <v>198</v>
      </c>
      <c r="D252" s="3">
        <v>1.278E-5</v>
      </c>
      <c r="E252" s="3">
        <v>-1.278E-5</v>
      </c>
      <c r="F252" s="4">
        <v>-1</v>
      </c>
      <c r="G252" s="3"/>
      <c r="H252" s="19">
        <v>-1.5664643865409148E-7</v>
      </c>
      <c r="I252" s="5">
        <v>184</v>
      </c>
      <c r="J252" s="3"/>
      <c r="K252" s="5">
        <v>217</v>
      </c>
      <c r="L252" s="3">
        <v>7.9389999999999997E-5</v>
      </c>
      <c r="M252" s="3">
        <v>-7.9389999999999997E-5</v>
      </c>
      <c r="N252" s="4">
        <v>-1</v>
      </c>
      <c r="O252" s="3"/>
      <c r="P252" s="19">
        <v>-4.8191994629879387E-7</v>
      </c>
      <c r="Q252" s="5">
        <v>168</v>
      </c>
      <c r="S252" s="20" t="s">
        <v>347</v>
      </c>
      <c r="T252" s="3"/>
      <c r="U252" s="5">
        <v>217</v>
      </c>
      <c r="V252" s="3">
        <v>1.1134E-4</v>
      </c>
      <c r="W252" s="3">
        <v>-1.1134E-4</v>
      </c>
      <c r="X252" s="90">
        <v>-1</v>
      </c>
      <c r="Y252" s="19">
        <v>-4.3652834429123765E-7</v>
      </c>
      <c r="Z252" s="3"/>
      <c r="AA252" s="5">
        <v>217</v>
      </c>
      <c r="AB252" s="3">
        <v>1.1134E-4</v>
      </c>
      <c r="AC252" s="3">
        <v>-1.1134E-4</v>
      </c>
      <c r="AD252" s="90">
        <v>-1</v>
      </c>
      <c r="AE252" s="19">
        <v>-4.3652834429123765E-7</v>
      </c>
      <c r="AG252" s="20" t="s">
        <v>347</v>
      </c>
      <c r="AH252" s="5">
        <v>217</v>
      </c>
      <c r="AI252" s="3">
        <v>7.9133000000000003E-4</v>
      </c>
      <c r="AJ252" s="5">
        <v>224</v>
      </c>
      <c r="AK252" s="4">
        <v>-0.79846171478052685</v>
      </c>
      <c r="AL252" s="3">
        <v>7.3563238863805061E-7</v>
      </c>
      <c r="AM252" s="3">
        <v>3.9264499999999997E-3</v>
      </c>
    </row>
    <row r="253" spans="1:39" x14ac:dyDescent="0.35">
      <c r="A253" s="20" t="s">
        <v>103</v>
      </c>
      <c r="B253" s="3"/>
      <c r="C253" s="5">
        <v>198</v>
      </c>
      <c r="D253" s="3"/>
      <c r="E253" s="3"/>
      <c r="F253" s="4">
        <v>-1</v>
      </c>
      <c r="G253" s="3"/>
      <c r="H253" s="19"/>
      <c r="I253" s="5">
        <v>104</v>
      </c>
      <c r="J253" s="3"/>
      <c r="K253" s="5">
        <v>217</v>
      </c>
      <c r="L253" s="3"/>
      <c r="M253" s="3"/>
      <c r="N253" s="4">
        <v>-1</v>
      </c>
      <c r="O253" s="3"/>
      <c r="P253" s="19"/>
      <c r="Q253" s="5">
        <v>98</v>
      </c>
      <c r="S253" s="20" t="s">
        <v>103</v>
      </c>
      <c r="T253" s="3"/>
      <c r="U253" s="5">
        <v>217</v>
      </c>
      <c r="V253" s="3"/>
      <c r="W253" s="3"/>
      <c r="X253" s="90">
        <v>-1</v>
      </c>
      <c r="Y253" s="19"/>
      <c r="Z253" s="3"/>
      <c r="AA253" s="5">
        <v>217</v>
      </c>
      <c r="AB253" s="3"/>
      <c r="AC253" s="3"/>
      <c r="AD253" s="90">
        <v>-1</v>
      </c>
      <c r="AE253" s="19"/>
      <c r="AG253" s="20" t="s">
        <v>103</v>
      </c>
      <c r="AH253" s="5">
        <v>217</v>
      </c>
      <c r="AI253" s="3"/>
      <c r="AJ253" s="5">
        <v>237</v>
      </c>
      <c r="AK253" s="4">
        <v>-1</v>
      </c>
      <c r="AL253" s="3"/>
      <c r="AM253" s="3"/>
    </row>
    <row r="254" spans="1:39" x14ac:dyDescent="0.35">
      <c r="A254" s="20" t="s">
        <v>348</v>
      </c>
      <c r="B254" s="3"/>
      <c r="C254" s="5">
        <v>198</v>
      </c>
      <c r="D254" s="3"/>
      <c r="E254" s="3"/>
      <c r="F254" s="4">
        <v>-1</v>
      </c>
      <c r="G254" s="3"/>
      <c r="H254" s="19"/>
      <c r="I254" s="5">
        <v>104</v>
      </c>
      <c r="J254" s="3"/>
      <c r="K254" s="5">
        <v>217</v>
      </c>
      <c r="L254" s="3">
        <v>5.3677999999999994E-4</v>
      </c>
      <c r="M254" s="3">
        <v>-5.3677999999999994E-4</v>
      </c>
      <c r="N254" s="4">
        <v>-1</v>
      </c>
      <c r="O254" s="3"/>
      <c r="P254" s="19">
        <v>-3.2584077185321394E-6</v>
      </c>
      <c r="Q254" s="5">
        <v>178</v>
      </c>
      <c r="S254" s="20" t="s">
        <v>348</v>
      </c>
      <c r="T254" s="3"/>
      <c r="U254" s="5">
        <v>217</v>
      </c>
      <c r="V254" s="3">
        <v>5.122355E-2</v>
      </c>
      <c r="W254" s="3">
        <v>-5.122355E-2</v>
      </c>
      <c r="X254" s="90">
        <v>-1</v>
      </c>
      <c r="Y254" s="19">
        <v>-2.008310712252508E-4</v>
      </c>
      <c r="Z254" s="3"/>
      <c r="AA254" s="5">
        <v>217</v>
      </c>
      <c r="AB254" s="3">
        <v>5.122355E-2</v>
      </c>
      <c r="AC254" s="3">
        <v>-5.122355E-2</v>
      </c>
      <c r="AD254" s="90">
        <v>-1</v>
      </c>
      <c r="AE254" s="19">
        <v>-2.008310712252508E-4</v>
      </c>
      <c r="AG254" s="20" t="s">
        <v>348</v>
      </c>
      <c r="AH254" s="5">
        <v>217</v>
      </c>
      <c r="AI254" s="3">
        <v>5.1469340000000002E-2</v>
      </c>
      <c r="AJ254" s="5">
        <v>165</v>
      </c>
      <c r="AK254" s="4">
        <v>425.42369511184756</v>
      </c>
      <c r="AL254" s="3">
        <v>4.7846680305086328E-5</v>
      </c>
      <c r="AM254" s="3">
        <v>1.2070000000000001E-4</v>
      </c>
    </row>
    <row r="255" spans="1:39" x14ac:dyDescent="0.35">
      <c r="A255" s="20" t="s">
        <v>99</v>
      </c>
      <c r="B255" s="3"/>
      <c r="C255" s="5">
        <v>198</v>
      </c>
      <c r="D255" s="3"/>
      <c r="E255" s="3"/>
      <c r="F255" s="4">
        <v>-1</v>
      </c>
      <c r="G255" s="3"/>
      <c r="H255" s="19"/>
      <c r="I255" s="5">
        <v>104</v>
      </c>
      <c r="J255" s="3"/>
      <c r="K255" s="5">
        <v>217</v>
      </c>
      <c r="L255" s="3"/>
      <c r="M255" s="3"/>
      <c r="N255" s="4">
        <v>-1</v>
      </c>
      <c r="O255" s="3"/>
      <c r="P255" s="19"/>
      <c r="Q255" s="5">
        <v>98</v>
      </c>
      <c r="S255" s="20" t="s">
        <v>99</v>
      </c>
      <c r="T255" s="3"/>
      <c r="U255" s="5">
        <v>217</v>
      </c>
      <c r="V255" s="3"/>
      <c r="W255" s="3"/>
      <c r="X255" s="90">
        <v>-1</v>
      </c>
      <c r="Y255" s="19"/>
      <c r="Z255" s="3"/>
      <c r="AA255" s="5">
        <v>217</v>
      </c>
      <c r="AB255" s="3"/>
      <c r="AC255" s="3"/>
      <c r="AD255" s="90">
        <v>-1</v>
      </c>
      <c r="AE255" s="19"/>
      <c r="AG255" s="20" t="s">
        <v>99</v>
      </c>
      <c r="AH255" s="5">
        <v>217</v>
      </c>
      <c r="AI255" s="3"/>
      <c r="AJ255" s="5">
        <v>237</v>
      </c>
      <c r="AK255" s="4">
        <v>-1</v>
      </c>
      <c r="AL255" s="3"/>
      <c r="AM255" s="3"/>
    </row>
    <row r="256" spans="1:39" x14ac:dyDescent="0.35">
      <c r="A256" s="20" t="s">
        <v>176</v>
      </c>
      <c r="B256" s="3"/>
      <c r="C256" s="5">
        <v>198</v>
      </c>
      <c r="D256" s="3"/>
      <c r="E256" s="3"/>
      <c r="F256" s="4">
        <v>-1</v>
      </c>
      <c r="G256" s="3"/>
      <c r="H256" s="19"/>
      <c r="I256" s="5">
        <v>104</v>
      </c>
      <c r="J256" s="3"/>
      <c r="K256" s="5">
        <v>217</v>
      </c>
      <c r="L256" s="3"/>
      <c r="M256" s="3"/>
      <c r="N256" s="4">
        <v>-1</v>
      </c>
      <c r="O256" s="3"/>
      <c r="P256" s="19"/>
      <c r="Q256" s="5">
        <v>98</v>
      </c>
      <c r="S256" s="20" t="s">
        <v>176</v>
      </c>
      <c r="T256" s="3"/>
      <c r="U256" s="5">
        <v>217</v>
      </c>
      <c r="V256" s="3"/>
      <c r="W256" s="3"/>
      <c r="X256" s="90">
        <v>-1</v>
      </c>
      <c r="Y256" s="19"/>
      <c r="Z256" s="3"/>
      <c r="AA256" s="5">
        <v>217</v>
      </c>
      <c r="AB256" s="3"/>
      <c r="AC256" s="3"/>
      <c r="AD256" s="90">
        <v>-1</v>
      </c>
      <c r="AE256" s="19"/>
      <c r="AG256" s="20" t="s">
        <v>176</v>
      </c>
      <c r="AH256" s="5">
        <v>217</v>
      </c>
      <c r="AI256" s="3">
        <v>5.2084640099999993</v>
      </c>
      <c r="AJ256" s="5">
        <v>109</v>
      </c>
      <c r="AK256" s="4">
        <v>21.858100879594222</v>
      </c>
      <c r="AL256" s="3">
        <v>4.8418672624715589E-3</v>
      </c>
      <c r="AM256" s="3">
        <v>0.22786075</v>
      </c>
    </row>
    <row r="257" spans="1:39" x14ac:dyDescent="0.35">
      <c r="A257" s="20" t="s">
        <v>233</v>
      </c>
      <c r="B257" s="3"/>
      <c r="C257" s="5">
        <v>198</v>
      </c>
      <c r="D257" s="3"/>
      <c r="E257" s="3"/>
      <c r="F257" s="4">
        <v>-1</v>
      </c>
      <c r="G257" s="3"/>
      <c r="H257" s="19"/>
      <c r="I257" s="5">
        <v>104</v>
      </c>
      <c r="J257" s="3"/>
      <c r="K257" s="5">
        <v>217</v>
      </c>
      <c r="L257" s="3"/>
      <c r="M257" s="3"/>
      <c r="N257" s="4">
        <v>-1</v>
      </c>
      <c r="O257" s="3"/>
      <c r="P257" s="19"/>
      <c r="Q257" s="5">
        <v>98</v>
      </c>
      <c r="S257" s="20" t="s">
        <v>233</v>
      </c>
      <c r="T257" s="3"/>
      <c r="U257" s="5">
        <v>217</v>
      </c>
      <c r="V257" s="3"/>
      <c r="W257" s="3"/>
      <c r="X257" s="90">
        <v>-1</v>
      </c>
      <c r="Y257" s="19"/>
      <c r="Z257" s="3"/>
      <c r="AA257" s="5">
        <v>217</v>
      </c>
      <c r="AB257" s="3"/>
      <c r="AC257" s="3"/>
      <c r="AD257" s="90">
        <v>-1</v>
      </c>
      <c r="AE257" s="19"/>
      <c r="AG257" s="20" t="s">
        <v>233</v>
      </c>
      <c r="AH257" s="5">
        <v>217</v>
      </c>
      <c r="AI257" s="3"/>
      <c r="AJ257" s="5">
        <v>237</v>
      </c>
      <c r="AK257" s="4">
        <v>-1</v>
      </c>
      <c r="AL257" s="3"/>
      <c r="AM257" s="3"/>
    </row>
    <row r="258" spans="1:39" x14ac:dyDescent="0.35">
      <c r="A258" s="20" t="s">
        <v>350</v>
      </c>
      <c r="B258" s="3"/>
      <c r="C258" s="5">
        <v>198</v>
      </c>
      <c r="D258" s="3"/>
      <c r="E258" s="3"/>
      <c r="F258" s="4">
        <v>-1</v>
      </c>
      <c r="G258" s="3"/>
      <c r="H258" s="19"/>
      <c r="I258" s="5">
        <v>104</v>
      </c>
      <c r="J258" s="3"/>
      <c r="K258" s="5">
        <v>217</v>
      </c>
      <c r="L258" s="3"/>
      <c r="M258" s="3"/>
      <c r="N258" s="4">
        <v>-1</v>
      </c>
      <c r="O258" s="3"/>
      <c r="P258" s="19"/>
      <c r="Q258" s="5">
        <v>98</v>
      </c>
      <c r="S258" s="20" t="s">
        <v>350</v>
      </c>
      <c r="T258" s="3"/>
      <c r="U258" s="5">
        <v>217</v>
      </c>
      <c r="V258" s="3"/>
      <c r="W258" s="3"/>
      <c r="X258" s="90">
        <v>-1</v>
      </c>
      <c r="Y258" s="19"/>
      <c r="Z258" s="3"/>
      <c r="AA258" s="5">
        <v>217</v>
      </c>
      <c r="AB258" s="3"/>
      <c r="AC258" s="3"/>
      <c r="AD258" s="90">
        <v>-1</v>
      </c>
      <c r="AE258" s="19"/>
      <c r="AG258" s="20" t="s">
        <v>350</v>
      </c>
      <c r="AH258" s="5">
        <v>217</v>
      </c>
      <c r="AI258" s="3"/>
      <c r="AJ258" s="5">
        <v>237</v>
      </c>
      <c r="AK258" s="4">
        <v>-1</v>
      </c>
      <c r="AL258" s="3"/>
      <c r="AM258" s="3"/>
    </row>
    <row r="259" spans="1:39" x14ac:dyDescent="0.35">
      <c r="A259" s="20" t="s">
        <v>237</v>
      </c>
      <c r="B259" s="3"/>
      <c r="C259" s="5">
        <v>198</v>
      </c>
      <c r="D259" s="3"/>
      <c r="E259" s="3"/>
      <c r="F259" s="4">
        <v>-1</v>
      </c>
      <c r="G259" s="3"/>
      <c r="H259" s="19"/>
      <c r="I259" s="5">
        <v>104</v>
      </c>
      <c r="J259" s="3"/>
      <c r="K259" s="5">
        <v>217</v>
      </c>
      <c r="L259" s="3"/>
      <c r="M259" s="3"/>
      <c r="N259" s="4">
        <v>-1</v>
      </c>
      <c r="O259" s="3"/>
      <c r="P259" s="19"/>
      <c r="Q259" s="5">
        <v>98</v>
      </c>
      <c r="S259" s="20" t="s">
        <v>237</v>
      </c>
      <c r="T259" s="3"/>
      <c r="U259" s="5">
        <v>217</v>
      </c>
      <c r="V259" s="3"/>
      <c r="W259" s="3"/>
      <c r="X259" s="90">
        <v>-1</v>
      </c>
      <c r="Y259" s="19"/>
      <c r="Z259" s="3"/>
      <c r="AA259" s="5">
        <v>217</v>
      </c>
      <c r="AB259" s="3"/>
      <c r="AC259" s="3"/>
      <c r="AD259" s="90">
        <v>-1</v>
      </c>
      <c r="AE259" s="19"/>
      <c r="AG259" s="20" t="s">
        <v>237</v>
      </c>
      <c r="AH259" s="5">
        <v>217</v>
      </c>
      <c r="AI259" s="3"/>
      <c r="AJ259" s="5">
        <v>237</v>
      </c>
      <c r="AK259" s="4">
        <v>-1</v>
      </c>
      <c r="AL259" s="3"/>
      <c r="AM259" s="3"/>
    </row>
    <row r="260" spans="1:39" x14ac:dyDescent="0.35">
      <c r="A260" s="20" t="s">
        <v>351</v>
      </c>
      <c r="B260" s="3"/>
      <c r="C260" s="5">
        <v>198</v>
      </c>
      <c r="D260" s="3"/>
      <c r="E260" s="3"/>
      <c r="F260" s="4">
        <v>-1</v>
      </c>
      <c r="G260" s="3"/>
      <c r="H260" s="19"/>
      <c r="I260" s="5">
        <v>104</v>
      </c>
      <c r="J260" s="3"/>
      <c r="K260" s="5">
        <v>217</v>
      </c>
      <c r="L260" s="3"/>
      <c r="M260" s="3"/>
      <c r="N260" s="4">
        <v>-1</v>
      </c>
      <c r="O260" s="3"/>
      <c r="P260" s="19"/>
      <c r="Q260" s="5">
        <v>98</v>
      </c>
      <c r="S260" s="20" t="s">
        <v>351</v>
      </c>
      <c r="T260" s="3"/>
      <c r="U260" s="5">
        <v>217</v>
      </c>
      <c r="V260" s="3"/>
      <c r="W260" s="3"/>
      <c r="X260" s="90">
        <v>-1</v>
      </c>
      <c r="Y260" s="19"/>
      <c r="Z260" s="3"/>
      <c r="AA260" s="5">
        <v>217</v>
      </c>
      <c r="AB260" s="3"/>
      <c r="AC260" s="3"/>
      <c r="AD260" s="90">
        <v>-1</v>
      </c>
      <c r="AE260" s="19"/>
      <c r="AG260" s="20" t="s">
        <v>351</v>
      </c>
      <c r="AH260" s="5">
        <v>217</v>
      </c>
      <c r="AI260" s="3"/>
      <c r="AJ260" s="5">
        <v>237</v>
      </c>
      <c r="AK260" s="4">
        <v>-1</v>
      </c>
      <c r="AL260" s="3"/>
      <c r="AM260" s="3"/>
    </row>
    <row r="261" spans="1:39" x14ac:dyDescent="0.35">
      <c r="A261" s="20" t="s">
        <v>225</v>
      </c>
      <c r="B261" s="3"/>
      <c r="C261" s="5">
        <v>198</v>
      </c>
      <c r="D261" s="3"/>
      <c r="E261" s="3"/>
      <c r="F261" s="4">
        <v>-1</v>
      </c>
      <c r="G261" s="3"/>
      <c r="H261" s="19"/>
      <c r="I261" s="5">
        <v>104</v>
      </c>
      <c r="J261" s="3"/>
      <c r="K261" s="5">
        <v>217</v>
      </c>
      <c r="L261" s="3"/>
      <c r="M261" s="3"/>
      <c r="N261" s="4">
        <v>-1</v>
      </c>
      <c r="O261" s="3"/>
      <c r="P261" s="19"/>
      <c r="Q261" s="5">
        <v>98</v>
      </c>
      <c r="S261" s="20" t="s">
        <v>225</v>
      </c>
      <c r="T261" s="3"/>
      <c r="U261" s="5">
        <v>217</v>
      </c>
      <c r="V261" s="3"/>
      <c r="W261" s="3"/>
      <c r="X261" s="90">
        <v>-1</v>
      </c>
      <c r="Y261" s="19"/>
      <c r="Z261" s="3"/>
      <c r="AA261" s="5">
        <v>217</v>
      </c>
      <c r="AB261" s="3"/>
      <c r="AC261" s="3"/>
      <c r="AD261" s="90">
        <v>-1</v>
      </c>
      <c r="AE261" s="19"/>
      <c r="AG261" s="20" t="s">
        <v>225</v>
      </c>
      <c r="AH261" s="5">
        <v>217</v>
      </c>
      <c r="AI261" s="3"/>
      <c r="AJ261" s="5">
        <v>237</v>
      </c>
      <c r="AK261" s="4">
        <v>-1</v>
      </c>
      <c r="AL261" s="3"/>
      <c r="AM261" s="3"/>
    </row>
    <row r="262" spans="1:39" x14ac:dyDescent="0.35">
      <c r="A262" s="20" t="s">
        <v>352</v>
      </c>
      <c r="B262" s="3"/>
      <c r="C262" s="5">
        <v>198</v>
      </c>
      <c r="D262" s="3"/>
      <c r="E262" s="3"/>
      <c r="F262" s="4">
        <v>-1</v>
      </c>
      <c r="G262" s="3"/>
      <c r="H262" s="19"/>
      <c r="I262" s="5">
        <v>104</v>
      </c>
      <c r="J262" s="3"/>
      <c r="K262" s="5">
        <v>217</v>
      </c>
      <c r="L262" s="3"/>
      <c r="M262" s="3"/>
      <c r="N262" s="4">
        <v>-1</v>
      </c>
      <c r="O262" s="3"/>
      <c r="P262" s="19"/>
      <c r="Q262" s="5">
        <v>98</v>
      </c>
      <c r="S262" s="20" t="s">
        <v>352</v>
      </c>
      <c r="T262" s="3"/>
      <c r="U262" s="5">
        <v>217</v>
      </c>
      <c r="V262" s="3"/>
      <c r="W262" s="3"/>
      <c r="X262" s="90">
        <v>-1</v>
      </c>
      <c r="Y262" s="19"/>
      <c r="Z262" s="3"/>
      <c r="AA262" s="5">
        <v>217</v>
      </c>
      <c r="AB262" s="3"/>
      <c r="AC262" s="3"/>
      <c r="AD262" s="90">
        <v>-1</v>
      </c>
      <c r="AE262" s="19"/>
      <c r="AG262" s="20" t="s">
        <v>352</v>
      </c>
      <c r="AH262" s="5">
        <v>217</v>
      </c>
      <c r="AI262" s="3"/>
      <c r="AJ262" s="5">
        <v>237</v>
      </c>
      <c r="AK262" s="4">
        <v>-1</v>
      </c>
      <c r="AL262" s="3"/>
      <c r="AM262" s="3"/>
    </row>
    <row r="263" spans="1:39" x14ac:dyDescent="0.35">
      <c r="A263" s="20" t="s">
        <v>245</v>
      </c>
      <c r="B263" s="3"/>
      <c r="C263" s="5">
        <v>198</v>
      </c>
      <c r="D263" s="3">
        <v>3.0815999999999998E-4</v>
      </c>
      <c r="E263" s="3">
        <v>-3.0815999999999998E-4</v>
      </c>
      <c r="F263" s="4">
        <v>-1</v>
      </c>
      <c r="G263" s="3"/>
      <c r="H263" s="19">
        <v>-3.7771648306451356E-6</v>
      </c>
      <c r="I263" s="5">
        <v>196</v>
      </c>
      <c r="J263" s="3"/>
      <c r="K263" s="5">
        <v>217</v>
      </c>
      <c r="L263" s="3">
        <v>3.0815999999999998E-4</v>
      </c>
      <c r="M263" s="3">
        <v>-3.0815999999999998E-4</v>
      </c>
      <c r="N263" s="4">
        <v>-1</v>
      </c>
      <c r="O263" s="3"/>
      <c r="P263" s="19">
        <v>-1.8706191038095012E-6</v>
      </c>
      <c r="Q263" s="5">
        <v>174</v>
      </c>
      <c r="S263" s="20" t="s">
        <v>245</v>
      </c>
      <c r="T263" s="3"/>
      <c r="U263" s="5">
        <v>217</v>
      </c>
      <c r="V263" s="3">
        <v>3.0815999999999998E-4</v>
      </c>
      <c r="W263" s="3">
        <v>-3.0815999999999998E-4</v>
      </c>
      <c r="X263" s="90">
        <v>-1</v>
      </c>
      <c r="Y263" s="19">
        <v>-1.2081962868401991E-6</v>
      </c>
      <c r="Z263" s="3"/>
      <c r="AA263" s="5">
        <v>217</v>
      </c>
      <c r="AB263" s="3">
        <v>3.0815999999999998E-4</v>
      </c>
      <c r="AC263" s="3">
        <v>-3.0815999999999998E-4</v>
      </c>
      <c r="AD263" s="90">
        <v>-1</v>
      </c>
      <c r="AE263" s="19">
        <v>-1.2081962868401991E-6</v>
      </c>
      <c r="AG263" s="20" t="s">
        <v>245</v>
      </c>
      <c r="AH263" s="5">
        <v>217</v>
      </c>
      <c r="AI263" s="3">
        <v>9.0687999999999999E-4</v>
      </c>
      <c r="AJ263" s="5">
        <v>222</v>
      </c>
      <c r="AK263" s="4">
        <v>-6.6832676496918153E-2</v>
      </c>
      <c r="AL263" s="3">
        <v>8.4304942389151842E-7</v>
      </c>
      <c r="AM263" s="3">
        <v>9.7182999999999992E-4</v>
      </c>
    </row>
    <row r="264" spans="1:39" x14ac:dyDescent="0.35">
      <c r="A264" s="20" t="s">
        <v>353</v>
      </c>
      <c r="B264" s="3"/>
      <c r="C264" s="5">
        <v>198</v>
      </c>
      <c r="D264" s="3"/>
      <c r="E264" s="3"/>
      <c r="F264" s="4">
        <v>-1</v>
      </c>
      <c r="G264" s="3"/>
      <c r="H264" s="19"/>
      <c r="I264" s="5">
        <v>104</v>
      </c>
      <c r="J264" s="3"/>
      <c r="K264" s="5">
        <v>217</v>
      </c>
      <c r="L264" s="3"/>
      <c r="M264" s="3"/>
      <c r="N264" s="4">
        <v>-1</v>
      </c>
      <c r="O264" s="3"/>
      <c r="P264" s="19"/>
      <c r="Q264" s="5">
        <v>98</v>
      </c>
      <c r="S264" s="20" t="s">
        <v>353</v>
      </c>
      <c r="T264" s="3"/>
      <c r="U264" s="5">
        <v>217</v>
      </c>
      <c r="V264" s="3"/>
      <c r="W264" s="3"/>
      <c r="X264" s="90">
        <v>-1</v>
      </c>
      <c r="Y264" s="19"/>
      <c r="Z264" s="3"/>
      <c r="AA264" s="5">
        <v>217</v>
      </c>
      <c r="AB264" s="3"/>
      <c r="AC264" s="3"/>
      <c r="AD264" s="90">
        <v>-1</v>
      </c>
      <c r="AE264" s="19"/>
      <c r="AG264" s="20" t="s">
        <v>353</v>
      </c>
      <c r="AH264" s="5">
        <v>217</v>
      </c>
      <c r="AI264" s="3"/>
      <c r="AJ264" s="5">
        <v>237</v>
      </c>
      <c r="AK264" s="4">
        <v>-1</v>
      </c>
      <c r="AL264" s="3"/>
      <c r="AM264" s="3"/>
    </row>
    <row r="265" spans="1:39" x14ac:dyDescent="0.35">
      <c r="A265" s="20" t="s">
        <v>249</v>
      </c>
      <c r="B265" s="3"/>
      <c r="C265" s="5">
        <v>198</v>
      </c>
      <c r="D265" s="3"/>
      <c r="E265" s="3"/>
      <c r="F265" s="4">
        <v>-1</v>
      </c>
      <c r="G265" s="3"/>
      <c r="H265" s="19"/>
      <c r="I265" s="5">
        <v>104</v>
      </c>
      <c r="J265" s="3"/>
      <c r="K265" s="5">
        <v>217</v>
      </c>
      <c r="L265" s="3"/>
      <c r="M265" s="3"/>
      <c r="N265" s="4">
        <v>-1</v>
      </c>
      <c r="O265" s="3"/>
      <c r="P265" s="19"/>
      <c r="Q265" s="5">
        <v>98</v>
      </c>
      <c r="S265" s="20" t="s">
        <v>249</v>
      </c>
      <c r="T265" s="3"/>
      <c r="U265" s="5">
        <v>217</v>
      </c>
      <c r="V265" s="3"/>
      <c r="W265" s="3"/>
      <c r="X265" s="90">
        <v>-1</v>
      </c>
      <c r="Y265" s="19"/>
      <c r="Z265" s="3"/>
      <c r="AA265" s="5">
        <v>217</v>
      </c>
      <c r="AB265" s="3"/>
      <c r="AC265" s="3"/>
      <c r="AD265" s="90">
        <v>-1</v>
      </c>
      <c r="AE265" s="19"/>
      <c r="AG265" s="20" t="s">
        <v>249</v>
      </c>
      <c r="AH265" s="5">
        <v>217</v>
      </c>
      <c r="AI265" s="3">
        <v>5.1731969999999995E-2</v>
      </c>
      <c r="AJ265" s="5">
        <v>164</v>
      </c>
      <c r="AK265" s="4">
        <v>201.87842660496486</v>
      </c>
      <c r="AL265" s="3">
        <v>4.8090825142547323E-5</v>
      </c>
      <c r="AM265" s="3">
        <v>2.5499000000000002E-4</v>
      </c>
    </row>
    <row r="266" spans="1:39" x14ac:dyDescent="0.35">
      <c r="A266" s="20" t="s">
        <v>354</v>
      </c>
      <c r="B266" s="3"/>
      <c r="C266" s="5">
        <v>198</v>
      </c>
      <c r="D266" s="3"/>
      <c r="E266" s="3"/>
      <c r="F266" s="4">
        <v>-1</v>
      </c>
      <c r="G266" s="3"/>
      <c r="H266" s="19"/>
      <c r="I266" s="5">
        <v>104</v>
      </c>
      <c r="J266" s="3"/>
      <c r="K266" s="5">
        <v>217</v>
      </c>
      <c r="L266" s="3"/>
      <c r="M266" s="3"/>
      <c r="N266" s="4">
        <v>-1</v>
      </c>
      <c r="O266" s="3"/>
      <c r="P266" s="19"/>
      <c r="Q266" s="5">
        <v>98</v>
      </c>
      <c r="S266" s="20" t="s">
        <v>354</v>
      </c>
      <c r="T266" s="3"/>
      <c r="U266" s="5">
        <v>217</v>
      </c>
      <c r="V266" s="3"/>
      <c r="W266" s="3"/>
      <c r="X266" s="90">
        <v>-1</v>
      </c>
      <c r="Y266" s="19"/>
      <c r="Z266" s="3"/>
      <c r="AA266" s="5">
        <v>217</v>
      </c>
      <c r="AB266" s="3"/>
      <c r="AC266" s="3"/>
      <c r="AD266" s="90">
        <v>-1</v>
      </c>
      <c r="AE266" s="19"/>
      <c r="AG266" s="20" t="s">
        <v>354</v>
      </c>
      <c r="AH266" s="5">
        <v>217</v>
      </c>
      <c r="AI266" s="3"/>
      <c r="AJ266" s="5">
        <v>237</v>
      </c>
      <c r="AK266" s="4">
        <v>-1</v>
      </c>
      <c r="AL266" s="3"/>
      <c r="AM266" s="3"/>
    </row>
    <row r="267" spans="1:39" x14ac:dyDescent="0.35">
      <c r="A267" s="20" t="s">
        <v>252</v>
      </c>
      <c r="B267" s="3"/>
      <c r="C267" s="5">
        <v>198</v>
      </c>
      <c r="D267" s="3"/>
      <c r="E267" s="3"/>
      <c r="F267" s="4">
        <v>-1</v>
      </c>
      <c r="G267" s="3"/>
      <c r="H267" s="19"/>
      <c r="I267" s="5">
        <v>104</v>
      </c>
      <c r="J267" s="3"/>
      <c r="K267" s="5">
        <v>217</v>
      </c>
      <c r="L267" s="3"/>
      <c r="M267" s="3"/>
      <c r="N267" s="4">
        <v>-1</v>
      </c>
      <c r="O267" s="3"/>
      <c r="P267" s="19"/>
      <c r="Q267" s="5">
        <v>98</v>
      </c>
      <c r="S267" s="20" t="s">
        <v>252</v>
      </c>
      <c r="T267" s="3"/>
      <c r="U267" s="5">
        <v>217</v>
      </c>
      <c r="V267" s="3"/>
      <c r="W267" s="3"/>
      <c r="X267" s="90">
        <v>-1</v>
      </c>
      <c r="Y267" s="19"/>
      <c r="Z267" s="3"/>
      <c r="AA267" s="5">
        <v>217</v>
      </c>
      <c r="AB267" s="3"/>
      <c r="AC267" s="3"/>
      <c r="AD267" s="90">
        <v>-1</v>
      </c>
      <c r="AE267" s="19"/>
      <c r="AG267" s="20" t="s">
        <v>252</v>
      </c>
      <c r="AH267" s="5">
        <v>217</v>
      </c>
      <c r="AI267" s="3"/>
      <c r="AJ267" s="5">
        <v>237</v>
      </c>
      <c r="AK267" s="4">
        <v>-1</v>
      </c>
      <c r="AL267" s="3"/>
      <c r="AM267" s="3"/>
    </row>
    <row r="268" spans="1:39" x14ac:dyDescent="0.35">
      <c r="A268" s="20" t="s">
        <v>355</v>
      </c>
      <c r="B268" s="3"/>
      <c r="C268" s="5">
        <v>198</v>
      </c>
      <c r="D268" s="3"/>
      <c r="E268" s="3"/>
      <c r="F268" s="4">
        <v>-1</v>
      </c>
      <c r="G268" s="3"/>
      <c r="H268" s="19"/>
      <c r="I268" s="5">
        <v>104</v>
      </c>
      <c r="J268" s="3"/>
      <c r="K268" s="5">
        <v>217</v>
      </c>
      <c r="L268" s="3"/>
      <c r="M268" s="3"/>
      <c r="N268" s="4">
        <v>-1</v>
      </c>
      <c r="O268" s="3"/>
      <c r="P268" s="19"/>
      <c r="Q268" s="5">
        <v>98</v>
      </c>
      <c r="S268" s="20" t="s">
        <v>355</v>
      </c>
      <c r="T268" s="3"/>
      <c r="U268" s="5">
        <v>217</v>
      </c>
      <c r="V268" s="3"/>
      <c r="W268" s="3"/>
      <c r="X268" s="90">
        <v>-1</v>
      </c>
      <c r="Y268" s="19"/>
      <c r="Z268" s="3"/>
      <c r="AA268" s="5">
        <v>217</v>
      </c>
      <c r="AB268" s="3"/>
      <c r="AC268" s="3"/>
      <c r="AD268" s="90">
        <v>-1</v>
      </c>
      <c r="AE268" s="19"/>
      <c r="AG268" s="20" t="s">
        <v>355</v>
      </c>
      <c r="AH268" s="5">
        <v>217</v>
      </c>
      <c r="AI268" s="3"/>
      <c r="AJ268" s="5">
        <v>237</v>
      </c>
      <c r="AK268" s="4">
        <v>-1</v>
      </c>
      <c r="AL268" s="3"/>
      <c r="AM268" s="3"/>
    </row>
    <row r="269" spans="1:39" x14ac:dyDescent="0.35">
      <c r="A269" s="20" t="s">
        <v>320</v>
      </c>
      <c r="B269" s="3"/>
      <c r="C269" s="5">
        <v>198</v>
      </c>
      <c r="D269" s="3"/>
      <c r="E269" s="3"/>
      <c r="F269" s="4">
        <v>-1</v>
      </c>
      <c r="G269" s="3"/>
      <c r="H269" s="19"/>
      <c r="I269" s="5">
        <v>104</v>
      </c>
      <c r="J269" s="3"/>
      <c r="K269" s="5">
        <v>217</v>
      </c>
      <c r="L269" s="3">
        <v>2.0749000000000001E-4</v>
      </c>
      <c r="M269" s="3">
        <v>-2.0749000000000001E-4</v>
      </c>
      <c r="N269" s="4">
        <v>-1</v>
      </c>
      <c r="O269" s="3"/>
      <c r="P269" s="19">
        <v>-1.2595234873099477E-6</v>
      </c>
      <c r="Q269" s="5">
        <v>171</v>
      </c>
      <c r="S269" s="20" t="s">
        <v>320</v>
      </c>
      <c r="T269" s="3"/>
      <c r="U269" s="5">
        <v>217</v>
      </c>
      <c r="V269" s="3">
        <v>2.0749000000000001E-4</v>
      </c>
      <c r="W269" s="3">
        <v>-2.0749000000000001E-4</v>
      </c>
      <c r="X269" s="90">
        <v>-1</v>
      </c>
      <c r="Y269" s="19">
        <v>-8.1350158215366347E-7</v>
      </c>
      <c r="Z269" s="3"/>
      <c r="AA269" s="5">
        <v>217</v>
      </c>
      <c r="AB269" s="3">
        <v>2.0749000000000001E-4</v>
      </c>
      <c r="AC269" s="3">
        <v>-2.0749000000000001E-4</v>
      </c>
      <c r="AD269" s="90">
        <v>-1</v>
      </c>
      <c r="AE269" s="19">
        <v>-8.1350158215366347E-7</v>
      </c>
      <c r="AG269" s="20" t="s">
        <v>320</v>
      </c>
      <c r="AH269" s="5">
        <v>217</v>
      </c>
      <c r="AI269" s="3">
        <v>4.2674E-4</v>
      </c>
      <c r="AJ269" s="5">
        <v>226</v>
      </c>
      <c r="AK269" s="4">
        <v>-0.8681871955570245</v>
      </c>
      <c r="AL269" s="3">
        <v>3.9670398636144426E-7</v>
      </c>
      <c r="AM269" s="3">
        <v>3.2374700000000001E-3</v>
      </c>
    </row>
    <row r="270" spans="1:39" x14ac:dyDescent="0.35">
      <c r="A270" s="20" t="s">
        <v>356</v>
      </c>
      <c r="B270" s="3"/>
      <c r="C270" s="5">
        <v>198</v>
      </c>
      <c r="D270" s="3"/>
      <c r="E270" s="3"/>
      <c r="F270" s="4">
        <v>-1</v>
      </c>
      <c r="G270" s="3"/>
      <c r="H270" s="19"/>
      <c r="I270" s="5">
        <v>104</v>
      </c>
      <c r="J270" s="3"/>
      <c r="K270" s="5">
        <v>217</v>
      </c>
      <c r="L270" s="3"/>
      <c r="M270" s="3"/>
      <c r="N270" s="4">
        <v>-1</v>
      </c>
      <c r="O270" s="3"/>
      <c r="P270" s="19"/>
      <c r="Q270" s="5">
        <v>98</v>
      </c>
      <c r="S270" s="20" t="s">
        <v>356</v>
      </c>
      <c r="T270" s="3"/>
      <c r="U270" s="5">
        <v>217</v>
      </c>
      <c r="V270" s="3"/>
      <c r="W270" s="3"/>
      <c r="X270" s="90">
        <v>-1</v>
      </c>
      <c r="Y270" s="19"/>
      <c r="Z270" s="3"/>
      <c r="AA270" s="5">
        <v>217</v>
      </c>
      <c r="AB270" s="3"/>
      <c r="AC270" s="3"/>
      <c r="AD270" s="90">
        <v>-1</v>
      </c>
      <c r="AE270" s="19"/>
      <c r="AG270" s="20" t="s">
        <v>356</v>
      </c>
      <c r="AH270" s="5">
        <v>217</v>
      </c>
      <c r="AI270" s="3"/>
      <c r="AJ270" s="5">
        <v>237</v>
      </c>
      <c r="AK270" s="4">
        <v>-1</v>
      </c>
      <c r="AL270" s="3"/>
      <c r="AM270" s="3"/>
    </row>
    <row r="271" spans="1:39" x14ac:dyDescent="0.35">
      <c r="A271" s="20" t="s">
        <v>253</v>
      </c>
      <c r="B271" s="3"/>
      <c r="C271" s="5">
        <v>198</v>
      </c>
      <c r="D271" s="3"/>
      <c r="E271" s="3"/>
      <c r="F271" s="4">
        <v>-1</v>
      </c>
      <c r="G271" s="3"/>
      <c r="H271" s="19"/>
      <c r="I271" s="5">
        <v>104</v>
      </c>
      <c r="J271" s="3"/>
      <c r="K271" s="5">
        <v>217</v>
      </c>
      <c r="L271" s="3"/>
      <c r="M271" s="3"/>
      <c r="N271" s="4">
        <v>-1</v>
      </c>
      <c r="O271" s="3"/>
      <c r="P271" s="19"/>
      <c r="Q271" s="5">
        <v>98</v>
      </c>
      <c r="S271" s="20" t="s">
        <v>253</v>
      </c>
      <c r="T271" s="3"/>
      <c r="U271" s="5">
        <v>217</v>
      </c>
      <c r="V271" s="3"/>
      <c r="W271" s="3"/>
      <c r="X271" s="90">
        <v>-1</v>
      </c>
      <c r="Y271" s="19"/>
      <c r="Z271" s="3"/>
      <c r="AA271" s="5">
        <v>217</v>
      </c>
      <c r="AB271" s="3"/>
      <c r="AC271" s="3"/>
      <c r="AD271" s="90">
        <v>-1</v>
      </c>
      <c r="AE271" s="19"/>
      <c r="AG271" s="20" t="s">
        <v>253</v>
      </c>
      <c r="AH271" s="5">
        <v>217</v>
      </c>
      <c r="AI271" s="3">
        <v>9.6065999999999999E-3</v>
      </c>
      <c r="AJ271" s="5">
        <v>205</v>
      </c>
      <c r="AK271" s="4">
        <v>-1</v>
      </c>
      <c r="AL271" s="3">
        <v>8.9304412883250946E-6</v>
      </c>
      <c r="AM271" s="3"/>
    </row>
    <row r="272" spans="1:39" x14ac:dyDescent="0.35">
      <c r="A272" s="20" t="s">
        <v>357</v>
      </c>
      <c r="B272" s="3"/>
      <c r="C272" s="5">
        <v>198</v>
      </c>
      <c r="D272" s="3"/>
      <c r="E272" s="3"/>
      <c r="F272" s="4">
        <v>-1</v>
      </c>
      <c r="G272" s="3"/>
      <c r="H272" s="19"/>
      <c r="I272" s="5">
        <v>104</v>
      </c>
      <c r="J272" s="3"/>
      <c r="K272" s="5">
        <v>217</v>
      </c>
      <c r="L272" s="3"/>
      <c r="M272" s="3"/>
      <c r="N272" s="4">
        <v>-1</v>
      </c>
      <c r="O272" s="3"/>
      <c r="P272" s="19"/>
      <c r="Q272" s="5">
        <v>98</v>
      </c>
      <c r="S272" s="20" t="s">
        <v>357</v>
      </c>
      <c r="T272" s="3"/>
      <c r="U272" s="5">
        <v>217</v>
      </c>
      <c r="V272" s="3"/>
      <c r="W272" s="3"/>
      <c r="X272" s="90">
        <v>-1</v>
      </c>
      <c r="Y272" s="19"/>
      <c r="Z272" s="3"/>
      <c r="AA272" s="5">
        <v>217</v>
      </c>
      <c r="AB272" s="3"/>
      <c r="AC272" s="3"/>
      <c r="AD272" s="90">
        <v>-1</v>
      </c>
      <c r="AE272" s="19"/>
      <c r="AG272" s="20" t="s">
        <v>357</v>
      </c>
      <c r="AH272" s="5">
        <v>217</v>
      </c>
      <c r="AI272" s="3"/>
      <c r="AJ272" s="5">
        <v>237</v>
      </c>
      <c r="AK272" s="4">
        <v>-1</v>
      </c>
      <c r="AL272" s="3"/>
      <c r="AM272" s="3"/>
    </row>
    <row r="273" spans="1:39" x14ac:dyDescent="0.35">
      <c r="A273" s="20" t="s">
        <v>226</v>
      </c>
      <c r="B273" s="3"/>
      <c r="C273" s="5">
        <v>198</v>
      </c>
      <c r="D273" s="3"/>
      <c r="E273" s="3"/>
      <c r="F273" s="4">
        <v>-1</v>
      </c>
      <c r="G273" s="3"/>
      <c r="H273" s="19"/>
      <c r="I273" s="5">
        <v>104</v>
      </c>
      <c r="J273" s="3"/>
      <c r="K273" s="5">
        <v>217</v>
      </c>
      <c r="L273" s="3"/>
      <c r="M273" s="3"/>
      <c r="N273" s="4">
        <v>-1</v>
      </c>
      <c r="O273" s="3"/>
      <c r="P273" s="19"/>
      <c r="Q273" s="5">
        <v>98</v>
      </c>
      <c r="S273" s="20" t="s">
        <v>226</v>
      </c>
      <c r="T273" s="3"/>
      <c r="U273" s="5">
        <v>217</v>
      </c>
      <c r="V273" s="3"/>
      <c r="W273" s="3"/>
      <c r="X273" s="90">
        <v>-1</v>
      </c>
      <c r="Y273" s="19"/>
      <c r="Z273" s="3"/>
      <c r="AA273" s="5">
        <v>217</v>
      </c>
      <c r="AB273" s="3"/>
      <c r="AC273" s="3"/>
      <c r="AD273" s="90">
        <v>-1</v>
      </c>
      <c r="AE273" s="19"/>
      <c r="AG273" s="20" t="s">
        <v>226</v>
      </c>
      <c r="AH273" s="5">
        <v>217</v>
      </c>
      <c r="AI273" s="3"/>
      <c r="AJ273" s="5">
        <v>237</v>
      </c>
      <c r="AK273" s="4">
        <v>-1</v>
      </c>
      <c r="AL273" s="3"/>
      <c r="AM273" s="3"/>
    </row>
    <row r="274" spans="1:39" x14ac:dyDescent="0.35">
      <c r="A274" s="20" t="s">
        <v>358</v>
      </c>
      <c r="B274" s="3"/>
      <c r="C274" s="5">
        <v>198</v>
      </c>
      <c r="D274" s="3"/>
      <c r="E274" s="3"/>
      <c r="F274" s="4">
        <v>-1</v>
      </c>
      <c r="G274" s="3"/>
      <c r="H274" s="19"/>
      <c r="I274" s="5">
        <v>104</v>
      </c>
      <c r="J274" s="3"/>
      <c r="K274" s="5">
        <v>217</v>
      </c>
      <c r="L274" s="3"/>
      <c r="M274" s="3"/>
      <c r="N274" s="4">
        <v>-1</v>
      </c>
      <c r="O274" s="3"/>
      <c r="P274" s="19"/>
      <c r="Q274" s="5">
        <v>98</v>
      </c>
      <c r="S274" s="20" t="s">
        <v>358</v>
      </c>
      <c r="T274" s="3"/>
      <c r="U274" s="5">
        <v>217</v>
      </c>
      <c r="V274" s="3"/>
      <c r="W274" s="3"/>
      <c r="X274" s="90">
        <v>-1</v>
      </c>
      <c r="Y274" s="19"/>
      <c r="Z274" s="3"/>
      <c r="AA274" s="5">
        <v>217</v>
      </c>
      <c r="AB274" s="3"/>
      <c r="AC274" s="3"/>
      <c r="AD274" s="90">
        <v>-1</v>
      </c>
      <c r="AE274" s="19"/>
      <c r="AG274" s="20" t="s">
        <v>358</v>
      </c>
      <c r="AH274" s="5">
        <v>217</v>
      </c>
      <c r="AI274" s="3"/>
      <c r="AJ274" s="5">
        <v>237</v>
      </c>
      <c r="AK274" s="4">
        <v>-1</v>
      </c>
      <c r="AL274" s="3"/>
      <c r="AM274" s="3"/>
    </row>
    <row r="275" spans="1:39" x14ac:dyDescent="0.35">
      <c r="A275" s="20" t="s">
        <v>78</v>
      </c>
      <c r="B275" s="3"/>
      <c r="C275" s="5">
        <v>198</v>
      </c>
      <c r="D275" s="3"/>
      <c r="E275" s="3"/>
      <c r="F275" s="4">
        <v>-1</v>
      </c>
      <c r="G275" s="3"/>
      <c r="H275" s="19"/>
      <c r="I275" s="5">
        <v>104</v>
      </c>
      <c r="J275" s="3"/>
      <c r="K275" s="5">
        <v>217</v>
      </c>
      <c r="L275" s="3"/>
      <c r="M275" s="3"/>
      <c r="N275" s="4">
        <v>-1</v>
      </c>
      <c r="O275" s="3"/>
      <c r="P275" s="19"/>
      <c r="Q275" s="5">
        <v>98</v>
      </c>
      <c r="S275" s="20" t="s">
        <v>78</v>
      </c>
      <c r="T275" s="3"/>
      <c r="U275" s="5">
        <v>217</v>
      </c>
      <c r="V275" s="3"/>
      <c r="W275" s="3"/>
      <c r="X275" s="90">
        <v>-1</v>
      </c>
      <c r="Y275" s="19"/>
      <c r="Z275" s="3"/>
      <c r="AA275" s="5">
        <v>217</v>
      </c>
      <c r="AB275" s="3"/>
      <c r="AC275" s="3"/>
      <c r="AD275" s="90">
        <v>-1</v>
      </c>
      <c r="AE275" s="19"/>
      <c r="AG275" s="20" t="s">
        <v>78</v>
      </c>
      <c r="AH275" s="5">
        <v>217</v>
      </c>
      <c r="AI275" s="3"/>
      <c r="AJ275" s="5">
        <v>237</v>
      </c>
      <c r="AK275" s="4">
        <v>-1</v>
      </c>
      <c r="AL275" s="3"/>
      <c r="AM275" s="3"/>
    </row>
    <row r="276" spans="1:39" x14ac:dyDescent="0.35">
      <c r="A276" s="20" t="s">
        <v>359</v>
      </c>
      <c r="B276" s="3"/>
      <c r="C276" s="5">
        <v>198</v>
      </c>
      <c r="D276" s="3"/>
      <c r="E276" s="3"/>
      <c r="F276" s="4">
        <v>-1</v>
      </c>
      <c r="G276" s="3"/>
      <c r="H276" s="19"/>
      <c r="I276" s="5">
        <v>104</v>
      </c>
      <c r="J276" s="3"/>
      <c r="K276" s="5">
        <v>217</v>
      </c>
      <c r="L276" s="3"/>
      <c r="M276" s="3"/>
      <c r="N276" s="4">
        <v>-1</v>
      </c>
      <c r="O276" s="3"/>
      <c r="P276" s="19"/>
      <c r="Q276" s="5">
        <v>98</v>
      </c>
      <c r="S276" s="20" t="s">
        <v>359</v>
      </c>
      <c r="T276" s="3"/>
      <c r="U276" s="5">
        <v>217</v>
      </c>
      <c r="V276" s="3"/>
      <c r="W276" s="3"/>
      <c r="X276" s="90">
        <v>-1</v>
      </c>
      <c r="Y276" s="19"/>
      <c r="Z276" s="3"/>
      <c r="AA276" s="5">
        <v>217</v>
      </c>
      <c r="AB276" s="3"/>
      <c r="AC276" s="3"/>
      <c r="AD276" s="90">
        <v>-1</v>
      </c>
      <c r="AE276" s="19"/>
      <c r="AG276" s="20" t="s">
        <v>359</v>
      </c>
      <c r="AH276" s="5">
        <v>217</v>
      </c>
      <c r="AI276" s="3">
        <v>2.3674819999999999E-2</v>
      </c>
      <c r="AJ276" s="5">
        <v>182</v>
      </c>
      <c r="AK276" s="4">
        <v>1.3196303456006051</v>
      </c>
      <c r="AL276" s="3">
        <v>2.2008472302548735E-5</v>
      </c>
      <c r="AM276" s="3">
        <v>1.020629E-2</v>
      </c>
    </row>
    <row r="277" spans="1:39" x14ac:dyDescent="0.35">
      <c r="A277" s="20" t="s">
        <v>146</v>
      </c>
      <c r="B277" s="3"/>
      <c r="C277" s="5">
        <v>198</v>
      </c>
      <c r="D277" s="3"/>
      <c r="E277" s="3"/>
      <c r="F277" s="4">
        <v>-1</v>
      </c>
      <c r="G277" s="3"/>
      <c r="H277" s="19"/>
      <c r="I277" s="5">
        <v>104</v>
      </c>
      <c r="J277" s="3"/>
      <c r="K277" s="5">
        <v>217</v>
      </c>
      <c r="L277" s="3"/>
      <c r="M277" s="3"/>
      <c r="N277" s="4">
        <v>-1</v>
      </c>
      <c r="O277" s="3"/>
      <c r="P277" s="19"/>
      <c r="Q277" s="5">
        <v>98</v>
      </c>
      <c r="S277" s="20" t="s">
        <v>146</v>
      </c>
      <c r="T277" s="3"/>
      <c r="U277" s="5">
        <v>217</v>
      </c>
      <c r="V277" s="3"/>
      <c r="W277" s="3"/>
      <c r="X277" s="90">
        <v>-1</v>
      </c>
      <c r="Y277" s="19"/>
      <c r="Z277" s="3"/>
      <c r="AA277" s="5">
        <v>217</v>
      </c>
      <c r="AB277" s="3"/>
      <c r="AC277" s="3"/>
      <c r="AD277" s="90">
        <v>-1</v>
      </c>
      <c r="AE277" s="19"/>
      <c r="AG277" s="20" t="s">
        <v>146</v>
      </c>
      <c r="AH277" s="5">
        <v>217</v>
      </c>
      <c r="AI277" s="3"/>
      <c r="AJ277" s="5">
        <v>237</v>
      </c>
      <c r="AK277" s="4">
        <v>-1</v>
      </c>
      <c r="AL277" s="3"/>
      <c r="AM277" s="3"/>
    </row>
    <row r="278" spans="1:39" x14ac:dyDescent="0.35">
      <c r="A278" s="20" t="s">
        <v>285</v>
      </c>
      <c r="B278" s="3"/>
      <c r="C278" s="5">
        <v>198</v>
      </c>
      <c r="D278" s="3"/>
      <c r="E278" s="3"/>
      <c r="F278" s="4">
        <v>-1</v>
      </c>
      <c r="G278" s="3"/>
      <c r="H278" s="19"/>
      <c r="I278" s="5">
        <v>104</v>
      </c>
      <c r="J278" s="3"/>
      <c r="K278" s="5">
        <v>217</v>
      </c>
      <c r="L278" s="3"/>
      <c r="M278" s="3"/>
      <c r="N278" s="4">
        <v>-1</v>
      </c>
      <c r="O278" s="3"/>
      <c r="P278" s="19"/>
      <c r="Q278" s="5">
        <v>98</v>
      </c>
      <c r="S278" s="20" t="s">
        <v>285</v>
      </c>
      <c r="T278" s="3"/>
      <c r="U278" s="5">
        <v>217</v>
      </c>
      <c r="V278" s="3"/>
      <c r="W278" s="3"/>
      <c r="X278" s="90">
        <v>-1</v>
      </c>
      <c r="Y278" s="19"/>
      <c r="Z278" s="3"/>
      <c r="AA278" s="5">
        <v>217</v>
      </c>
      <c r="AB278" s="3"/>
      <c r="AC278" s="3"/>
      <c r="AD278" s="90">
        <v>-1</v>
      </c>
      <c r="AE278" s="19"/>
      <c r="AG278" s="20" t="s">
        <v>285</v>
      </c>
      <c r="AH278" s="5">
        <v>217</v>
      </c>
      <c r="AI278" s="3"/>
      <c r="AJ278" s="5">
        <v>237</v>
      </c>
      <c r="AK278" s="4">
        <v>-1</v>
      </c>
      <c r="AL278" s="3"/>
      <c r="AM278" s="3"/>
    </row>
    <row r="279" spans="1:39" x14ac:dyDescent="0.35">
      <c r="A279" s="20" t="s">
        <v>314</v>
      </c>
      <c r="B279" s="3"/>
      <c r="C279" s="5">
        <v>198</v>
      </c>
      <c r="D279" s="3"/>
      <c r="E279" s="3"/>
      <c r="F279" s="4">
        <v>-1</v>
      </c>
      <c r="G279" s="3"/>
      <c r="H279" s="19"/>
      <c r="I279" s="5">
        <v>104</v>
      </c>
      <c r="J279" s="3"/>
      <c r="K279" s="5">
        <v>217</v>
      </c>
      <c r="L279" s="3"/>
      <c r="M279" s="3"/>
      <c r="N279" s="4">
        <v>-1</v>
      </c>
      <c r="O279" s="3"/>
      <c r="P279" s="19"/>
      <c r="Q279" s="5">
        <v>98</v>
      </c>
      <c r="S279" s="20" t="s">
        <v>314</v>
      </c>
      <c r="T279" s="3"/>
      <c r="U279" s="5">
        <v>217</v>
      </c>
      <c r="V279" s="3"/>
      <c r="W279" s="3"/>
      <c r="X279" s="90">
        <v>-1</v>
      </c>
      <c r="Y279" s="19"/>
      <c r="Z279" s="3"/>
      <c r="AA279" s="5">
        <v>217</v>
      </c>
      <c r="AB279" s="3"/>
      <c r="AC279" s="3"/>
      <c r="AD279" s="90">
        <v>-1</v>
      </c>
      <c r="AE279" s="19"/>
      <c r="AG279" s="20" t="s">
        <v>314</v>
      </c>
      <c r="AH279" s="5">
        <v>217</v>
      </c>
      <c r="AI279" s="3"/>
      <c r="AJ279" s="5">
        <v>237</v>
      </c>
      <c r="AK279" s="4">
        <v>-1</v>
      </c>
      <c r="AL279" s="3"/>
      <c r="AM279" s="3"/>
    </row>
    <row r="280" spans="1:39" x14ac:dyDescent="0.35">
      <c r="A280" s="20" t="s">
        <v>230</v>
      </c>
      <c r="B280" s="3"/>
      <c r="C280" s="5">
        <v>198</v>
      </c>
      <c r="D280" s="3"/>
      <c r="E280" s="3"/>
      <c r="F280" s="4">
        <v>-1</v>
      </c>
      <c r="G280" s="3"/>
      <c r="H280" s="19"/>
      <c r="I280" s="5">
        <v>104</v>
      </c>
      <c r="J280" s="3"/>
      <c r="K280" s="5">
        <v>217</v>
      </c>
      <c r="L280" s="3"/>
      <c r="M280" s="3"/>
      <c r="N280" s="4">
        <v>-1</v>
      </c>
      <c r="O280" s="3"/>
      <c r="P280" s="19"/>
      <c r="Q280" s="5">
        <v>98</v>
      </c>
      <c r="S280" s="20" t="s">
        <v>230</v>
      </c>
      <c r="T280" s="3"/>
      <c r="U280" s="5">
        <v>217</v>
      </c>
      <c r="V280" s="3"/>
      <c r="W280" s="3"/>
      <c r="X280" s="90">
        <v>-1</v>
      </c>
      <c r="Y280" s="19"/>
      <c r="Z280" s="3"/>
      <c r="AA280" s="5">
        <v>217</v>
      </c>
      <c r="AB280" s="3"/>
      <c r="AC280" s="3"/>
      <c r="AD280" s="90">
        <v>-1</v>
      </c>
      <c r="AE280" s="19"/>
      <c r="AG280" s="20" t="s">
        <v>230</v>
      </c>
      <c r="AH280" s="5">
        <v>217</v>
      </c>
      <c r="AI280" s="3"/>
      <c r="AJ280" s="5">
        <v>237</v>
      </c>
      <c r="AK280" s="4">
        <v>-1</v>
      </c>
      <c r="AL280" s="3"/>
      <c r="AM280" s="3"/>
    </row>
    <row r="281" spans="1:39" x14ac:dyDescent="0.35">
      <c r="A281" s="20" t="s">
        <v>322</v>
      </c>
      <c r="B281" s="3"/>
      <c r="C281" s="5">
        <v>198</v>
      </c>
      <c r="D281" s="3"/>
      <c r="E281" s="3"/>
      <c r="F281" s="4">
        <v>-1</v>
      </c>
      <c r="G281" s="3"/>
      <c r="H281" s="19"/>
      <c r="I281" s="5">
        <v>104</v>
      </c>
      <c r="J281" s="3"/>
      <c r="K281" s="5">
        <v>217</v>
      </c>
      <c r="L281" s="3"/>
      <c r="M281" s="3"/>
      <c r="N281" s="4">
        <v>-1</v>
      </c>
      <c r="O281" s="3"/>
      <c r="P281" s="19"/>
      <c r="Q281" s="5">
        <v>98</v>
      </c>
      <c r="S281" s="20" t="s">
        <v>322</v>
      </c>
      <c r="T281" s="3"/>
      <c r="U281" s="5">
        <v>217</v>
      </c>
      <c r="V281" s="3"/>
      <c r="W281" s="3"/>
      <c r="X281" s="90">
        <v>-1</v>
      </c>
      <c r="Y281" s="19"/>
      <c r="Z281" s="3"/>
      <c r="AA281" s="5">
        <v>217</v>
      </c>
      <c r="AB281" s="3"/>
      <c r="AC281" s="3"/>
      <c r="AD281" s="90">
        <v>-1</v>
      </c>
      <c r="AE281" s="19"/>
      <c r="AG281" s="20" t="s">
        <v>322</v>
      </c>
      <c r="AH281" s="5">
        <v>217</v>
      </c>
      <c r="AI281" s="3"/>
      <c r="AJ281" s="5">
        <v>237</v>
      </c>
      <c r="AK281" s="4">
        <v>-1</v>
      </c>
      <c r="AL281" s="3"/>
      <c r="AM281" s="3"/>
    </row>
    <row r="282" spans="1:39" x14ac:dyDescent="0.35">
      <c r="A282" s="20" t="s">
        <v>95</v>
      </c>
      <c r="B282" s="3"/>
      <c r="C282" s="5">
        <v>198</v>
      </c>
      <c r="D282" s="3"/>
      <c r="E282" s="3"/>
      <c r="F282" s="4">
        <v>-1</v>
      </c>
      <c r="G282" s="3"/>
      <c r="H282" s="19"/>
      <c r="I282" s="5">
        <v>104</v>
      </c>
      <c r="J282" s="3"/>
      <c r="K282" s="5">
        <v>217</v>
      </c>
      <c r="L282" s="3"/>
      <c r="M282" s="3"/>
      <c r="N282" s="4">
        <v>-1</v>
      </c>
      <c r="O282" s="3"/>
      <c r="P282" s="19"/>
      <c r="Q282" s="5">
        <v>98</v>
      </c>
      <c r="S282" s="20" t="s">
        <v>95</v>
      </c>
      <c r="T282" s="3"/>
      <c r="U282" s="5">
        <v>217</v>
      </c>
      <c r="V282" s="3"/>
      <c r="W282" s="3"/>
      <c r="X282" s="90">
        <v>-1</v>
      </c>
      <c r="Y282" s="19"/>
      <c r="Z282" s="3"/>
      <c r="AA282" s="5">
        <v>217</v>
      </c>
      <c r="AB282" s="3"/>
      <c r="AC282" s="3"/>
      <c r="AD282" s="90">
        <v>-1</v>
      </c>
      <c r="AE282" s="19"/>
      <c r="AG282" s="20" t="s">
        <v>95</v>
      </c>
      <c r="AH282" s="5">
        <v>217</v>
      </c>
      <c r="AI282" s="3"/>
      <c r="AJ282" s="5">
        <v>237</v>
      </c>
      <c r="AK282" s="4">
        <v>-1</v>
      </c>
      <c r="AL282" s="3"/>
      <c r="AM282" s="3"/>
    </row>
    <row r="283" spans="1:39" x14ac:dyDescent="0.35">
      <c r="A283" s="20" t="s">
        <v>92</v>
      </c>
      <c r="B283" s="3"/>
      <c r="C283" s="5">
        <v>198</v>
      </c>
      <c r="D283" s="3"/>
      <c r="E283" s="3"/>
      <c r="F283" s="4">
        <v>-1</v>
      </c>
      <c r="G283" s="3"/>
      <c r="H283" s="19"/>
      <c r="I283" s="5">
        <v>104</v>
      </c>
      <c r="J283" s="3"/>
      <c r="K283" s="5">
        <v>217</v>
      </c>
      <c r="L283" s="3"/>
      <c r="M283" s="3"/>
      <c r="N283" s="4">
        <v>-1</v>
      </c>
      <c r="O283" s="3"/>
      <c r="P283" s="19"/>
      <c r="Q283" s="5">
        <v>98</v>
      </c>
      <c r="S283" s="20" t="s">
        <v>92</v>
      </c>
      <c r="T283" s="3"/>
      <c r="U283" s="5">
        <v>217</v>
      </c>
      <c r="V283" s="3"/>
      <c r="W283" s="3"/>
      <c r="X283" s="90">
        <v>-1</v>
      </c>
      <c r="Y283" s="19"/>
      <c r="Z283" s="3"/>
      <c r="AA283" s="5">
        <v>217</v>
      </c>
      <c r="AB283" s="3"/>
      <c r="AC283" s="3"/>
      <c r="AD283" s="90">
        <v>-1</v>
      </c>
      <c r="AE283" s="19"/>
      <c r="AG283" s="20" t="s">
        <v>92</v>
      </c>
      <c r="AH283" s="5">
        <v>217</v>
      </c>
      <c r="AI283" s="3"/>
      <c r="AJ283" s="5">
        <v>237</v>
      </c>
      <c r="AK283" s="4">
        <v>-1</v>
      </c>
      <c r="AL283" s="3"/>
      <c r="AM283" s="3"/>
    </row>
    <row r="284" spans="1:39" x14ac:dyDescent="0.35">
      <c r="A284" s="20" t="s">
        <v>363</v>
      </c>
      <c r="B284" s="3"/>
      <c r="C284" s="5">
        <v>198</v>
      </c>
      <c r="D284" s="3"/>
      <c r="E284" s="3"/>
      <c r="F284" s="4">
        <v>-1</v>
      </c>
      <c r="G284" s="3"/>
      <c r="H284" s="19"/>
      <c r="I284" s="5">
        <v>104</v>
      </c>
      <c r="J284" s="3"/>
      <c r="K284" s="5">
        <v>217</v>
      </c>
      <c r="L284" s="3"/>
      <c r="M284" s="3"/>
      <c r="N284" s="4">
        <v>-1</v>
      </c>
      <c r="O284" s="3"/>
      <c r="P284" s="19"/>
      <c r="Q284" s="5">
        <v>98</v>
      </c>
      <c r="S284" s="20" t="s">
        <v>363</v>
      </c>
      <c r="T284" s="3"/>
      <c r="U284" s="5">
        <v>217</v>
      </c>
      <c r="V284" s="3"/>
      <c r="W284" s="3"/>
      <c r="X284" s="90">
        <v>-1</v>
      </c>
      <c r="Y284" s="19"/>
      <c r="Z284" s="3"/>
      <c r="AA284" s="5">
        <v>217</v>
      </c>
      <c r="AB284" s="3"/>
      <c r="AC284" s="3"/>
      <c r="AD284" s="90">
        <v>-1</v>
      </c>
      <c r="AE284" s="19"/>
      <c r="AG284" s="20" t="s">
        <v>363</v>
      </c>
      <c r="AH284" s="5">
        <v>217</v>
      </c>
      <c r="AI284" s="3"/>
      <c r="AJ284" s="5">
        <v>237</v>
      </c>
      <c r="AK284" s="4">
        <v>-1</v>
      </c>
      <c r="AL284" s="3"/>
      <c r="AM284" s="3"/>
    </row>
    <row r="285" spans="1:39" x14ac:dyDescent="0.35">
      <c r="A285" s="20" t="s">
        <v>247</v>
      </c>
      <c r="B285" s="3"/>
      <c r="C285" s="5">
        <v>198</v>
      </c>
      <c r="D285" s="3"/>
      <c r="E285" s="3"/>
      <c r="F285" s="4">
        <v>-1</v>
      </c>
      <c r="G285" s="3"/>
      <c r="H285" s="19"/>
      <c r="I285" s="5">
        <v>104</v>
      </c>
      <c r="J285" s="3"/>
      <c r="K285" s="5">
        <v>217</v>
      </c>
      <c r="L285" s="3"/>
      <c r="M285" s="3"/>
      <c r="N285" s="4">
        <v>-1</v>
      </c>
      <c r="O285" s="3"/>
      <c r="P285" s="19"/>
      <c r="Q285" s="5">
        <v>98</v>
      </c>
      <c r="S285" s="20" t="s">
        <v>247</v>
      </c>
      <c r="T285" s="3"/>
      <c r="U285" s="5">
        <v>217</v>
      </c>
      <c r="V285" s="3"/>
      <c r="W285" s="3"/>
      <c r="X285" s="90">
        <v>-1</v>
      </c>
      <c r="Y285" s="19"/>
      <c r="Z285" s="3"/>
      <c r="AA285" s="5">
        <v>217</v>
      </c>
      <c r="AB285" s="3"/>
      <c r="AC285" s="3"/>
      <c r="AD285" s="90">
        <v>-1</v>
      </c>
      <c r="AE285" s="19"/>
      <c r="AG285" s="20" t="s">
        <v>247</v>
      </c>
      <c r="AH285" s="5">
        <v>217</v>
      </c>
      <c r="AI285" s="3"/>
      <c r="AJ285" s="5">
        <v>237</v>
      </c>
      <c r="AK285" s="4">
        <v>-1</v>
      </c>
      <c r="AL285" s="3"/>
      <c r="AM285" s="3">
        <v>1.56E-3</v>
      </c>
    </row>
    <row r="286" spans="1:39" x14ac:dyDescent="0.35">
      <c r="A286" s="20" t="s">
        <v>364</v>
      </c>
      <c r="B286" s="3"/>
      <c r="C286" s="5">
        <v>198</v>
      </c>
      <c r="D286" s="3"/>
      <c r="E286" s="3"/>
      <c r="F286" s="4">
        <v>-1</v>
      </c>
      <c r="G286" s="3"/>
      <c r="H286" s="19"/>
      <c r="I286" s="5">
        <v>104</v>
      </c>
      <c r="J286" s="3"/>
      <c r="K286" s="5">
        <v>217</v>
      </c>
      <c r="L286" s="3"/>
      <c r="M286" s="3"/>
      <c r="N286" s="4">
        <v>-1</v>
      </c>
      <c r="O286" s="3"/>
      <c r="P286" s="19"/>
      <c r="Q286" s="5">
        <v>98</v>
      </c>
      <c r="S286" s="20" t="s">
        <v>364</v>
      </c>
      <c r="T286" s="3"/>
      <c r="U286" s="5">
        <v>217</v>
      </c>
      <c r="V286" s="3"/>
      <c r="W286" s="3"/>
      <c r="X286" s="90">
        <v>-1</v>
      </c>
      <c r="Y286" s="19"/>
      <c r="Z286" s="3"/>
      <c r="AA286" s="5">
        <v>217</v>
      </c>
      <c r="AB286" s="3"/>
      <c r="AC286" s="3"/>
      <c r="AD286" s="90">
        <v>-1</v>
      </c>
      <c r="AE286" s="19"/>
      <c r="AG286" s="20" t="s">
        <v>364</v>
      </c>
      <c r="AH286" s="5">
        <v>217</v>
      </c>
      <c r="AI286" s="3"/>
      <c r="AJ286" s="5">
        <v>237</v>
      </c>
      <c r="AK286" s="4">
        <v>-1</v>
      </c>
      <c r="AL286" s="3"/>
      <c r="AM286" s="3"/>
    </row>
    <row r="287" spans="1:39" x14ac:dyDescent="0.35">
      <c r="A287" s="20" t="s">
        <v>163</v>
      </c>
      <c r="B287" s="3"/>
      <c r="C287" s="5">
        <v>198</v>
      </c>
      <c r="D287" s="3">
        <v>2.2880000000000001E-5</v>
      </c>
      <c r="E287" s="3">
        <v>-2.2880000000000001E-5</v>
      </c>
      <c r="F287" s="4">
        <v>-1</v>
      </c>
      <c r="G287" s="3"/>
      <c r="H287" s="19">
        <v>-2.8044370237915595E-7</v>
      </c>
      <c r="I287" s="5">
        <v>185</v>
      </c>
      <c r="J287" s="3"/>
      <c r="K287" s="5">
        <v>217</v>
      </c>
      <c r="L287" s="3">
        <v>3.0800000000000003E-5</v>
      </c>
      <c r="M287" s="3">
        <v>-3.0800000000000003E-5</v>
      </c>
      <c r="N287" s="4">
        <v>-1</v>
      </c>
      <c r="O287" s="3"/>
      <c r="P287" s="19">
        <v>-1.8696478581688942E-7</v>
      </c>
      <c r="Q287" s="5">
        <v>163</v>
      </c>
      <c r="S287" s="20" t="s">
        <v>163</v>
      </c>
      <c r="T287" s="3"/>
      <c r="U287" s="5">
        <v>217</v>
      </c>
      <c r="V287" s="3">
        <v>3.0800000000000003E-5</v>
      </c>
      <c r="W287" s="3">
        <v>-3.0800000000000003E-5</v>
      </c>
      <c r="X287" s="90">
        <v>-1</v>
      </c>
      <c r="Y287" s="19">
        <v>-1.2075689782800538E-7</v>
      </c>
      <c r="Z287" s="3"/>
      <c r="AA287" s="5">
        <v>217</v>
      </c>
      <c r="AB287" s="3">
        <v>3.0800000000000003E-5</v>
      </c>
      <c r="AC287" s="3">
        <v>-3.0800000000000003E-5</v>
      </c>
      <c r="AD287" s="90">
        <v>-1</v>
      </c>
      <c r="AE287" s="19">
        <v>-1.2075689782800538E-7</v>
      </c>
      <c r="AG287" s="20" t="s">
        <v>163</v>
      </c>
      <c r="AH287" s="5">
        <v>217</v>
      </c>
      <c r="AI287" s="3">
        <v>3.0800000000000003E-5</v>
      </c>
      <c r="AJ287" s="5">
        <v>236</v>
      </c>
      <c r="AK287" s="4">
        <v>-0.97376133033462819</v>
      </c>
      <c r="AL287" s="3">
        <v>2.8632147865052453E-8</v>
      </c>
      <c r="AM287" s="3">
        <v>1.17384E-3</v>
      </c>
    </row>
    <row r="288" spans="1:39" x14ac:dyDescent="0.35">
      <c r="A288" s="20" t="s">
        <v>365</v>
      </c>
      <c r="B288" s="3"/>
      <c r="C288" s="5">
        <v>198</v>
      </c>
      <c r="D288" s="3"/>
      <c r="E288" s="3"/>
      <c r="F288" s="4">
        <v>-1</v>
      </c>
      <c r="G288" s="3"/>
      <c r="H288" s="19"/>
      <c r="I288" s="5">
        <v>104</v>
      </c>
      <c r="J288" s="3"/>
      <c r="K288" s="5">
        <v>217</v>
      </c>
      <c r="L288" s="3"/>
      <c r="M288" s="3"/>
      <c r="N288" s="4">
        <v>-1</v>
      </c>
      <c r="O288" s="3"/>
      <c r="P288" s="19"/>
      <c r="Q288" s="5">
        <v>98</v>
      </c>
      <c r="S288" s="20" t="s">
        <v>365</v>
      </c>
      <c r="T288" s="3"/>
      <c r="U288" s="5">
        <v>217</v>
      </c>
      <c r="V288" s="3"/>
      <c r="W288" s="3"/>
      <c r="X288" s="90">
        <v>-1</v>
      </c>
      <c r="Y288" s="19"/>
      <c r="Z288" s="3"/>
      <c r="AA288" s="5">
        <v>217</v>
      </c>
      <c r="AB288" s="3"/>
      <c r="AC288" s="3"/>
      <c r="AD288" s="90">
        <v>-1</v>
      </c>
      <c r="AE288" s="19"/>
      <c r="AG288" s="20" t="s">
        <v>365</v>
      </c>
      <c r="AH288" s="5">
        <v>217</v>
      </c>
      <c r="AI288" s="3"/>
      <c r="AJ288" s="5">
        <v>237</v>
      </c>
      <c r="AK288" s="4">
        <v>-1</v>
      </c>
      <c r="AL288" s="3"/>
      <c r="AM288" s="3"/>
    </row>
    <row r="289" spans="1:39" x14ac:dyDescent="0.35">
      <c r="A289" s="20" t="s">
        <v>318</v>
      </c>
      <c r="B289" s="3"/>
      <c r="C289" s="5">
        <v>198</v>
      </c>
      <c r="D289" s="3"/>
      <c r="E289" s="3"/>
      <c r="F289" s="4">
        <v>-1</v>
      </c>
      <c r="G289" s="3"/>
      <c r="H289" s="19"/>
      <c r="I289" s="5">
        <v>104</v>
      </c>
      <c r="J289" s="3"/>
      <c r="K289" s="5">
        <v>217</v>
      </c>
      <c r="L289" s="3">
        <v>4.6579999999999998E-5</v>
      </c>
      <c r="M289" s="3">
        <v>-4.6579999999999998E-5</v>
      </c>
      <c r="N289" s="4">
        <v>-1</v>
      </c>
      <c r="O289" s="3"/>
      <c r="P289" s="19">
        <v>-2.8275388712177626E-7</v>
      </c>
      <c r="Q289" s="5">
        <v>165</v>
      </c>
      <c r="S289" s="20" t="s">
        <v>318</v>
      </c>
      <c r="T289" s="3"/>
      <c r="U289" s="5">
        <v>217</v>
      </c>
      <c r="V289" s="3">
        <v>4.6579999999999998E-5</v>
      </c>
      <c r="W289" s="3">
        <v>-4.6579999999999998E-5</v>
      </c>
      <c r="X289" s="90">
        <v>-1</v>
      </c>
      <c r="Y289" s="19">
        <v>-1.8262520457235359E-7</v>
      </c>
      <c r="Z289" s="3"/>
      <c r="AA289" s="5">
        <v>217</v>
      </c>
      <c r="AB289" s="3">
        <v>4.6579999999999998E-5</v>
      </c>
      <c r="AC289" s="3">
        <v>-4.6579999999999998E-5</v>
      </c>
      <c r="AD289" s="90">
        <v>-1</v>
      </c>
      <c r="AE289" s="19">
        <v>-1.8262520457235359E-7</v>
      </c>
      <c r="AG289" s="20" t="s">
        <v>318</v>
      </c>
      <c r="AH289" s="5">
        <v>217</v>
      </c>
      <c r="AI289" s="3">
        <v>2.4841000000000002E-4</v>
      </c>
      <c r="AJ289" s="5">
        <v>231</v>
      </c>
      <c r="AK289" s="4">
        <v>-5.6300573642821927E-2</v>
      </c>
      <c r="AL289" s="3">
        <v>2.3092570945317143E-7</v>
      </c>
      <c r="AM289" s="3">
        <v>2.6323000000000004E-4</v>
      </c>
    </row>
    <row r="290" spans="1:39" x14ac:dyDescent="0.35">
      <c r="A290" s="20" t="s">
        <v>366</v>
      </c>
      <c r="B290" s="3"/>
      <c r="C290" s="5">
        <v>198</v>
      </c>
      <c r="D290" s="3"/>
      <c r="E290" s="3"/>
      <c r="F290" s="4">
        <v>-1</v>
      </c>
      <c r="G290" s="3"/>
      <c r="H290" s="19"/>
      <c r="I290" s="5">
        <v>104</v>
      </c>
      <c r="J290" s="3"/>
      <c r="K290" s="5">
        <v>217</v>
      </c>
      <c r="L290" s="3"/>
      <c r="M290" s="3"/>
      <c r="N290" s="4">
        <v>-1</v>
      </c>
      <c r="O290" s="3"/>
      <c r="P290" s="19"/>
      <c r="Q290" s="5">
        <v>98</v>
      </c>
      <c r="S290" s="20" t="s">
        <v>366</v>
      </c>
      <c r="T290" s="3"/>
      <c r="U290" s="5">
        <v>217</v>
      </c>
      <c r="V290" s="3"/>
      <c r="W290" s="3"/>
      <c r="X290" s="90">
        <v>-1</v>
      </c>
      <c r="Y290" s="19"/>
      <c r="Z290" s="3"/>
      <c r="AA290" s="5">
        <v>217</v>
      </c>
      <c r="AB290" s="3"/>
      <c r="AC290" s="3"/>
      <c r="AD290" s="90">
        <v>-1</v>
      </c>
      <c r="AE290" s="19"/>
      <c r="AG290" s="20" t="s">
        <v>366</v>
      </c>
      <c r="AH290" s="5">
        <v>217</v>
      </c>
      <c r="AI290" s="3"/>
      <c r="AJ290" s="5">
        <v>237</v>
      </c>
      <c r="AK290" s="4">
        <v>-1</v>
      </c>
      <c r="AL290" s="3"/>
      <c r="AM290" s="3"/>
    </row>
    <row r="291" spans="1:39" x14ac:dyDescent="0.35">
      <c r="A291" s="20" t="s">
        <v>141</v>
      </c>
      <c r="B291" s="3"/>
      <c r="C291" s="5">
        <v>198</v>
      </c>
      <c r="D291" s="3"/>
      <c r="E291" s="3"/>
      <c r="F291" s="4">
        <v>-1</v>
      </c>
      <c r="G291" s="3"/>
      <c r="H291" s="19"/>
      <c r="I291" s="5">
        <v>104</v>
      </c>
      <c r="J291" s="3"/>
      <c r="K291" s="5">
        <v>217</v>
      </c>
      <c r="L291" s="3"/>
      <c r="M291" s="3"/>
      <c r="N291" s="4">
        <v>-1</v>
      </c>
      <c r="O291" s="3"/>
      <c r="P291" s="19"/>
      <c r="Q291" s="5">
        <v>98</v>
      </c>
      <c r="S291" s="20" t="s">
        <v>141</v>
      </c>
      <c r="T291" s="3"/>
      <c r="U291" s="5">
        <v>217</v>
      </c>
      <c r="V291" s="3"/>
      <c r="W291" s="3"/>
      <c r="X291" s="90">
        <v>-1</v>
      </c>
      <c r="Y291" s="19"/>
      <c r="Z291" s="3"/>
      <c r="AA291" s="5">
        <v>217</v>
      </c>
      <c r="AB291" s="3"/>
      <c r="AC291" s="3"/>
      <c r="AD291" s="90">
        <v>-1</v>
      </c>
      <c r="AE291" s="19"/>
      <c r="AG291" s="20" t="s">
        <v>141</v>
      </c>
      <c r="AH291" s="5">
        <v>217</v>
      </c>
      <c r="AI291" s="3"/>
      <c r="AJ291" s="5">
        <v>237</v>
      </c>
      <c r="AK291" s="4">
        <v>-1</v>
      </c>
      <c r="AL291" s="3"/>
      <c r="AM291" s="3"/>
    </row>
    <row r="292" spans="1:39" x14ac:dyDescent="0.35">
      <c r="A292" s="20" t="s">
        <v>367</v>
      </c>
      <c r="B292" s="3"/>
      <c r="C292" s="5">
        <v>198</v>
      </c>
      <c r="D292" s="3"/>
      <c r="E292" s="3"/>
      <c r="F292" s="4">
        <v>-1</v>
      </c>
      <c r="G292" s="3"/>
      <c r="H292" s="19"/>
      <c r="I292" s="5">
        <v>104</v>
      </c>
      <c r="J292" s="3"/>
      <c r="K292" s="5">
        <v>217</v>
      </c>
      <c r="L292" s="3"/>
      <c r="M292" s="3"/>
      <c r="N292" s="4">
        <v>-1</v>
      </c>
      <c r="O292" s="3"/>
      <c r="P292" s="19"/>
      <c r="Q292" s="5">
        <v>98</v>
      </c>
      <c r="S292" s="20" t="s">
        <v>367</v>
      </c>
      <c r="T292" s="3"/>
      <c r="U292" s="5">
        <v>217</v>
      </c>
      <c r="V292" s="3"/>
      <c r="W292" s="3"/>
      <c r="X292" s="90">
        <v>-1</v>
      </c>
      <c r="Y292" s="19"/>
      <c r="Z292" s="3"/>
      <c r="AA292" s="5">
        <v>217</v>
      </c>
      <c r="AB292" s="3"/>
      <c r="AC292" s="3"/>
      <c r="AD292" s="90">
        <v>-1</v>
      </c>
      <c r="AE292" s="19"/>
      <c r="AG292" s="20" t="s">
        <v>367</v>
      </c>
      <c r="AH292" s="5">
        <v>217</v>
      </c>
      <c r="AI292" s="3"/>
      <c r="AJ292" s="5">
        <v>237</v>
      </c>
      <c r="AK292" s="4">
        <v>-1</v>
      </c>
      <c r="AL292" s="3"/>
      <c r="AM292" s="3">
        <v>1.9469999999999999E-4</v>
      </c>
    </row>
    <row r="293" spans="1:39" x14ac:dyDescent="0.35">
      <c r="A293" s="20" t="s">
        <v>368</v>
      </c>
      <c r="B293" s="3">
        <v>8345.8608026299989</v>
      </c>
      <c r="C293" s="5">
        <v>1</v>
      </c>
      <c r="D293" s="3">
        <v>8158.5001930499975</v>
      </c>
      <c r="E293" s="3">
        <v>187.36060958000144</v>
      </c>
      <c r="F293" s="4">
        <v>2.2965079995905135E-2</v>
      </c>
      <c r="G293" s="3">
        <v>100</v>
      </c>
      <c r="H293" s="19">
        <v>2.2965079995905229</v>
      </c>
      <c r="I293" s="5">
        <v>1</v>
      </c>
      <c r="J293" s="3">
        <v>16254.665741800005</v>
      </c>
      <c r="K293" s="5">
        <v>1</v>
      </c>
      <c r="L293" s="3">
        <v>16473.690414710003</v>
      </c>
      <c r="M293" s="3">
        <v>-219.02467290999812</v>
      </c>
      <c r="N293" s="4">
        <v>-1.3295422421828573E-2</v>
      </c>
      <c r="O293" s="3">
        <v>100</v>
      </c>
      <c r="P293" s="19">
        <v>-1.3295422421828591</v>
      </c>
      <c r="Q293" s="5">
        <v>291</v>
      </c>
      <c r="S293" s="20" t="s">
        <v>368</v>
      </c>
      <c r="T293" s="3">
        <v>16254.665741800005</v>
      </c>
      <c r="U293" s="5">
        <v>1</v>
      </c>
      <c r="V293" s="3">
        <v>25505.78936192</v>
      </c>
      <c r="W293" s="3">
        <v>-9251.1236201199954</v>
      </c>
      <c r="X293" s="90">
        <v>-0.36270681486658363</v>
      </c>
      <c r="Y293" s="19">
        <v>-36.270681486658361</v>
      </c>
      <c r="Z293" s="3">
        <v>16254.665741800005</v>
      </c>
      <c r="AA293" s="5">
        <v>1</v>
      </c>
      <c r="AB293" s="3">
        <v>25505.78936192</v>
      </c>
      <c r="AC293" s="3">
        <v>-9251.1236201199954</v>
      </c>
      <c r="AD293" s="90">
        <v>-0.36270681486658363</v>
      </c>
      <c r="AE293" s="19">
        <v>-36.270681486658361</v>
      </c>
      <c r="AG293" s="20" t="s">
        <v>368</v>
      </c>
      <c r="AH293" s="5">
        <v>1</v>
      </c>
      <c r="AI293" s="3">
        <v>107571.39193735991</v>
      </c>
      <c r="AJ293" s="5">
        <v>1</v>
      </c>
      <c r="AK293" s="4">
        <v>0.12465434107983975</v>
      </c>
      <c r="AL293" s="3">
        <v>100</v>
      </c>
      <c r="AM293" s="3">
        <v>95648.403254350094</v>
      </c>
    </row>
  </sheetData>
  <mergeCells count="11">
    <mergeCell ref="BC16:BO16"/>
    <mergeCell ref="BC17:BO17"/>
    <mergeCell ref="BQ24:BZ24"/>
    <mergeCell ref="BC2:BO2"/>
    <mergeCell ref="BQ2:BZ2"/>
    <mergeCell ref="BD3:BG3"/>
    <mergeCell ref="BH3:BK3"/>
    <mergeCell ref="BL3:BO3"/>
    <mergeCell ref="BR3:BT3"/>
    <mergeCell ref="BU3:BW3"/>
    <mergeCell ref="BX3:BZ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7"/>
  </sheetPr>
  <dimension ref="B2:T64"/>
  <sheetViews>
    <sheetView showGridLines="0" topLeftCell="A53" workbookViewId="0">
      <selection activeCell="L14" sqref="A6:L14"/>
    </sheetView>
  </sheetViews>
  <sheetFormatPr baseColWidth="10" defaultRowHeight="14.5" x14ac:dyDescent="0.35"/>
  <cols>
    <col min="1" max="1" width="3" customWidth="1"/>
    <col min="2" max="2" width="45.26953125" customWidth="1"/>
    <col min="3" max="5" width="11.453125" customWidth="1"/>
    <col min="7" max="7" width="45.26953125" customWidth="1"/>
    <col min="8" max="10" width="11.453125" customWidth="1"/>
    <col min="12" max="12" width="38" bestFit="1" customWidth="1"/>
    <col min="13" max="15" width="14" customWidth="1"/>
    <col min="17" max="17" width="32.54296875" bestFit="1" customWidth="1"/>
    <col min="18" max="20" width="14" customWidth="1"/>
  </cols>
  <sheetData>
    <row r="2" spans="2:20" ht="18.75" customHeight="1" x14ac:dyDescent="0.35">
      <c r="B2" s="339" t="s">
        <v>626</v>
      </c>
      <c r="C2" s="340"/>
      <c r="D2" s="340"/>
      <c r="E2" s="341"/>
      <c r="G2" s="339" t="s">
        <v>626</v>
      </c>
      <c r="H2" s="340"/>
      <c r="I2" s="340"/>
      <c r="J2" s="341"/>
      <c r="L2" s="334" t="s">
        <v>630</v>
      </c>
      <c r="M2" s="335"/>
      <c r="N2" s="335"/>
      <c r="O2" s="336"/>
      <c r="Q2" s="334" t="s">
        <v>630</v>
      </c>
      <c r="R2" s="335"/>
      <c r="S2" s="335"/>
      <c r="T2" s="336"/>
    </row>
    <row r="3" spans="2:20" x14ac:dyDescent="0.35">
      <c r="B3" s="112" t="str">
        <f>CONCATENATE(mes," DE ",ano)</f>
        <v>FEBRERO DE 2026</v>
      </c>
      <c r="C3" s="113" t="s">
        <v>388</v>
      </c>
      <c r="D3" s="114" t="s">
        <v>391</v>
      </c>
      <c r="E3" s="115" t="s">
        <v>389</v>
      </c>
      <c r="G3" s="112" t="str">
        <f>CONCATENATE("ACUMULADO A ",mes," DE ",ano)</f>
        <v>ACUMULADO A FEBRERO DE 2026</v>
      </c>
      <c r="H3" s="113" t="s">
        <v>388</v>
      </c>
      <c r="I3" s="114" t="s">
        <v>391</v>
      </c>
      <c r="J3" s="115" t="s">
        <v>389</v>
      </c>
      <c r="L3" s="138" t="str">
        <f>CONCATENATE(mes," DE ",ano)</f>
        <v>FEBRERO DE 2026</v>
      </c>
      <c r="M3" s="139" t="s">
        <v>388</v>
      </c>
      <c r="N3" s="139" t="s">
        <v>45</v>
      </c>
      <c r="O3" s="140" t="s">
        <v>390</v>
      </c>
      <c r="Q3" s="138" t="str">
        <f>CONCATENATE("ACUMULADO A ",mes," DE ",ano)</f>
        <v>ACUMULADO A FEBRERO DE 2026</v>
      </c>
      <c r="R3" s="139" t="s">
        <v>388</v>
      </c>
      <c r="S3" s="139" t="s">
        <v>45</v>
      </c>
      <c r="T3" s="140" t="s">
        <v>390</v>
      </c>
    </row>
    <row r="4" spans="2:20" x14ac:dyDescent="0.35">
      <c r="B4" s="116" t="str">
        <f>paises_x!BC5</f>
        <v>006 Reino Unido</v>
      </c>
      <c r="C4" s="117">
        <f>paises_x!BD5</f>
        <v>654.87512895999998</v>
      </c>
      <c r="D4" s="118">
        <f>paises_x!BE5</f>
        <v>38.539102115285637</v>
      </c>
      <c r="E4" s="119">
        <f>paises_x!BF5</f>
        <v>16.949891307738525</v>
      </c>
      <c r="G4" s="116" t="str">
        <f>paises_x!BC5</f>
        <v>006 Reino Unido</v>
      </c>
      <c r="H4" s="117">
        <f>paises_x!BH5</f>
        <v>1278.7845874300001</v>
      </c>
      <c r="I4" s="118">
        <f>paises_x!BI5</f>
        <v>38.206786319801942</v>
      </c>
      <c r="J4" s="119">
        <f>paises_x!BJ5</f>
        <v>16.594759872574244</v>
      </c>
      <c r="L4" s="141" t="s">
        <v>631</v>
      </c>
      <c r="M4" s="142">
        <f>C15</f>
        <v>3863.5948577500003</v>
      </c>
      <c r="N4" s="142">
        <f>D15</f>
        <v>-5.4976918654534916</v>
      </c>
      <c r="O4" s="143"/>
      <c r="Q4" s="141" t="s">
        <v>631</v>
      </c>
      <c r="R4" s="142">
        <f>H15</f>
        <v>7705.9541520900002</v>
      </c>
      <c r="S4" s="142">
        <f>I15</f>
        <v>-1.7693417999479211</v>
      </c>
      <c r="T4" s="143"/>
    </row>
    <row r="5" spans="2:20" x14ac:dyDescent="0.35">
      <c r="B5" s="120" t="str">
        <f>paises_x!BC6</f>
        <v>001 Francia</v>
      </c>
      <c r="C5" s="121">
        <f>paises_x!BD6</f>
        <v>431.76479512999998</v>
      </c>
      <c r="D5" s="122">
        <f>paises_x!BE6</f>
        <v>-28.116357067094032</v>
      </c>
      <c r="E5" s="123">
        <f>paises_x!BF6</f>
        <v>11.175208867045706</v>
      </c>
      <c r="G5" s="120" t="str">
        <f>paises_x!BC6</f>
        <v>001 Francia</v>
      </c>
      <c r="H5" s="121">
        <f>paises_x!BH6</f>
        <v>940.56346210000015</v>
      </c>
      <c r="I5" s="122">
        <f>paises_x!BI6</f>
        <v>-21.146235536194901</v>
      </c>
      <c r="J5" s="123">
        <f>paises_x!BJ6</f>
        <v>12.205671660334257</v>
      </c>
      <c r="L5" s="144" t="str">
        <f>B4</f>
        <v>006 Reino Unido</v>
      </c>
      <c r="M5" s="145">
        <f>C4</f>
        <v>654.87512895999998</v>
      </c>
      <c r="N5" s="145">
        <f>D4</f>
        <v>38.539102115285637</v>
      </c>
      <c r="O5" s="146">
        <f>paises_x!BG5</f>
        <v>4.4559320255379724</v>
      </c>
      <c r="Q5" s="144" t="str">
        <f>G4</f>
        <v>006 Reino Unido</v>
      </c>
      <c r="R5" s="145">
        <f>H4</f>
        <v>1278.7845874300001</v>
      </c>
      <c r="S5" s="145">
        <f>I4</f>
        <v>38.206786319801942</v>
      </c>
      <c r="T5" s="146">
        <f>paises_x!BK5</f>
        <v>4.5063940780252301</v>
      </c>
    </row>
    <row r="6" spans="2:20" x14ac:dyDescent="0.35">
      <c r="B6" s="116" t="str">
        <f>paises_x!BC7</f>
        <v>010 Portugal</v>
      </c>
      <c r="C6" s="124">
        <f>paises_x!BD7</f>
        <v>334.09677018999997</v>
      </c>
      <c r="D6" s="125">
        <f>paises_x!BE7</f>
        <v>-21.427387404924282</v>
      </c>
      <c r="E6" s="126">
        <f>paises_x!BF7</f>
        <v>8.6473034179511323</v>
      </c>
      <c r="G6" s="116" t="str">
        <f>paises_x!BC7</f>
        <v>010 Portugal</v>
      </c>
      <c r="H6" s="124">
        <f>paises_x!BH7</f>
        <v>767.07983887</v>
      </c>
      <c r="I6" s="125">
        <f>paises_x!BI7</f>
        <v>-14.070576481207475</v>
      </c>
      <c r="J6" s="126">
        <f>paises_x!BJ7</f>
        <v>9.9543784420512473</v>
      </c>
      <c r="L6" s="147" t="str">
        <f>B5</f>
        <v>001 Francia</v>
      </c>
      <c r="M6" s="148">
        <f t="shared" ref="M6:M9" si="0">C5</f>
        <v>431.76479512999998</v>
      </c>
      <c r="N6" s="148">
        <f>D5</f>
        <v>-28.116357067094032</v>
      </c>
      <c r="O6" s="149">
        <f>paises_x!BG6</f>
        <v>-4.1307321671087838</v>
      </c>
      <c r="Q6" s="147" t="str">
        <f t="shared" ref="Q6:Q9" si="1">G5</f>
        <v>001 Francia</v>
      </c>
      <c r="R6" s="148">
        <f t="shared" ref="R6:R9" si="2">H5</f>
        <v>940.56346210000015</v>
      </c>
      <c r="S6" s="148">
        <f t="shared" ref="S6:S9" si="3">I5</f>
        <v>-21.146235536194901</v>
      </c>
      <c r="T6" s="149">
        <f>paises_x!BK6</f>
        <v>-3.2152842344742605</v>
      </c>
    </row>
    <row r="7" spans="2:20" x14ac:dyDescent="0.35">
      <c r="B7" s="120" t="str">
        <f>paises_x!BC8</f>
        <v>005 Italia</v>
      </c>
      <c r="C7" s="121">
        <f>paises_x!BD8</f>
        <v>340.54401087000002</v>
      </c>
      <c r="D7" s="122">
        <f>paises_x!BE8</f>
        <v>24.197962891360405</v>
      </c>
      <c r="E7" s="123">
        <f>paises_x!BF8</f>
        <v>8.8141749693786196</v>
      </c>
      <c r="G7" s="120" t="str">
        <f>paises_x!BC8</f>
        <v>005 Italia</v>
      </c>
      <c r="H7" s="121">
        <f>paises_x!BH8</f>
        <v>614.15572752000014</v>
      </c>
      <c r="I7" s="122">
        <f>paises_x!BI8</f>
        <v>6.6873410985990089</v>
      </c>
      <c r="J7" s="123">
        <f>paises_x!BJ8</f>
        <v>7.9698855637939339</v>
      </c>
      <c r="L7" s="144" t="str">
        <f t="shared" ref="L7:L9" si="4">B6</f>
        <v>010 Portugal</v>
      </c>
      <c r="M7" s="145">
        <f t="shared" si="0"/>
        <v>334.09677018999997</v>
      </c>
      <c r="N7" s="145">
        <f t="shared" ref="N7:N9" si="5">D6</f>
        <v>-21.427387404924282</v>
      </c>
      <c r="O7" s="146">
        <f>paises_x!BG7</f>
        <v>-2.228543631990624</v>
      </c>
      <c r="Q7" s="144" t="str">
        <f t="shared" si="1"/>
        <v>010 Portugal</v>
      </c>
      <c r="R7" s="145">
        <f t="shared" si="2"/>
        <v>767.07983887</v>
      </c>
      <c r="S7" s="145">
        <f t="shared" si="3"/>
        <v>-14.070576481207475</v>
      </c>
      <c r="T7" s="146">
        <f>paises_x!BK7</f>
        <v>-1.60114695797383</v>
      </c>
    </row>
    <row r="8" spans="2:20" x14ac:dyDescent="0.35">
      <c r="B8" s="116" t="str">
        <f>paises_x!BC9</f>
        <v>004 Alemania</v>
      </c>
      <c r="C8" s="124">
        <f>paises_x!BD9</f>
        <v>311.47791205999999</v>
      </c>
      <c r="D8" s="125">
        <f>paises_x!BE9</f>
        <v>-4.8168093960548326</v>
      </c>
      <c r="E8" s="126">
        <f>paises_x!BF9</f>
        <v>8.0618678595455009</v>
      </c>
      <c r="G8" s="116" t="str">
        <f>paises_x!BC9</f>
        <v>004 Alemania</v>
      </c>
      <c r="H8" s="124">
        <f>paises_x!BH9</f>
        <v>576.96064436999995</v>
      </c>
      <c r="I8" s="125">
        <f>paises_x!BI9</f>
        <v>-8.6280953956789261</v>
      </c>
      <c r="J8" s="126">
        <f>paises_x!BJ9</f>
        <v>7.487205775984501</v>
      </c>
      <c r="L8" s="147" t="str">
        <f t="shared" si="4"/>
        <v>005 Italia</v>
      </c>
      <c r="M8" s="148">
        <f t="shared" si="0"/>
        <v>340.54401087000002</v>
      </c>
      <c r="N8" s="148">
        <f t="shared" si="5"/>
        <v>24.197962891360405</v>
      </c>
      <c r="O8" s="149">
        <f>paises_x!BG8</f>
        <v>1.6228875072161566</v>
      </c>
      <c r="Q8" s="147" t="str">
        <f t="shared" si="1"/>
        <v>005 Italia</v>
      </c>
      <c r="R8" s="148">
        <f t="shared" si="2"/>
        <v>614.15572752000014</v>
      </c>
      <c r="S8" s="148">
        <f t="shared" si="3"/>
        <v>6.6873410985990089</v>
      </c>
      <c r="T8" s="149">
        <f>paises_x!BK8</f>
        <v>0.49072674011583761</v>
      </c>
    </row>
    <row r="9" spans="2:20" x14ac:dyDescent="0.35">
      <c r="B9" s="120" t="str">
        <f>paises_x!BC10</f>
        <v>400 Estados Unidos</v>
      </c>
      <c r="C9" s="121">
        <f>paises_x!BD10</f>
        <v>141.71761144999999</v>
      </c>
      <c r="D9" s="122">
        <f>paises_x!BE10</f>
        <v>-6.1008519168705311</v>
      </c>
      <c r="E9" s="123">
        <f>paises_x!BF10</f>
        <v>3.6680246420177332</v>
      </c>
      <c r="G9" s="120" t="str">
        <f>paises_x!BC10</f>
        <v>400 Estados Unidos</v>
      </c>
      <c r="H9" s="121">
        <f>paises_x!BH10</f>
        <v>354.90855648000002</v>
      </c>
      <c r="I9" s="122">
        <f>paises_x!BI10</f>
        <v>25.15732993550639</v>
      </c>
      <c r="J9" s="123">
        <f>paises_x!BJ10</f>
        <v>4.6056406445623885</v>
      </c>
      <c r="L9" s="144" t="str">
        <f t="shared" si="4"/>
        <v>004 Alemania</v>
      </c>
      <c r="M9" s="145">
        <f t="shared" si="0"/>
        <v>311.47791205999999</v>
      </c>
      <c r="N9" s="145">
        <f t="shared" si="5"/>
        <v>-4.8168093960548326</v>
      </c>
      <c r="O9" s="146">
        <f>paises_x!BG9</f>
        <v>-0.38554696981272935</v>
      </c>
      <c r="Q9" s="144" t="str">
        <f t="shared" si="1"/>
        <v>004 Alemania</v>
      </c>
      <c r="R9" s="145">
        <f t="shared" si="2"/>
        <v>576.96064436999995</v>
      </c>
      <c r="S9" s="145">
        <f t="shared" si="3"/>
        <v>-8.6280953956789261</v>
      </c>
      <c r="T9" s="146">
        <f>paises_x!BK9</f>
        <v>-0.69449493683939956</v>
      </c>
    </row>
    <row r="10" spans="2:20" x14ac:dyDescent="0.35">
      <c r="B10" s="116" t="str">
        <f>paises_x!BC11</f>
        <v>951 Avituall.y combust.intercambios comunitarios</v>
      </c>
      <c r="C10" s="124">
        <f>paises_x!BD11</f>
        <v>92.552847580000019</v>
      </c>
      <c r="D10" s="125">
        <f>paises_x!BE11</f>
        <v>-10.633063543493581</v>
      </c>
      <c r="E10" s="126">
        <f>paises_x!BF11</f>
        <v>2.3955112010346502</v>
      </c>
      <c r="G10" s="116" t="str">
        <f>paises_x!BC11</f>
        <v>951 Avituall.y combust.intercambios comunitarios</v>
      </c>
      <c r="H10" s="124">
        <f>paises_x!BH11</f>
        <v>205.25916462000004</v>
      </c>
      <c r="I10" s="125">
        <f>paises_x!BI11</f>
        <v>-1.9619674969437506</v>
      </c>
      <c r="J10" s="126">
        <f>paises_x!BJ11</f>
        <v>2.6636437301450835</v>
      </c>
      <c r="L10" s="141" t="s">
        <v>632</v>
      </c>
      <c r="M10" s="142">
        <f>C31</f>
        <v>8345.8608026299989</v>
      </c>
      <c r="N10" s="142">
        <f>D31</f>
        <v>2.2965079995905135</v>
      </c>
      <c r="O10" s="143"/>
      <c r="Q10" s="141" t="s">
        <v>632</v>
      </c>
      <c r="R10" s="142">
        <f>H31</f>
        <v>16254.665741800005</v>
      </c>
      <c r="S10" s="142">
        <f>I31</f>
        <v>-1.3295422421828573</v>
      </c>
      <c r="T10" s="143"/>
    </row>
    <row r="11" spans="2:20" x14ac:dyDescent="0.35">
      <c r="B11" s="120" t="str">
        <f>paises_x!BC12</f>
        <v>204 Marruecos</v>
      </c>
      <c r="C11" s="121">
        <f>paises_x!BD12</f>
        <v>86.543429549999999</v>
      </c>
      <c r="D11" s="122">
        <f>paises_x!BE12</f>
        <v>69.07058779416144</v>
      </c>
      <c r="E11" s="123">
        <f>paises_x!BF12</f>
        <v>2.2399716516964037</v>
      </c>
      <c r="G11" s="120" t="str">
        <f>paises_x!BC12</f>
        <v>204 Marruecos</v>
      </c>
      <c r="H11" s="121">
        <f>paises_x!BH12</f>
        <v>180.19245895</v>
      </c>
      <c r="I11" s="122">
        <f>paises_x!BI12</f>
        <v>97.002513621123725</v>
      </c>
      <c r="J11" s="123">
        <f>paises_x!BJ12</f>
        <v>2.3383536340029796</v>
      </c>
      <c r="L11" s="150" t="str">
        <f>B20</f>
        <v>720 China</v>
      </c>
      <c r="M11" s="145">
        <f>C20</f>
        <v>1008.65528382</v>
      </c>
      <c r="N11" s="145">
        <f>D20</f>
        <v>8.0762178319942812</v>
      </c>
      <c r="O11" s="146">
        <f>paises_m!BG5</f>
        <v>0.9238688536676023</v>
      </c>
      <c r="Q11" s="150" t="str">
        <f>G20</f>
        <v>720 China</v>
      </c>
      <c r="R11" s="145">
        <f t="shared" ref="R11:S11" si="6">H20</f>
        <v>2214.06316814</v>
      </c>
      <c r="S11" s="145">
        <f t="shared" si="6"/>
        <v>16.851191507691631</v>
      </c>
      <c r="T11" s="146">
        <f>paises_m!BK5</f>
        <v>1.9381910162333285</v>
      </c>
    </row>
    <row r="12" spans="2:20" x14ac:dyDescent="0.35">
      <c r="B12" s="116" t="str">
        <f>paises_x!BC13</f>
        <v>952 Avituallamiento terceros</v>
      </c>
      <c r="C12" s="124">
        <f>paises_x!BD13</f>
        <v>86.282941910000005</v>
      </c>
      <c r="D12" s="125">
        <f>paises_x!BE13</f>
        <v>-0.2407605993983708</v>
      </c>
      <c r="E12" s="126">
        <f>paises_x!BF13</f>
        <v>2.2332295462326934</v>
      </c>
      <c r="G12" s="116" t="str">
        <f>paises_x!BC13</f>
        <v>952 Avituallamiento terceros</v>
      </c>
      <c r="H12" s="124">
        <f>paises_x!BH13</f>
        <v>178.14372843000001</v>
      </c>
      <c r="I12" s="125">
        <f>paises_x!BI13</f>
        <v>3.1496560343063473</v>
      </c>
      <c r="J12" s="126">
        <f>paises_x!BJ13</f>
        <v>2.3117673024525334</v>
      </c>
      <c r="L12" s="147" t="str">
        <f t="shared" ref="L12:N12" si="7">B21</f>
        <v>004 Alemania</v>
      </c>
      <c r="M12" s="148">
        <f>C21</f>
        <v>1045.26660526</v>
      </c>
      <c r="N12" s="148">
        <f t="shared" si="7"/>
        <v>-0.31632355844848359</v>
      </c>
      <c r="O12" s="149">
        <f>paises_m!BG6</f>
        <v>-4.0655961653657584E-2</v>
      </c>
      <c r="Q12" s="147" t="str">
        <f t="shared" ref="Q12:S12" si="8">G21</f>
        <v>004 Alemania</v>
      </c>
      <c r="R12" s="148">
        <f t="shared" si="8"/>
        <v>2020.6404395000002</v>
      </c>
      <c r="S12" s="148">
        <f t="shared" si="8"/>
        <v>-2.250557170892642</v>
      </c>
      <c r="T12" s="149">
        <f>paises_m!BK6</f>
        <v>-0.28240598693330948</v>
      </c>
    </row>
    <row r="13" spans="2:20" x14ac:dyDescent="0.35">
      <c r="B13" s="120" t="str">
        <f>paises_x!BC14</f>
        <v>017 Bélgica</v>
      </c>
      <c r="C13" s="127">
        <f>paises_x!BD14</f>
        <v>99.523773899999995</v>
      </c>
      <c r="D13" s="128">
        <f>paises_x!BE14</f>
        <v>43.78962426369921</v>
      </c>
      <c r="E13" s="129">
        <f>paises_x!BF14</f>
        <v>2.5759371146372882</v>
      </c>
      <c r="G13" s="120" t="str">
        <f>paises_x!BC14</f>
        <v>017 Bélgica</v>
      </c>
      <c r="H13" s="127">
        <f>paises_x!BH14</f>
        <v>172.84749618000001</v>
      </c>
      <c r="I13" s="128">
        <f>paises_x!BI14</f>
        <v>-5.9135089026391752</v>
      </c>
      <c r="J13" s="129">
        <f>paises_x!BJ14</f>
        <v>2.2430382113436336</v>
      </c>
      <c r="L13" s="144" t="str">
        <f t="shared" ref="L13:N13" si="9">B22</f>
        <v>400 Estados Unidos</v>
      </c>
      <c r="M13" s="145">
        <f t="shared" si="9"/>
        <v>913.73067307000008</v>
      </c>
      <c r="N13" s="145">
        <f t="shared" si="9"/>
        <v>-28.623014420808857</v>
      </c>
      <c r="O13" s="146">
        <f>paises_m!BG7</f>
        <v>-4.4912273761069503</v>
      </c>
      <c r="Q13" s="144" t="str">
        <f t="shared" ref="Q13:S13" si="10">G22</f>
        <v>400 Estados Unidos</v>
      </c>
      <c r="R13" s="145">
        <f t="shared" si="10"/>
        <v>1891.0870439400001</v>
      </c>
      <c r="S13" s="145">
        <f t="shared" si="10"/>
        <v>-22.487296280852831</v>
      </c>
      <c r="T13" s="146">
        <f>paises_m!BK7</f>
        <v>-3.3303124066245098</v>
      </c>
    </row>
    <row r="14" spans="2:20" x14ac:dyDescent="0.35">
      <c r="B14" s="130" t="s">
        <v>402</v>
      </c>
      <c r="C14" s="131">
        <f>paises_x!BD15</f>
        <v>2579.3792215999997</v>
      </c>
      <c r="D14" s="132">
        <f>paises_x!BE15</f>
        <v>0.70305669451804498</v>
      </c>
      <c r="E14" s="133">
        <f>paises_x!BF15</f>
        <v>66.761120577278248</v>
      </c>
      <c r="G14" s="130" t="s">
        <v>402</v>
      </c>
      <c r="H14" s="131">
        <f>paises_x!BH15</f>
        <v>5268.8956649500005</v>
      </c>
      <c r="I14" s="132">
        <f>paises_x!BI15</f>
        <v>2.1367002824289827</v>
      </c>
      <c r="J14" s="133">
        <f>paises_x!BJ15</f>
        <v>68.374344837244792</v>
      </c>
      <c r="L14" s="147" t="str">
        <f t="shared" ref="L14:N14" si="11">B23</f>
        <v>001 Francia</v>
      </c>
      <c r="M14" s="148">
        <f t="shared" si="11"/>
        <v>772.59202382000001</v>
      </c>
      <c r="N14" s="148">
        <f t="shared" si="11"/>
        <v>29.976307134109014</v>
      </c>
      <c r="O14" s="149">
        <f>paises_m!BG8</f>
        <v>2.1840060053168657</v>
      </c>
      <c r="Q14" s="147" t="str">
        <f t="shared" ref="Q14:S14" si="12">G23</f>
        <v>001 Francia</v>
      </c>
      <c r="R14" s="148">
        <f t="shared" si="12"/>
        <v>1512.4428828800001</v>
      </c>
      <c r="S14" s="148">
        <f t="shared" si="12"/>
        <v>21.250609823510214</v>
      </c>
      <c r="T14" s="149">
        <f>paises_m!BK8</f>
        <v>1.6090722619341291</v>
      </c>
    </row>
    <row r="15" spans="2:20" x14ac:dyDescent="0.35">
      <c r="B15" s="134" t="s">
        <v>419</v>
      </c>
      <c r="C15" s="135">
        <f>paises_x!B293</f>
        <v>3863.5948577500003</v>
      </c>
      <c r="D15" s="136">
        <f>paises_x!F293*100</f>
        <v>-5.4976918654534916</v>
      </c>
      <c r="E15" s="137">
        <f>paises_x!G293</f>
        <v>100</v>
      </c>
      <c r="G15" s="134" t="s">
        <v>419</v>
      </c>
      <c r="H15" s="135">
        <f>paises_x!J293</f>
        <v>7705.9541520900002</v>
      </c>
      <c r="I15" s="136">
        <f>paises_x!N293*100</f>
        <v>-1.7693417999479211</v>
      </c>
      <c r="J15" s="137">
        <f>paises_x!O293</f>
        <v>100</v>
      </c>
      <c r="L15" s="151" t="str">
        <f t="shared" ref="L15:N15" si="13">B24</f>
        <v>005 Italia</v>
      </c>
      <c r="M15" s="152">
        <f t="shared" si="13"/>
        <v>566.79635931000007</v>
      </c>
      <c r="N15" s="152">
        <f t="shared" si="13"/>
        <v>-15.15768709851757</v>
      </c>
      <c r="O15" s="153">
        <f>paises_m!BG9</f>
        <v>-1.2411868396627905</v>
      </c>
      <c r="Q15" s="151" t="str">
        <f t="shared" ref="Q15:S15" si="14">G24</f>
        <v>005 Italia</v>
      </c>
      <c r="R15" s="152">
        <f t="shared" si="14"/>
        <v>1239.4086711100001</v>
      </c>
      <c r="S15" s="152">
        <f t="shared" si="14"/>
        <v>0.16943158936559843</v>
      </c>
      <c r="T15" s="153">
        <f>paises_m!BK9</f>
        <v>1.2725732954943569E-2</v>
      </c>
    </row>
    <row r="16" spans="2:20" x14ac:dyDescent="0.35">
      <c r="B16" s="338" t="s">
        <v>629</v>
      </c>
      <c r="C16" s="338"/>
      <c r="D16" s="338"/>
      <c r="E16" s="338"/>
      <c r="G16" s="338" t="s">
        <v>629</v>
      </c>
      <c r="H16" s="338"/>
      <c r="I16" s="338"/>
      <c r="J16" s="338"/>
      <c r="L16" s="337" t="s">
        <v>629</v>
      </c>
      <c r="M16" s="337"/>
      <c r="N16" s="337"/>
      <c r="O16" s="337"/>
      <c r="Q16" s="337" t="s">
        <v>629</v>
      </c>
      <c r="R16" s="337"/>
      <c r="S16" s="337"/>
      <c r="T16" s="337"/>
    </row>
    <row r="18" spans="2:20" ht="18.5" x14ac:dyDescent="0.35">
      <c r="B18" s="339" t="s">
        <v>627</v>
      </c>
      <c r="C18" s="340"/>
      <c r="D18" s="340"/>
      <c r="E18" s="341"/>
      <c r="G18" s="339" t="s">
        <v>627</v>
      </c>
      <c r="H18" s="340"/>
      <c r="I18" s="340"/>
      <c r="J18" s="341"/>
    </row>
    <row r="19" spans="2:20" ht="18.75" customHeight="1" x14ac:dyDescent="0.35">
      <c r="B19" s="112" t="str">
        <f>CONCATENATE(mes," DE ",ano)</f>
        <v>FEBRERO DE 2026</v>
      </c>
      <c r="C19" s="113" t="s">
        <v>388</v>
      </c>
      <c r="D19" s="114" t="s">
        <v>391</v>
      </c>
      <c r="E19" s="115" t="s">
        <v>389</v>
      </c>
      <c r="G19" s="112" t="str">
        <f>CONCATENATE("ACUMULADO A ",mes," DE ",ano)</f>
        <v>ACUMULADO A FEBRERO DE 2026</v>
      </c>
      <c r="H19" s="113" t="s">
        <v>388</v>
      </c>
      <c r="I19" s="114" t="s">
        <v>391</v>
      </c>
      <c r="J19" s="115" t="s">
        <v>389</v>
      </c>
      <c r="L19" s="334" t="s">
        <v>633</v>
      </c>
      <c r="M19" s="335"/>
      <c r="N19" s="335"/>
      <c r="O19" s="336"/>
      <c r="Q19" s="334" t="s">
        <v>633</v>
      </c>
      <c r="R19" s="335"/>
      <c r="S19" s="335"/>
      <c r="T19" s="336"/>
    </row>
    <row r="20" spans="2:20" ht="15" customHeight="1" x14ac:dyDescent="0.35">
      <c r="B20" s="116" t="str">
        <f>paises_m!BC5</f>
        <v>720 China</v>
      </c>
      <c r="C20" s="117">
        <f>paises_m!BD5</f>
        <v>1008.65528382</v>
      </c>
      <c r="D20" s="118">
        <f>paises_m!BE5</f>
        <v>8.0762178319942812</v>
      </c>
      <c r="E20" s="119">
        <f>paises_m!BF5</f>
        <v>12.085695025037397</v>
      </c>
      <c r="G20" s="116" t="str">
        <f>paises_m!BC5</f>
        <v>720 China</v>
      </c>
      <c r="H20" s="117">
        <f>paises_m!BH5</f>
        <v>2214.06316814</v>
      </c>
      <c r="I20" s="118">
        <f>paises_m!BI5</f>
        <v>16.851191507691631</v>
      </c>
      <c r="J20" s="119">
        <f>paises_m!BJ5</f>
        <v>13.621093188316893</v>
      </c>
      <c r="L20" s="138" t="str">
        <f>CONCATENATE(mes," DE ",ano)</f>
        <v>FEBRERO DE 2026</v>
      </c>
      <c r="M20" s="139" t="s">
        <v>388</v>
      </c>
      <c r="N20" s="139" t="s">
        <v>634</v>
      </c>
      <c r="O20" s="140" t="s">
        <v>390</v>
      </c>
      <c r="Q20" s="138" t="str">
        <f>CONCATENATE("ACUMULADO A ",mes," DE ",ano)</f>
        <v>ACUMULADO A FEBRERO DE 2026</v>
      </c>
      <c r="R20" s="139" t="s">
        <v>388</v>
      </c>
      <c r="S20" s="139" t="s">
        <v>634</v>
      </c>
      <c r="T20" s="140" t="s">
        <v>390</v>
      </c>
    </row>
    <row r="21" spans="2:20" ht="15" customHeight="1" x14ac:dyDescent="0.35">
      <c r="B21" s="120" t="str">
        <f>paises_m!BC6</f>
        <v>004 Alemania</v>
      </c>
      <c r="C21" s="121">
        <f>paises_m!BD6</f>
        <v>1045.26660526</v>
      </c>
      <c r="D21" s="122">
        <f>paises_m!BE6</f>
        <v>-0.31632355844848359</v>
      </c>
      <c r="E21" s="123">
        <f>paises_m!BF6</f>
        <v>12.524371421706546</v>
      </c>
      <c r="G21" s="120" t="str">
        <f>paises_m!BC6</f>
        <v>004 Alemania</v>
      </c>
      <c r="H21" s="121">
        <f>paises_m!BH6</f>
        <v>2020.6404395000002</v>
      </c>
      <c r="I21" s="122">
        <f>paises_m!BI6</f>
        <v>-2.250557170892642</v>
      </c>
      <c r="J21" s="123">
        <f>paises_m!BJ6</f>
        <v>12.431141135703472</v>
      </c>
      <c r="L21" s="141" t="s">
        <v>631</v>
      </c>
      <c r="M21" s="142">
        <f>C47</f>
        <v>3863.5948577500008</v>
      </c>
      <c r="N21" s="142">
        <f>D47</f>
        <v>-5.4976918654534916</v>
      </c>
      <c r="O21" s="143"/>
      <c r="Q21" s="141" t="s">
        <v>631</v>
      </c>
      <c r="R21" s="142">
        <f>H47</f>
        <v>7705.9541520899975</v>
      </c>
      <c r="S21" s="142">
        <f>I47</f>
        <v>-1.7693417999479877</v>
      </c>
      <c r="T21" s="143"/>
    </row>
    <row r="22" spans="2:20" ht="15" customHeight="1" x14ac:dyDescent="0.35">
      <c r="B22" s="116" t="str">
        <f>paises_m!BC7</f>
        <v>400 Estados Unidos</v>
      </c>
      <c r="C22" s="124">
        <f>paises_m!BD7</f>
        <v>913.73067307000008</v>
      </c>
      <c r="D22" s="125">
        <f>paises_m!BE7</f>
        <v>-28.623014420808857</v>
      </c>
      <c r="E22" s="126">
        <f>paises_m!BF7</f>
        <v>10.94830952347132</v>
      </c>
      <c r="G22" s="116" t="str">
        <f>paises_m!BC7</f>
        <v>400 Estados Unidos</v>
      </c>
      <c r="H22" s="124">
        <f>paises_m!BH7</f>
        <v>1891.0870439400001</v>
      </c>
      <c r="I22" s="125">
        <f>paises_m!BI7</f>
        <v>-22.487296280852831</v>
      </c>
      <c r="J22" s="126">
        <f>paises_m!BJ7</f>
        <v>11.634118313961622</v>
      </c>
      <c r="L22" s="144" t="str">
        <f>B36</f>
        <v>30 PRODUCTOS FARMACÉUTICOS</v>
      </c>
      <c r="M22" s="145">
        <f>C36</f>
        <v>542.02755465999985</v>
      </c>
      <c r="N22" s="145">
        <f>D36</f>
        <v>-26.295050852979319</v>
      </c>
      <c r="O22" s="146">
        <f>taric_x!AV5</f>
        <v>-4.7298739352754904</v>
      </c>
      <c r="Q22" s="144" t="str">
        <f>G36</f>
        <v>30 PRODUCTOS FARMACÉUTICOS</v>
      </c>
      <c r="R22" s="145">
        <f>H36</f>
        <v>1163.7386260599997</v>
      </c>
      <c r="S22" s="145">
        <f>I36</f>
        <v>-20.372171090672719</v>
      </c>
      <c r="T22" s="146">
        <f>taric_x!AZ5</f>
        <v>-3.7953210821671952</v>
      </c>
    </row>
    <row r="23" spans="2:20" x14ac:dyDescent="0.35">
      <c r="B23" s="120" t="str">
        <f>paises_m!BC8</f>
        <v>001 Francia</v>
      </c>
      <c r="C23" s="121">
        <f>paises_m!BD8</f>
        <v>772.59202382000001</v>
      </c>
      <c r="D23" s="122">
        <f>paises_m!BE8</f>
        <v>29.976307134109014</v>
      </c>
      <c r="E23" s="123">
        <f>paises_m!BF8</f>
        <v>9.257187989242956</v>
      </c>
      <c r="G23" s="120" t="str">
        <f>paises_m!BC8</f>
        <v>001 Francia</v>
      </c>
      <c r="H23" s="121">
        <f>paises_m!BH8</f>
        <v>1512.4428828800001</v>
      </c>
      <c r="I23" s="122">
        <f>paises_m!BI8</f>
        <v>21.250609823510214</v>
      </c>
      <c r="J23" s="123">
        <f>paises_m!BJ8</f>
        <v>9.3046692371572295</v>
      </c>
      <c r="L23" s="147" t="str">
        <f t="shared" ref="L23:N23" si="15">B37</f>
        <v>71 PIEDRA, METAL. PRECIO.; JOYER.</v>
      </c>
      <c r="M23" s="148">
        <f t="shared" si="15"/>
        <v>572.07421096999974</v>
      </c>
      <c r="N23" s="148">
        <f t="shared" si="15"/>
        <v>49.399773819093355</v>
      </c>
      <c r="O23" s="149">
        <f>taric_x!AV6</f>
        <v>4.6267733700011329</v>
      </c>
      <c r="Q23" s="147" t="str">
        <f t="shared" ref="Q23:S23" si="16">G37</f>
        <v>71 PIEDRA, METAL. PRECIO.; JOYER.</v>
      </c>
      <c r="R23" s="148">
        <f t="shared" si="16"/>
        <v>1118.4289081699999</v>
      </c>
      <c r="S23" s="148">
        <f t="shared" si="16"/>
        <v>60.742964917716066</v>
      </c>
      <c r="T23" s="149">
        <f>taric_x!AZ6</f>
        <v>5.3875712765218262</v>
      </c>
    </row>
    <row r="24" spans="2:20" x14ac:dyDescent="0.35">
      <c r="B24" s="116" t="str">
        <f>paises_m!BC9</f>
        <v>005 Italia</v>
      </c>
      <c r="C24" s="124">
        <f>paises_m!BD9</f>
        <v>566.79635931000007</v>
      </c>
      <c r="D24" s="125">
        <f>paises_m!BE9</f>
        <v>-15.15768709851757</v>
      </c>
      <c r="E24" s="126">
        <f>paises_m!BF9</f>
        <v>6.7913469049398447</v>
      </c>
      <c r="G24" s="116" t="str">
        <f>paises_m!BC9</f>
        <v>005 Italia</v>
      </c>
      <c r="H24" s="124">
        <f>paises_m!BH9</f>
        <v>1239.4086711100001</v>
      </c>
      <c r="I24" s="125">
        <f>paises_m!BI9</f>
        <v>0.16943158936559843</v>
      </c>
      <c r="J24" s="126">
        <f>paises_m!BJ9</f>
        <v>7.6249409910827906</v>
      </c>
      <c r="L24" s="144" t="str">
        <f t="shared" ref="L24:N24" si="17">B38</f>
        <v>84 MÁQUINAS Y APARATOS MECÁNICOS</v>
      </c>
      <c r="M24" s="145">
        <f t="shared" si="17"/>
        <v>501.59484106000002</v>
      </c>
      <c r="N24" s="145">
        <f t="shared" si="17"/>
        <v>23.091697603606143</v>
      </c>
      <c r="O24" s="146">
        <f>taric_x!AV7</f>
        <v>2.3016060896399035</v>
      </c>
      <c r="Q24" s="144" t="str">
        <f t="shared" ref="Q24:S24" si="18">G38</f>
        <v>84 MÁQUINAS Y APARATOS MECÁNICOS</v>
      </c>
      <c r="R24" s="145">
        <f t="shared" si="18"/>
        <v>947.64086823999969</v>
      </c>
      <c r="S24" s="145">
        <f t="shared" si="18"/>
        <v>25.217913386593182</v>
      </c>
      <c r="T24" s="146">
        <f>taric_x!AZ7</f>
        <v>2.4328038898641511</v>
      </c>
    </row>
    <row r="25" spans="2:20" x14ac:dyDescent="0.35">
      <c r="B25" s="120" t="str">
        <f>paises_m!BC10</f>
        <v>003 Países Bajos</v>
      </c>
      <c r="C25" s="121">
        <f>paises_m!BD10</f>
        <v>453.93560359000003</v>
      </c>
      <c r="D25" s="122">
        <f>paises_m!BE10</f>
        <v>13.44823055590032</v>
      </c>
      <c r="E25" s="123">
        <f>paises_m!BF10</f>
        <v>5.439050738144986</v>
      </c>
      <c r="G25" s="120" t="str">
        <f>paises_m!BC10</f>
        <v>003 Países Bajos</v>
      </c>
      <c r="H25" s="121">
        <f>paises_m!BH10</f>
        <v>869.19511110000008</v>
      </c>
      <c r="I25" s="122">
        <f>paises_m!BI10</f>
        <v>12.211850593174333</v>
      </c>
      <c r="J25" s="123">
        <f>paises_m!BJ10</f>
        <v>5.3473576443027326</v>
      </c>
      <c r="L25" s="147" t="str">
        <f t="shared" ref="L25:N25" si="19">B39</f>
        <v>85 APARATOS Y MATERIAL ELÉCTRICOS</v>
      </c>
      <c r="M25" s="148">
        <f t="shared" si="19"/>
        <v>299.87208300999998</v>
      </c>
      <c r="N25" s="148">
        <f t="shared" si="19"/>
        <v>11.464832295557969</v>
      </c>
      <c r="O25" s="149">
        <f>taric_x!AV8</f>
        <v>0.7544261132026473</v>
      </c>
      <c r="Q25" s="147" t="str">
        <f t="shared" ref="Q25:S25" si="20">G39</f>
        <v>85 APARATOS Y MATERIAL ELÉCTRICOS</v>
      </c>
      <c r="R25" s="148">
        <f t="shared" si="20"/>
        <v>548.36587796000003</v>
      </c>
      <c r="S25" s="148">
        <f t="shared" si="20"/>
        <v>3.4856791364575868</v>
      </c>
      <c r="T25" s="149">
        <f>taric_x!AZ8</f>
        <v>0.23544973671751654</v>
      </c>
    </row>
    <row r="26" spans="2:20" x14ac:dyDescent="0.35">
      <c r="B26" s="116" t="str">
        <f>paises_m!BC11</f>
        <v>006 Reino Unido</v>
      </c>
      <c r="C26" s="124">
        <f>paises_m!BD11</f>
        <v>477.42192188000001</v>
      </c>
      <c r="D26" s="125">
        <f>paises_m!BE11</f>
        <v>30.782634044894074</v>
      </c>
      <c r="E26" s="126">
        <f>paises_m!BF11</f>
        <v>5.7204635108406299</v>
      </c>
      <c r="G26" s="116" t="str">
        <f>paises_m!BC11</f>
        <v>006 Reino Unido</v>
      </c>
      <c r="H26" s="124">
        <f>paises_m!BH11</f>
        <v>778.77290751999999</v>
      </c>
      <c r="I26" s="125">
        <f>paises_m!BI11</f>
        <v>10.860871381765858</v>
      </c>
      <c r="J26" s="126">
        <f>paises_m!BJ11</f>
        <v>4.7910730364471981</v>
      </c>
      <c r="L26" s="144" t="str">
        <f t="shared" ref="L26:N26" si="21">B40</f>
        <v>87 VEHÍCULOS AUTOMÓVILES; TRACTOR</v>
      </c>
      <c r="M26" s="145">
        <f t="shared" si="21"/>
        <v>310.95603833000018</v>
      </c>
      <c r="N26" s="145">
        <f t="shared" si="21"/>
        <v>-20.251404819913887</v>
      </c>
      <c r="O26" s="146">
        <f>taric_x!AV9</f>
        <v>-1.9314432176639214</v>
      </c>
      <c r="Q26" s="144" t="str">
        <f t="shared" ref="Q26:S26" si="22">G40</f>
        <v>87 VEHÍCULOS AUTOMÓVILES; TRACTOR</v>
      </c>
      <c r="R26" s="145">
        <f t="shared" si="22"/>
        <v>544.71631762000015</v>
      </c>
      <c r="S26" s="145">
        <f t="shared" si="22"/>
        <v>-22.948687906947384</v>
      </c>
      <c r="T26" s="146">
        <f>taric_x!AZ9</f>
        <v>-2.0680871668704355</v>
      </c>
    </row>
    <row r="27" spans="2:20" x14ac:dyDescent="0.35">
      <c r="B27" s="120" t="str">
        <f>paises_m!BC12</f>
        <v>017 Bélgica</v>
      </c>
      <c r="C27" s="121">
        <f>paises_m!BD12</f>
        <v>259.47559503000002</v>
      </c>
      <c r="D27" s="122">
        <f>paises_m!BE12</f>
        <v>39.225554014713616</v>
      </c>
      <c r="E27" s="123">
        <f>paises_m!BF12</f>
        <v>3.1090333419919065</v>
      </c>
      <c r="G27" s="120" t="str">
        <f>paises_m!BC12</f>
        <v>017 Bélgica</v>
      </c>
      <c r="H27" s="121">
        <f>paises_m!BH12</f>
        <v>496.59160979000001</v>
      </c>
      <c r="I27" s="122">
        <f>paises_m!BI12</f>
        <v>19.512053662841456</v>
      </c>
      <c r="J27" s="123">
        <f>paises_m!BJ12</f>
        <v>3.0550711880403676</v>
      </c>
      <c r="L27" s="147" t="str">
        <f t="shared" ref="L27:N27" si="23">B41</f>
        <v>27 COMBUSTIBLES, ACEITES MINERAL.</v>
      </c>
      <c r="M27" s="148">
        <f t="shared" si="23"/>
        <v>162.49105921000009</v>
      </c>
      <c r="N27" s="148">
        <f t="shared" si="23"/>
        <v>-60.023540549935753</v>
      </c>
      <c r="O27" s="149">
        <f>taric_x!AV10</f>
        <v>-5.9675709001680515</v>
      </c>
      <c r="Q27" s="147" t="str">
        <f t="shared" ref="Q27:S27" si="24">G41</f>
        <v>27 COMBUSTIBLES, ACEITES MINERAL.</v>
      </c>
      <c r="R27" s="148">
        <f t="shared" si="24"/>
        <v>533.37448870000003</v>
      </c>
      <c r="S27" s="148">
        <f t="shared" si="24"/>
        <v>-35.13874434875499</v>
      </c>
      <c r="T27" s="149">
        <f>taric_x!AZ10</f>
        <v>-3.6834413506413517</v>
      </c>
    </row>
    <row r="28" spans="2:20" x14ac:dyDescent="0.35">
      <c r="B28" s="116" t="str">
        <f>paises_m!BC13</f>
        <v>010 Portugal</v>
      </c>
      <c r="C28" s="124">
        <f>paises_m!BD13</f>
        <v>193.05259119999999</v>
      </c>
      <c r="D28" s="125">
        <f>paises_m!BE13</f>
        <v>-21.11584894436178</v>
      </c>
      <c r="E28" s="126">
        <f>paises_m!BF13</f>
        <v>2.3131537389068852</v>
      </c>
      <c r="G28" s="116" t="str">
        <f>paises_m!BC13</f>
        <v>010 Portugal</v>
      </c>
      <c r="H28" s="124">
        <f>paises_m!BH13</f>
        <v>392.50840434999998</v>
      </c>
      <c r="I28" s="125">
        <f>paises_m!BI13</f>
        <v>-16.336278676728188</v>
      </c>
      <c r="J28" s="126">
        <f>paises_m!BJ13</f>
        <v>2.4147430072378375</v>
      </c>
      <c r="L28" s="141" t="s">
        <v>632</v>
      </c>
      <c r="M28" s="142">
        <f>M10</f>
        <v>8345.8608026299989</v>
      </c>
      <c r="N28" s="142">
        <f>N10</f>
        <v>2.2965079995905135</v>
      </c>
      <c r="O28" s="143"/>
      <c r="Q28" s="141" t="s">
        <v>632</v>
      </c>
      <c r="R28" s="142">
        <f>H63</f>
        <v>16254.6657418</v>
      </c>
      <c r="S28" s="142">
        <f>I63</f>
        <v>-1.3295422421828906</v>
      </c>
      <c r="T28" s="143"/>
    </row>
    <row r="29" spans="2:20" x14ac:dyDescent="0.35">
      <c r="B29" s="120" t="str">
        <f>paises_m!BC14</f>
        <v>039 Suiza (d.01/01/95)</v>
      </c>
      <c r="C29" s="127">
        <f>paises_m!BD14</f>
        <v>185.36202929000001</v>
      </c>
      <c r="D29" s="128">
        <f>paises_m!BE14</f>
        <v>-3.0054258388980348</v>
      </c>
      <c r="E29" s="129">
        <f>paises_m!BF14</f>
        <v>2.2210055220617577</v>
      </c>
      <c r="G29" s="120" t="str">
        <f>paises_m!BC14</f>
        <v>039 Suiza (d.01/01/95)</v>
      </c>
      <c r="H29" s="127">
        <f>paises_m!BH14</f>
        <v>357.27169777</v>
      </c>
      <c r="I29" s="128">
        <f>paises_m!BI14</f>
        <v>-1.1160642911884233</v>
      </c>
      <c r="J29" s="129">
        <f>paises_m!BJ14</f>
        <v>2.1979639781287594</v>
      </c>
      <c r="L29" s="144" t="str">
        <f>G52</f>
        <v>85 APARATOS Y MATERIAL ELÉCTRICOS</v>
      </c>
      <c r="M29" s="145">
        <f>C52</f>
        <v>1130.6772300499999</v>
      </c>
      <c r="N29" s="145">
        <f>I52</f>
        <v>11.171991933159276</v>
      </c>
      <c r="O29" s="146">
        <f>taric_m!AV5</f>
        <v>1.3216130460087749</v>
      </c>
      <c r="Q29" s="144" t="str">
        <f>G52</f>
        <v>85 APARATOS Y MATERIAL ELÉCTRICOS</v>
      </c>
      <c r="R29" s="145">
        <f>H52</f>
        <v>2306.5240462800002</v>
      </c>
      <c r="S29" s="145">
        <f>I52</f>
        <v>11.171991933159276</v>
      </c>
      <c r="T29" s="146">
        <f>taric_m!AZ5</f>
        <v>1.4070266154997453</v>
      </c>
    </row>
    <row r="30" spans="2:20" x14ac:dyDescent="0.35">
      <c r="B30" s="130" t="s">
        <v>402</v>
      </c>
      <c r="C30" s="131">
        <f>paises_m!BD15</f>
        <v>5876.2886862700016</v>
      </c>
      <c r="D30" s="132">
        <f>paises_m!BE15</f>
        <v>-0.60172938243401308</v>
      </c>
      <c r="E30" s="133">
        <f>paises_m!BF15</f>
        <v>70.409617716344243</v>
      </c>
      <c r="G30" s="130" t="s">
        <v>402</v>
      </c>
      <c r="H30" s="131">
        <f>paises_m!BH15</f>
        <v>11771.981936100001</v>
      </c>
      <c r="I30" s="132">
        <f>paises_m!BI15</f>
        <v>1.4006227245798364</v>
      </c>
      <c r="J30" s="133">
        <f>paises_m!BJ15</f>
        <v>72.422171720378884</v>
      </c>
      <c r="L30" s="147" t="str">
        <f t="shared" ref="L30:N30" si="25">G53</f>
        <v>30 PRODUCTOS FARMACÉUTICOS</v>
      </c>
      <c r="M30" s="148">
        <f t="shared" ref="M30:M34" si="26">C53</f>
        <v>1038.5856562700001</v>
      </c>
      <c r="N30" s="148">
        <f t="shared" si="25"/>
        <v>-21.330581837446982</v>
      </c>
      <c r="O30" s="149">
        <f>taric_m!AV6</f>
        <v>-5.8036824322607341</v>
      </c>
      <c r="Q30" s="147" t="str">
        <f t="shared" ref="Q30:S30" si="27">G53</f>
        <v>30 PRODUCTOS FARMACÉUTICOS</v>
      </c>
      <c r="R30" s="148">
        <f t="shared" si="27"/>
        <v>2165.8529041700003</v>
      </c>
      <c r="S30" s="148">
        <f t="shared" si="27"/>
        <v>-21.330581837446982</v>
      </c>
      <c r="T30" s="149">
        <f>taric_m!AZ6</f>
        <v>-3.5647971456694303</v>
      </c>
    </row>
    <row r="31" spans="2:20" x14ac:dyDescent="0.35">
      <c r="B31" s="134" t="s">
        <v>419</v>
      </c>
      <c r="C31" s="135">
        <f>paises_m!B293</f>
        <v>8345.8608026299989</v>
      </c>
      <c r="D31" s="136">
        <f>paises_m!F293*100</f>
        <v>2.2965079995905135</v>
      </c>
      <c r="E31" s="137">
        <f>paises_m!G293</f>
        <v>100</v>
      </c>
      <c r="G31" s="134" t="s">
        <v>419</v>
      </c>
      <c r="H31" s="135">
        <f>paises_m!J293</f>
        <v>16254.665741800005</v>
      </c>
      <c r="I31" s="136">
        <f>paises_m!N293*100</f>
        <v>-1.3295422421828573</v>
      </c>
      <c r="J31" s="137">
        <f>paises_m!O293</f>
        <v>100</v>
      </c>
      <c r="L31" s="144" t="str">
        <f t="shared" ref="L31:N31" si="28">G54</f>
        <v>84 MÁQUINAS Y APARATOS MECÁNICOS</v>
      </c>
      <c r="M31" s="145">
        <f t="shared" si="26"/>
        <v>1056.0089820000001</v>
      </c>
      <c r="N31" s="145">
        <f t="shared" si="28"/>
        <v>4.866633914405627</v>
      </c>
      <c r="O31" s="146">
        <f>taric_m!AV7</f>
        <v>0.56597965260006589</v>
      </c>
      <c r="Q31" s="144" t="str">
        <f t="shared" ref="Q31:S31" si="29">G54</f>
        <v>84 MÁQUINAS Y APARATOS MECÁNICOS</v>
      </c>
      <c r="R31" s="145">
        <f t="shared" si="29"/>
        <v>2068.2930808199999</v>
      </c>
      <c r="S31" s="145">
        <f t="shared" si="29"/>
        <v>4.866633914405627</v>
      </c>
      <c r="T31" s="146">
        <f>taric_m!AZ7</f>
        <v>0.58265641088101983</v>
      </c>
    </row>
    <row r="32" spans="2:20" x14ac:dyDescent="0.35">
      <c r="B32" s="338" t="s">
        <v>629</v>
      </c>
      <c r="C32" s="338"/>
      <c r="D32" s="338"/>
      <c r="E32" s="338"/>
      <c r="G32" s="338" t="s">
        <v>629</v>
      </c>
      <c r="H32" s="338"/>
      <c r="I32" s="338"/>
      <c r="J32" s="338"/>
      <c r="L32" s="147" t="str">
        <f t="shared" ref="L32:N32" si="30">G55</f>
        <v>87 VEHÍCULOS AUTOMÓVILES; TRACTOR</v>
      </c>
      <c r="M32" s="148">
        <f t="shared" si="26"/>
        <v>862.98853188999999</v>
      </c>
      <c r="N32" s="148">
        <f t="shared" si="30"/>
        <v>13.01527475858013</v>
      </c>
      <c r="O32" s="149">
        <f>taric_m!AV8</f>
        <v>1.1101229617810577</v>
      </c>
      <c r="Q32" s="147" t="str">
        <f t="shared" ref="Q32:S32" si="31">G55</f>
        <v>87 VEHÍCULOS AUTOMÓVILES; TRACTOR</v>
      </c>
      <c r="R32" s="148">
        <f t="shared" si="31"/>
        <v>1666.9796823699999</v>
      </c>
      <c r="S32" s="148">
        <f t="shared" si="31"/>
        <v>13.01527475858013</v>
      </c>
      <c r="T32" s="149">
        <f>taric_m!AZ8</f>
        <v>1.1653479107424347</v>
      </c>
    </row>
    <row r="33" spans="2:20" x14ac:dyDescent="0.35">
      <c r="L33" s="144" t="str">
        <f t="shared" ref="L33:N33" si="32">G56</f>
        <v>27 COMBUSTIBLES, ACEITES MINERAL.</v>
      </c>
      <c r="M33" s="145">
        <f t="shared" si="26"/>
        <v>754.15842719000011</v>
      </c>
      <c r="N33" s="145">
        <f t="shared" si="32"/>
        <v>-32.602288729638161</v>
      </c>
      <c r="O33" s="146">
        <f>taric_m!AV9</f>
        <v>-0.692827293405609</v>
      </c>
      <c r="Q33" s="144" t="str">
        <f t="shared" ref="Q33:S33" si="33">G56</f>
        <v>27 COMBUSTIBLES, ACEITES MINERAL.</v>
      </c>
      <c r="R33" s="145">
        <f t="shared" si="33"/>
        <v>1290.8858864900003</v>
      </c>
      <c r="S33" s="145">
        <f t="shared" si="33"/>
        <v>-32.602288729638161</v>
      </c>
      <c r="T33" s="146">
        <f>taric_m!AZ9</f>
        <v>-3.7905296050265247</v>
      </c>
    </row>
    <row r="34" spans="2:20" ht="18.5" x14ac:dyDescent="0.35">
      <c r="B34" s="339" t="s">
        <v>1661</v>
      </c>
      <c r="C34" s="340"/>
      <c r="D34" s="340"/>
      <c r="E34" s="341"/>
      <c r="G34" s="339" t="s">
        <v>626</v>
      </c>
      <c r="H34" s="340"/>
      <c r="I34" s="340"/>
      <c r="J34" s="341"/>
      <c r="L34" s="147" t="str">
        <f t="shared" ref="L34:N34" si="34">G57</f>
        <v>71 PIEDRA, METAL. PRECIO.; JOYER.</v>
      </c>
      <c r="M34" s="148">
        <f t="shared" si="26"/>
        <v>512.29015528000002</v>
      </c>
      <c r="N34" s="148">
        <f t="shared" si="34"/>
        <v>134.58749396429675</v>
      </c>
      <c r="O34" s="149">
        <f>taric_m!AV10</f>
        <v>3.8145961087935563</v>
      </c>
      <c r="Q34" s="147" t="str">
        <f t="shared" ref="Q34:S34" si="35">G57</f>
        <v>71 PIEDRA, METAL. PRECIO.; JOYER.</v>
      </c>
      <c r="R34" s="148">
        <f t="shared" si="35"/>
        <v>861.62278213000013</v>
      </c>
      <c r="S34" s="148">
        <f t="shared" si="35"/>
        <v>134.58749396429675</v>
      </c>
      <c r="T34" s="149">
        <f>taric_m!AZ10</f>
        <v>3.0007245001920975</v>
      </c>
    </row>
    <row r="35" spans="2:20" x14ac:dyDescent="0.35">
      <c r="B35" s="112" t="str">
        <f>CONCATENATE(mes," DE ",ano)</f>
        <v>FEBRERO DE 2026</v>
      </c>
      <c r="C35" s="113" t="s">
        <v>388</v>
      </c>
      <c r="D35" s="114" t="s">
        <v>391</v>
      </c>
      <c r="E35" s="115" t="s">
        <v>389</v>
      </c>
      <c r="G35" s="112" t="str">
        <f>CONCATENATE("ACUMULADO A ",mes," DE ",ano)</f>
        <v>ACUMULADO A FEBRERO DE 2026</v>
      </c>
      <c r="H35" s="113" t="s">
        <v>388</v>
      </c>
      <c r="I35" s="114" t="s">
        <v>391</v>
      </c>
      <c r="J35" s="115" t="s">
        <v>389</v>
      </c>
      <c r="L35" s="333" t="s">
        <v>629</v>
      </c>
      <c r="M35" s="333"/>
      <c r="N35" s="333"/>
      <c r="O35" s="333"/>
      <c r="Q35" s="333" t="s">
        <v>629</v>
      </c>
      <c r="R35" s="333"/>
      <c r="S35" s="333"/>
      <c r="T35" s="333"/>
    </row>
    <row r="36" spans="2:20" x14ac:dyDescent="0.35">
      <c r="B36" s="116" t="str">
        <f>taric_x!AR5</f>
        <v>30 PRODUCTOS FARMACÉUTICOS</v>
      </c>
      <c r="C36" s="117">
        <f>taric_x!AS5</f>
        <v>542.02755465999985</v>
      </c>
      <c r="D36" s="118">
        <f>taric_x!AT5</f>
        <v>-26.295050852979319</v>
      </c>
      <c r="E36" s="119">
        <f>taric_x!AU5</f>
        <v>14.029099183956738</v>
      </c>
      <c r="G36" s="116" t="str">
        <f>taric_x!AR5</f>
        <v>30 PRODUCTOS FARMACÉUTICOS</v>
      </c>
      <c r="H36" s="117">
        <f>taric_x!AW5</f>
        <v>1163.7386260599997</v>
      </c>
      <c r="I36" s="118">
        <f>taric_x!AX5</f>
        <v>-20.372171090672719</v>
      </c>
      <c r="J36" s="119">
        <f>taric_x!AY5</f>
        <v>15.101810925573339</v>
      </c>
    </row>
    <row r="37" spans="2:20" x14ac:dyDescent="0.35">
      <c r="B37" s="120" t="str">
        <f>taric_x!AR6</f>
        <v>71 PIEDRA, METAL. PRECIO.; JOYER.</v>
      </c>
      <c r="C37" s="121">
        <f>taric_x!AS6</f>
        <v>572.07421096999974</v>
      </c>
      <c r="D37" s="122">
        <f>taric_x!AT6</f>
        <v>49.399773819093355</v>
      </c>
      <c r="E37" s="123">
        <f>taric_x!AU6</f>
        <v>14.806785701727337</v>
      </c>
      <c r="G37" s="120" t="str">
        <f>taric_x!AR6</f>
        <v>71 PIEDRA, METAL. PRECIO.; JOYER.</v>
      </c>
      <c r="H37" s="121">
        <f>taric_x!AW6</f>
        <v>1118.4289081699999</v>
      </c>
      <c r="I37" s="122">
        <f>taric_x!AX6</f>
        <v>60.742964917716066</v>
      </c>
      <c r="J37" s="123">
        <f>taric_x!AY6</f>
        <v>14.513827698633028</v>
      </c>
    </row>
    <row r="38" spans="2:20" x14ac:dyDescent="0.35">
      <c r="B38" s="116" t="str">
        <f>taric_x!AR7</f>
        <v>84 MÁQUINAS Y APARATOS MECÁNICOS</v>
      </c>
      <c r="C38" s="124">
        <f>taric_x!AS7</f>
        <v>501.59484106000002</v>
      </c>
      <c r="D38" s="125">
        <f>taric_x!AT7</f>
        <v>23.091697603606143</v>
      </c>
      <c r="E38" s="126">
        <f>taric_x!AU7</f>
        <v>12.98259417790271</v>
      </c>
      <c r="G38" s="116" t="str">
        <f>taric_x!AR7</f>
        <v>84 MÁQUINAS Y APARATOS MECÁNICOS</v>
      </c>
      <c r="H38" s="124">
        <f>taric_x!AW7</f>
        <v>947.64086823999969</v>
      </c>
      <c r="I38" s="125">
        <f>taric_x!AX7</f>
        <v>25.217913386593182</v>
      </c>
      <c r="J38" s="126">
        <f>taric_x!AY7</f>
        <v>12.297515006405559</v>
      </c>
    </row>
    <row r="39" spans="2:20" x14ac:dyDescent="0.35">
      <c r="B39" s="120" t="str">
        <f>taric_x!AR8</f>
        <v>85 APARATOS Y MATERIAL ELÉCTRICOS</v>
      </c>
      <c r="C39" s="121">
        <f>taric_x!AS8</f>
        <v>299.87208300999998</v>
      </c>
      <c r="D39" s="122">
        <f>taric_x!AT8</f>
        <v>11.464832295557969</v>
      </c>
      <c r="E39" s="123">
        <f>taric_x!AU8</f>
        <v>7.7614784689053344</v>
      </c>
      <c r="G39" s="120" t="str">
        <f>taric_x!AR8</f>
        <v>85 APARATOS Y MATERIAL ELÉCTRICOS</v>
      </c>
      <c r="H39" s="121">
        <f>taric_x!AW8</f>
        <v>548.36587796000003</v>
      </c>
      <c r="I39" s="122">
        <f>taric_x!AX8</f>
        <v>3.4856791364575868</v>
      </c>
      <c r="J39" s="123">
        <f>taric_x!AY8</f>
        <v>7.1161321120924796</v>
      </c>
    </row>
    <row r="40" spans="2:20" x14ac:dyDescent="0.35">
      <c r="B40" s="116" t="str">
        <f>taric_x!AR9</f>
        <v>87 VEHÍCULOS AUTOMÓVILES; TRACTOR</v>
      </c>
      <c r="C40" s="124">
        <f>taric_x!AS9</f>
        <v>310.95603833000018</v>
      </c>
      <c r="D40" s="125">
        <f>taric_x!AT9</f>
        <v>-20.251404819913887</v>
      </c>
      <c r="E40" s="126">
        <f>taric_x!AU9</f>
        <v>8.0483603943682702</v>
      </c>
      <c r="G40" s="116" t="str">
        <f>taric_x!AR9</f>
        <v>87 VEHÍCULOS AUTOMÓVILES; TRACTOR</v>
      </c>
      <c r="H40" s="124">
        <f>taric_x!AW9</f>
        <v>544.71631762000015</v>
      </c>
      <c r="I40" s="125">
        <f>taric_x!AX9</f>
        <v>-22.948687906947384</v>
      </c>
      <c r="J40" s="126">
        <f>taric_x!AY9</f>
        <v>7.0687718466669436</v>
      </c>
    </row>
    <row r="41" spans="2:20" x14ac:dyDescent="0.35">
      <c r="B41" s="120" t="str">
        <f>taric_x!AR10</f>
        <v>27 COMBUSTIBLES, ACEITES MINERAL.</v>
      </c>
      <c r="C41" s="121">
        <f>taric_x!AS10</f>
        <v>162.49105921000009</v>
      </c>
      <c r="D41" s="122">
        <f>taric_x!AT10</f>
        <v>-60.023540549935753</v>
      </c>
      <c r="E41" s="123">
        <f>taric_x!AU10</f>
        <v>4.2056961247905846</v>
      </c>
      <c r="G41" s="120" t="str">
        <f>taric_x!AR10</f>
        <v>27 COMBUSTIBLES, ACEITES MINERAL.</v>
      </c>
      <c r="H41" s="121">
        <f>taric_x!AW10</f>
        <v>533.37448870000003</v>
      </c>
      <c r="I41" s="122">
        <f>taric_x!AX10</f>
        <v>-35.13874434875499</v>
      </c>
      <c r="J41" s="123">
        <f>taric_x!AY10</f>
        <v>6.9215891786137735</v>
      </c>
    </row>
    <row r="42" spans="2:20" x14ac:dyDescent="0.35">
      <c r="B42" s="116" t="str">
        <f>taric_x!AR11</f>
        <v>99 CONJUNT. DE OTROS PRODUCTOS</v>
      </c>
      <c r="C42" s="124">
        <f>taric_x!AS11</f>
        <v>125.25181386</v>
      </c>
      <c r="D42" s="125">
        <f>taric_x!AT11</f>
        <v>14.805971306600995</v>
      </c>
      <c r="E42" s="126">
        <f>taric_x!AU11</f>
        <v>3.2418464790312282</v>
      </c>
      <c r="G42" s="116" t="str">
        <f>taric_x!AR11</f>
        <v>99 CONJUNT. DE OTROS PRODUCTOS</v>
      </c>
      <c r="H42" s="124">
        <f>taric_x!AW11</f>
        <v>269.76996609000014</v>
      </c>
      <c r="I42" s="125">
        <f>taric_x!AX11</f>
        <v>17.031148569451293</v>
      </c>
      <c r="J42" s="126">
        <f>taric_x!AY11</f>
        <v>3.5007990025068283</v>
      </c>
    </row>
    <row r="43" spans="2:20" x14ac:dyDescent="0.35">
      <c r="B43" s="120" t="str">
        <f>taric_x!AR12</f>
        <v>88 AERONAVES; VEHÍCULOS ESPACIALE</v>
      </c>
      <c r="C43" s="121">
        <f>taric_x!AS12</f>
        <v>119.25208936999999</v>
      </c>
      <c r="D43" s="122">
        <f>taric_x!AT12</f>
        <v>-62.294996762681265</v>
      </c>
      <c r="E43" s="123">
        <f>taric_x!AU12</f>
        <v>3.0865578240117939</v>
      </c>
      <c r="G43" s="120" t="str">
        <f>taric_x!AR12</f>
        <v>88 AERONAVES; VEHÍCULOS ESPACIALE</v>
      </c>
      <c r="H43" s="121">
        <f>taric_x!AW12</f>
        <v>264.65799308999999</v>
      </c>
      <c r="I43" s="122">
        <f>taric_x!AX12</f>
        <v>-41.048269629551058</v>
      </c>
      <c r="J43" s="123">
        <f>taric_x!AY12</f>
        <v>3.434461039691235</v>
      </c>
    </row>
    <row r="44" spans="2:20" x14ac:dyDescent="0.35">
      <c r="B44" s="116" t="str">
        <f>taric_x!AR13</f>
        <v>90 APARATOS ÓPTICOS, MEDIDA, MÉDI</v>
      </c>
      <c r="C44" s="124">
        <f>taric_x!AS13</f>
        <v>97.625149539999981</v>
      </c>
      <c r="D44" s="125">
        <f>taric_x!AT13</f>
        <v>0.11519362157672575</v>
      </c>
      <c r="E44" s="126">
        <f>taric_x!AU13</f>
        <v>2.5267957209378022</v>
      </c>
      <c r="G44" s="116" t="str">
        <f>taric_x!AR13</f>
        <v>90 APARATOS ÓPTICOS, MEDIDA, MÉDI</v>
      </c>
      <c r="H44" s="124">
        <f>taric_x!AW13</f>
        <v>188.06577444999999</v>
      </c>
      <c r="I44" s="125">
        <f>taric_x!AX13</f>
        <v>1.6181999649611978</v>
      </c>
      <c r="J44" s="126">
        <f>taric_x!AY13</f>
        <v>2.4405254785871402</v>
      </c>
    </row>
    <row r="45" spans="2:20" x14ac:dyDescent="0.35">
      <c r="B45" s="120" t="str">
        <f>taric_x!AR14</f>
        <v>33 ACEITES ESENCIALES; PERFUMER.</v>
      </c>
      <c r="C45" s="127">
        <f>taric_x!AS14</f>
        <v>93.046452569999971</v>
      </c>
      <c r="D45" s="128">
        <f>taric_x!AT14</f>
        <v>17.353575863769265</v>
      </c>
      <c r="E45" s="129">
        <f>taric_x!AU14</f>
        <v>2.4082869968458964</v>
      </c>
      <c r="G45" s="120" t="str">
        <f>taric_x!AR14</f>
        <v>33 ACEITES ESENCIALES; PERFUMER.</v>
      </c>
      <c r="H45" s="127">
        <f>taric_x!AW14</f>
        <v>174.67737990999996</v>
      </c>
      <c r="I45" s="128">
        <f>taric_x!AX14</f>
        <v>14.697658036782823</v>
      </c>
      <c r="J45" s="129">
        <f>taric_x!AY14</f>
        <v>2.2667845728438993</v>
      </c>
    </row>
    <row r="46" spans="2:20" x14ac:dyDescent="0.35">
      <c r="B46" s="130" t="s">
        <v>628</v>
      </c>
      <c r="C46" s="131">
        <f>SUM(taric_x!B2:B11)</f>
        <v>2824.1912925799998</v>
      </c>
      <c r="D46" s="132">
        <f>(C46/(SUM(taric_x!D2:D11))-1)*100</f>
        <v>-11.561751287793387</v>
      </c>
      <c r="E46" s="133">
        <f>SUM(taric_x!G2:G11)</f>
        <v>73.097501072477698</v>
      </c>
      <c r="G46" s="130" t="s">
        <v>628</v>
      </c>
      <c r="H46" s="131">
        <f>SUM(taric_x!J2:J11)</f>
        <v>5753.4362002899998</v>
      </c>
      <c r="I46" s="132">
        <f>(H46/(SUM(taric_x!L2:L11))-1)*100</f>
        <v>-3.9500890641227637</v>
      </c>
      <c r="J46" s="133">
        <f>SUM(taric_x!O2:O11)</f>
        <v>74.662216861614212</v>
      </c>
    </row>
    <row r="47" spans="2:20" x14ac:dyDescent="0.35">
      <c r="B47" s="134" t="s">
        <v>419</v>
      </c>
      <c r="C47" s="135">
        <f>taric_x!B101</f>
        <v>3863.5948577500008</v>
      </c>
      <c r="D47" s="136">
        <f>taric_x!F101*100</f>
        <v>-5.4976918654534916</v>
      </c>
      <c r="E47" s="137">
        <f>taric_x!G101</f>
        <v>100</v>
      </c>
      <c r="G47" s="134" t="s">
        <v>419</v>
      </c>
      <c r="H47" s="135">
        <f>taric_x!J101</f>
        <v>7705.9541520899975</v>
      </c>
      <c r="I47" s="136">
        <f>taric_x!N101*100</f>
        <v>-1.7693417999479877</v>
      </c>
      <c r="J47" s="137">
        <v>100</v>
      </c>
    </row>
    <row r="48" spans="2:20" x14ac:dyDescent="0.35">
      <c r="B48" s="338" t="s">
        <v>629</v>
      </c>
      <c r="C48" s="338"/>
      <c r="D48" s="338"/>
      <c r="E48" s="338"/>
      <c r="G48" s="338" t="s">
        <v>629</v>
      </c>
      <c r="H48" s="338"/>
      <c r="I48" s="338"/>
      <c r="J48" s="338"/>
    </row>
    <row r="50" spans="2:10" ht="18.5" x14ac:dyDescent="0.35">
      <c r="B50" s="339" t="s">
        <v>1662</v>
      </c>
      <c r="C50" s="340"/>
      <c r="D50" s="340"/>
      <c r="E50" s="341"/>
      <c r="G50" s="339" t="s">
        <v>627</v>
      </c>
      <c r="H50" s="340"/>
      <c r="I50" s="340"/>
      <c r="J50" s="341"/>
    </row>
    <row r="51" spans="2:10" x14ac:dyDescent="0.35">
      <c r="B51" s="112" t="str">
        <f>CONCATENATE(mes," DE ",ano)</f>
        <v>FEBRERO DE 2026</v>
      </c>
      <c r="C51" s="113" t="s">
        <v>388</v>
      </c>
      <c r="D51" s="114" t="s">
        <v>391</v>
      </c>
      <c r="E51" s="115" t="s">
        <v>389</v>
      </c>
      <c r="G51" s="112" t="str">
        <f>CONCATENATE("ACUMULADO A ",mes," DE ",ano)</f>
        <v>ACUMULADO A FEBRERO DE 2026</v>
      </c>
      <c r="H51" s="113" t="s">
        <v>388</v>
      </c>
      <c r="I51" s="114" t="s">
        <v>391</v>
      </c>
      <c r="J51" s="115" t="s">
        <v>389</v>
      </c>
    </row>
    <row r="52" spans="2:10" x14ac:dyDescent="0.35">
      <c r="B52" s="116" t="str">
        <f>taric_m!AR5</f>
        <v>85 APARATOS Y MATERIAL ELÉCTRICOS</v>
      </c>
      <c r="C52" s="117">
        <f>taric_m!AS5</f>
        <v>1130.6772300499999</v>
      </c>
      <c r="D52" s="118">
        <f>taric_m!AT5</f>
        <v>10.541471539229818</v>
      </c>
      <c r="E52" s="119">
        <f>taric_m!AU5</f>
        <v>13.547760462212525</v>
      </c>
      <c r="G52" s="116" t="str">
        <f>taric_m!AR5</f>
        <v>85 APARATOS Y MATERIAL ELÉCTRICOS</v>
      </c>
      <c r="H52" s="117">
        <f>taric_m!AW5</f>
        <v>2306.5240462800002</v>
      </c>
      <c r="I52" s="118">
        <f>taric_m!AX5</f>
        <v>11.171991933159276</v>
      </c>
      <c r="J52" s="119">
        <f>taric_m!AY5</f>
        <v>14.189919884655724</v>
      </c>
    </row>
    <row r="53" spans="2:10" x14ac:dyDescent="0.35">
      <c r="B53" s="120" t="str">
        <f>taric_m!AR6</f>
        <v>30 PRODUCTOS FARMACÉUTICOS</v>
      </c>
      <c r="C53" s="121">
        <f>taric_m!AS6</f>
        <v>1038.5856562700001</v>
      </c>
      <c r="D53" s="122">
        <f>taric_m!AT6</f>
        <v>-31.314065702247461</v>
      </c>
      <c r="E53" s="123">
        <f>taric_m!AU6</f>
        <v>12.444320374271214</v>
      </c>
      <c r="G53" s="120" t="str">
        <f>taric_m!AR6</f>
        <v>30 PRODUCTOS FARMACÉUTICOS</v>
      </c>
      <c r="H53" s="121">
        <f>taric_m!AW6</f>
        <v>2165.8529041700003</v>
      </c>
      <c r="I53" s="122">
        <f>taric_m!AX6</f>
        <v>-21.330581837446982</v>
      </c>
      <c r="J53" s="123">
        <f>taric_m!AY6</f>
        <v>13.324499799465944</v>
      </c>
    </row>
    <row r="54" spans="2:10" x14ac:dyDescent="0.35">
      <c r="B54" s="116" t="str">
        <f>taric_m!AR7</f>
        <v>84 MÁQUINAS Y APARATOS MECÁNICOS</v>
      </c>
      <c r="C54" s="124">
        <f>taric_m!AS7</f>
        <v>1056.0089820000001</v>
      </c>
      <c r="D54" s="125">
        <f>taric_m!AT7</f>
        <v>4.5725804931987746</v>
      </c>
      <c r="E54" s="126">
        <f>taric_m!AU7</f>
        <v>12.653086445765116</v>
      </c>
      <c r="G54" s="116" t="str">
        <f>taric_m!AR7</f>
        <v>84 MÁQUINAS Y APARATOS MECÁNICOS</v>
      </c>
      <c r="H54" s="124">
        <f>taric_m!AW7</f>
        <v>2068.2930808199999</v>
      </c>
      <c r="I54" s="125">
        <f>taric_m!AX7</f>
        <v>4.866633914405627</v>
      </c>
      <c r="J54" s="126">
        <f>taric_m!AY7</f>
        <v>12.724303985539615</v>
      </c>
    </row>
    <row r="55" spans="2:10" x14ac:dyDescent="0.35">
      <c r="B55" s="120" t="str">
        <f>taric_m!AR8</f>
        <v>87 VEHÍCULOS AUTOMÓVILES; TRACTOR</v>
      </c>
      <c r="C55" s="121">
        <f>taric_m!AS8</f>
        <v>862.98853188999999</v>
      </c>
      <c r="D55" s="122">
        <f>taric_m!AT8</f>
        <v>11.725419317356556</v>
      </c>
      <c r="E55" s="123">
        <f>taric_m!AU8</f>
        <v>10.340317820997562</v>
      </c>
      <c r="G55" s="120" t="str">
        <f>taric_m!AR8</f>
        <v>87 VEHÍCULOS AUTOMÓVILES; TRACTOR</v>
      </c>
      <c r="H55" s="121">
        <f>taric_m!AW8</f>
        <v>1666.9796823699999</v>
      </c>
      <c r="I55" s="122">
        <f>taric_m!AX8</f>
        <v>13.01527475858013</v>
      </c>
      <c r="J55" s="123">
        <f>taric_m!AY8</f>
        <v>10.255391952374918</v>
      </c>
    </row>
    <row r="56" spans="2:10" x14ac:dyDescent="0.35">
      <c r="B56" s="116" t="str">
        <f>taric_m!AR9</f>
        <v>27 COMBUSTIBLES, ACEITES MINERAL.</v>
      </c>
      <c r="C56" s="124">
        <f>taric_m!AS9</f>
        <v>754.15842719000011</v>
      </c>
      <c r="D56" s="125">
        <f>taric_m!AT9</f>
        <v>-6.9724336110447371</v>
      </c>
      <c r="E56" s="126">
        <f>taric_m!AU9</f>
        <v>9.0363168644311092</v>
      </c>
      <c r="G56" s="116" t="str">
        <f>taric_m!AR9</f>
        <v>27 COMBUSTIBLES, ACEITES MINERAL.</v>
      </c>
      <c r="H56" s="124">
        <f>taric_m!AW9</f>
        <v>1290.8858864900003</v>
      </c>
      <c r="I56" s="125">
        <f>taric_m!AX9</f>
        <v>-32.602288729638161</v>
      </c>
      <c r="J56" s="126">
        <f>taric_m!AY9</f>
        <v>7.9416329255568616</v>
      </c>
    </row>
    <row r="57" spans="2:10" x14ac:dyDescent="0.35">
      <c r="B57" s="120" t="str">
        <f>taric_m!AR10</f>
        <v>71 PIEDRA, METAL. PRECIO.; JOYER.</v>
      </c>
      <c r="C57" s="121">
        <f>taric_m!AS10</f>
        <v>512.29015528000002</v>
      </c>
      <c r="D57" s="122">
        <f>taric_m!AT10</f>
        <v>154.77398040748903</v>
      </c>
      <c r="E57" s="123">
        <f>taric_m!AU10</f>
        <v>6.1382542483642197</v>
      </c>
      <c r="G57" s="120" t="str">
        <f>taric_m!AR10</f>
        <v>71 PIEDRA, METAL. PRECIO.; JOYER.</v>
      </c>
      <c r="H57" s="121">
        <f>taric_m!AW10</f>
        <v>861.62278213000013</v>
      </c>
      <c r="I57" s="122">
        <f>taric_m!AX10</f>
        <v>134.58749396429675</v>
      </c>
      <c r="J57" s="123">
        <f>taric_m!AY10</f>
        <v>5.3007720725642322</v>
      </c>
    </row>
    <row r="58" spans="2:10" x14ac:dyDescent="0.35">
      <c r="B58" s="116" t="str">
        <f>taric_m!AR11</f>
        <v>90 APARATOS ÓPTICOS, MEDIDA, MÉDI</v>
      </c>
      <c r="C58" s="124">
        <f>taric_m!AS11</f>
        <v>369.28244974000017</v>
      </c>
      <c r="D58" s="125">
        <f>taric_m!AT11</f>
        <v>3.9453175284483999</v>
      </c>
      <c r="E58" s="126">
        <f>taric_m!AU11</f>
        <v>4.4247377049905934</v>
      </c>
      <c r="G58" s="116" t="str">
        <f>taric_m!AR11</f>
        <v>90 APARATOS ÓPTICOS, MEDIDA, MÉDI</v>
      </c>
      <c r="H58" s="124">
        <f>taric_m!AW11</f>
        <v>714.77939087000004</v>
      </c>
      <c r="I58" s="125">
        <f>taric_m!AX11</f>
        <v>0.36129379065623635</v>
      </c>
      <c r="J58" s="126">
        <f>taric_m!AY11</f>
        <v>4.3973798183489885</v>
      </c>
    </row>
    <row r="59" spans="2:10" x14ac:dyDescent="0.35">
      <c r="B59" s="120" t="str">
        <f>taric_m!AR12</f>
        <v>61 PRENDAS DE VESTIR, DE PUNTO</v>
      </c>
      <c r="C59" s="121">
        <f>taric_m!AS12</f>
        <v>201.79624865</v>
      </c>
      <c r="D59" s="122">
        <f>taric_m!AT12</f>
        <v>10.343132910479881</v>
      </c>
      <c r="E59" s="123">
        <f>taric_m!AU12</f>
        <v>2.4179201333720868</v>
      </c>
      <c r="G59" s="120" t="str">
        <f>taric_m!AR12</f>
        <v>61 PRENDAS DE VESTIR, DE PUNTO</v>
      </c>
      <c r="H59" s="121">
        <f>taric_m!AW12</f>
        <v>407.65874307000001</v>
      </c>
      <c r="I59" s="122">
        <f>taric_m!AX12</f>
        <v>-0.18769921162860026</v>
      </c>
      <c r="J59" s="123">
        <f>taric_m!AY12</f>
        <v>2.5079490993264617</v>
      </c>
    </row>
    <row r="60" spans="2:10" x14ac:dyDescent="0.35">
      <c r="B60" s="116" t="str">
        <f>taric_m!AR13</f>
        <v>62 PRENDAS DE VESTIR, NO DE PUNTO</v>
      </c>
      <c r="C60" s="124">
        <f>taric_m!AS13</f>
        <v>208.65424573999991</v>
      </c>
      <c r="D60" s="125">
        <f>taric_m!AT13</f>
        <v>1.3595561200997919</v>
      </c>
      <c r="E60" s="126">
        <f>taric_m!AU13</f>
        <v>2.5000925689324642</v>
      </c>
      <c r="G60" s="116" t="str">
        <f>taric_m!AR13</f>
        <v>62 PRENDAS DE VESTIR, NO DE PUNTO</v>
      </c>
      <c r="H60" s="124">
        <f>taric_m!AW13</f>
        <v>398.19324092999989</v>
      </c>
      <c r="I60" s="125">
        <f>taric_m!AX13</f>
        <v>-4.9913057592759769</v>
      </c>
      <c r="J60" s="126">
        <f>taric_m!AY13</f>
        <v>2.4497165752601013</v>
      </c>
    </row>
    <row r="61" spans="2:10" x14ac:dyDescent="0.35">
      <c r="B61" s="120" t="str">
        <f>taric_m!AR14</f>
        <v>88 AERONAVES; VEHÍCULOS ESPACIALE</v>
      </c>
      <c r="C61" s="127">
        <f>taric_m!AS14</f>
        <v>140.19096139000001</v>
      </c>
      <c r="D61" s="128">
        <f>taric_m!AT14</f>
        <v>67.028462888071786</v>
      </c>
      <c r="E61" s="129">
        <f>taric_m!AU14</f>
        <v>1.6797663501148041</v>
      </c>
      <c r="G61" s="120" t="str">
        <f>taric_m!AR14</f>
        <v>88 AERONAVES; VEHÍCULOS ESPACIALE</v>
      </c>
      <c r="H61" s="127">
        <f>taric_m!AW14</f>
        <v>324.49548261000001</v>
      </c>
      <c r="I61" s="128">
        <f>taric_m!AX14</f>
        <v>33.021423656938566</v>
      </c>
      <c r="J61" s="129">
        <f>taric_m!AY14</f>
        <v>1.9963220884668047</v>
      </c>
    </row>
    <row r="62" spans="2:10" x14ac:dyDescent="0.35">
      <c r="B62" s="130" t="s">
        <v>628</v>
      </c>
      <c r="C62" s="131">
        <f>SUM(paises_m!B2:B11)</f>
        <v>5876.2886862700016</v>
      </c>
      <c r="D62" s="132">
        <f>(C62/(SUM(taric_m!D2:D11))-1)*100</f>
        <v>-4.5573451572459618</v>
      </c>
      <c r="E62" s="133">
        <f>SUM(paises_m!G2:G11)</f>
        <v>70.409617716344243</v>
      </c>
      <c r="G62" s="130" t="s">
        <v>628</v>
      </c>
      <c r="H62" s="131">
        <f>SUM(taric_m!J2:J11)</f>
        <v>12205.28523974</v>
      </c>
      <c r="I62" s="132">
        <f>(H62/(SUM(taric_m!L2:L11))-1)*100</f>
        <v>-1.1033792493450156</v>
      </c>
      <c r="J62" s="133">
        <f>SUM(taric_m!O2:O11)</f>
        <v>75.08788820155965</v>
      </c>
    </row>
    <row r="63" spans="2:10" x14ac:dyDescent="0.35">
      <c r="B63" s="134" t="s">
        <v>419</v>
      </c>
      <c r="C63" s="135">
        <f>taric_m!B101</f>
        <v>8345.8608026299989</v>
      </c>
      <c r="D63" s="136">
        <f>taric_m!F101*100</f>
        <v>2.2965079995904691</v>
      </c>
      <c r="E63" s="137">
        <f>taric_m!G101</f>
        <v>100</v>
      </c>
      <c r="G63" s="134" t="s">
        <v>419</v>
      </c>
      <c r="H63" s="135">
        <f>taric_m!J101</f>
        <v>16254.6657418</v>
      </c>
      <c r="I63" s="136">
        <f>taric_m!N101*100</f>
        <v>-1.3295422421828906</v>
      </c>
      <c r="J63" s="137">
        <v>100</v>
      </c>
    </row>
    <row r="64" spans="2:10" x14ac:dyDescent="0.35">
      <c r="B64" s="338" t="s">
        <v>629</v>
      </c>
      <c r="C64" s="338"/>
      <c r="D64" s="338"/>
      <c r="E64" s="338"/>
      <c r="G64" s="338" t="s">
        <v>629</v>
      </c>
      <c r="H64" s="338"/>
      <c r="I64" s="338"/>
      <c r="J64" s="338"/>
    </row>
  </sheetData>
  <mergeCells count="24">
    <mergeCell ref="B2:E2"/>
    <mergeCell ref="B18:E18"/>
    <mergeCell ref="G2:J2"/>
    <mergeCell ref="G18:J18"/>
    <mergeCell ref="B34:E34"/>
    <mergeCell ref="B16:E16"/>
    <mergeCell ref="G16:J16"/>
    <mergeCell ref="B32:E32"/>
    <mergeCell ref="G32:J32"/>
    <mergeCell ref="B48:E48"/>
    <mergeCell ref="B50:E50"/>
    <mergeCell ref="B64:E64"/>
    <mergeCell ref="G34:J34"/>
    <mergeCell ref="G48:J48"/>
    <mergeCell ref="G50:J50"/>
    <mergeCell ref="G64:J64"/>
    <mergeCell ref="L35:O35"/>
    <mergeCell ref="Q35:T35"/>
    <mergeCell ref="L2:O2"/>
    <mergeCell ref="Q2:T2"/>
    <mergeCell ref="L16:O16"/>
    <mergeCell ref="Q16:T16"/>
    <mergeCell ref="L19:O19"/>
    <mergeCell ref="Q19:T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CBDC8-4341-4B6C-ABF0-A0F045C5AD4D}">
  <sheetPr>
    <tabColor theme="7"/>
  </sheetPr>
  <dimension ref="A1:K8086"/>
  <sheetViews>
    <sheetView topLeftCell="A8086" workbookViewId="0">
      <selection activeCell="D8095" sqref="D8095"/>
    </sheetView>
  </sheetViews>
  <sheetFormatPr baseColWidth="10" defaultRowHeight="14.5" x14ac:dyDescent="0.35"/>
  <cols>
    <col min="1" max="1" width="16.54296875" bestFit="1" customWidth="1"/>
    <col min="2" max="2" width="20.54296875" bestFit="1" customWidth="1"/>
    <col min="3" max="3" width="20.7265625" bestFit="1" customWidth="1"/>
    <col min="4" max="4" width="18.453125" bestFit="1" customWidth="1"/>
    <col min="5" max="5" width="18.6328125" bestFit="1" customWidth="1"/>
    <col min="7" max="7" width="16.54296875" bestFit="1" customWidth="1"/>
    <col min="8" max="8" width="16.6328125" bestFit="1" customWidth="1"/>
    <col min="9" max="9" width="16.81640625" bestFit="1" customWidth="1"/>
    <col min="10" max="10" width="18.453125" bestFit="1" customWidth="1"/>
    <col min="11" max="14" width="18.6328125" bestFit="1" customWidth="1"/>
  </cols>
  <sheetData>
    <row r="1" spans="1:11" x14ac:dyDescent="0.35">
      <c r="A1" s="1" t="s">
        <v>51</v>
      </c>
      <c r="B1" t="s">
        <v>24</v>
      </c>
      <c r="C1" t="s">
        <v>35</v>
      </c>
      <c r="D1" t="s">
        <v>1684</v>
      </c>
      <c r="E1" t="s">
        <v>1685</v>
      </c>
      <c r="G1" s="1" t="s">
        <v>51</v>
      </c>
      <c r="H1" t="s">
        <v>23</v>
      </c>
      <c r="I1" t="s">
        <v>34</v>
      </c>
      <c r="J1" t="s">
        <v>1684</v>
      </c>
      <c r="K1" t="s">
        <v>1685</v>
      </c>
    </row>
    <row r="2" spans="1:11" x14ac:dyDescent="0.35">
      <c r="A2" s="20">
        <v>1995</v>
      </c>
      <c r="G2" s="20" t="s">
        <v>1229</v>
      </c>
    </row>
    <row r="3" spans="1:11" x14ac:dyDescent="0.35">
      <c r="A3" s="22" t="s">
        <v>1229</v>
      </c>
      <c r="B3" s="4">
        <v>-1</v>
      </c>
      <c r="C3" s="4">
        <v>-1</v>
      </c>
      <c r="D3" s="4">
        <v>-1</v>
      </c>
      <c r="E3" s="4">
        <v>-1</v>
      </c>
      <c r="G3" s="271">
        <v>34700</v>
      </c>
      <c r="H3" s="4">
        <v>-1</v>
      </c>
      <c r="I3" s="4">
        <v>-1</v>
      </c>
      <c r="J3" s="4">
        <v>-1</v>
      </c>
      <c r="K3" s="4">
        <v>-1</v>
      </c>
    </row>
    <row r="4" spans="1:11" x14ac:dyDescent="0.35">
      <c r="A4" s="22" t="s">
        <v>1230</v>
      </c>
      <c r="B4" s="4">
        <v>-1</v>
      </c>
      <c r="C4" s="4">
        <v>-1</v>
      </c>
      <c r="D4" s="4">
        <v>-1</v>
      </c>
      <c r="E4" s="4">
        <v>-1</v>
      </c>
      <c r="G4" s="271">
        <v>34731</v>
      </c>
      <c r="H4" s="4">
        <v>-1</v>
      </c>
      <c r="I4" s="4">
        <v>-1</v>
      </c>
      <c r="J4" s="4">
        <v>-1</v>
      </c>
      <c r="K4" s="4">
        <v>-1</v>
      </c>
    </row>
    <row r="5" spans="1:11" x14ac:dyDescent="0.35">
      <c r="A5" s="22" t="s">
        <v>1231</v>
      </c>
      <c r="B5" s="4">
        <v>-1</v>
      </c>
      <c r="C5" s="4">
        <v>-1</v>
      </c>
      <c r="D5" s="4">
        <v>-1</v>
      </c>
      <c r="E5" s="4">
        <v>-1</v>
      </c>
      <c r="G5" s="271">
        <v>34759</v>
      </c>
      <c r="H5" s="4">
        <v>-1</v>
      </c>
      <c r="I5" s="4">
        <v>-1</v>
      </c>
      <c r="J5" s="4">
        <v>-1</v>
      </c>
      <c r="K5" s="4">
        <v>-1</v>
      </c>
    </row>
    <row r="6" spans="1:11" x14ac:dyDescent="0.35">
      <c r="A6" s="22" t="s">
        <v>1232</v>
      </c>
      <c r="B6" s="4">
        <v>-1</v>
      </c>
      <c r="C6" s="4">
        <v>-1</v>
      </c>
      <c r="D6" s="4">
        <v>-1</v>
      </c>
      <c r="E6" s="4">
        <v>-1</v>
      </c>
      <c r="G6" s="271">
        <v>34790</v>
      </c>
      <c r="H6" s="4">
        <v>-1</v>
      </c>
      <c r="I6" s="4">
        <v>-1</v>
      </c>
      <c r="J6" s="4">
        <v>-1</v>
      </c>
      <c r="K6" s="4">
        <v>-1</v>
      </c>
    </row>
    <row r="7" spans="1:11" x14ac:dyDescent="0.35">
      <c r="A7" s="22" t="s">
        <v>1234</v>
      </c>
      <c r="B7" s="4">
        <v>-1</v>
      </c>
      <c r="C7" s="4">
        <v>-1</v>
      </c>
      <c r="D7" s="4">
        <v>-1</v>
      </c>
      <c r="E7" s="4">
        <v>-1</v>
      </c>
      <c r="G7" s="271">
        <v>34820</v>
      </c>
      <c r="H7" s="4">
        <v>-1</v>
      </c>
      <c r="I7" s="4">
        <v>-1</v>
      </c>
      <c r="J7" s="4">
        <v>-1</v>
      </c>
      <c r="K7" s="4">
        <v>-1</v>
      </c>
    </row>
    <row r="8" spans="1:11" x14ac:dyDescent="0.35">
      <c r="A8" s="22" t="s">
        <v>1233</v>
      </c>
      <c r="B8" s="4">
        <v>-1</v>
      </c>
      <c r="C8" s="4">
        <v>-1</v>
      </c>
      <c r="D8" s="4">
        <v>-1</v>
      </c>
      <c r="E8" s="4">
        <v>-1</v>
      </c>
      <c r="G8" s="271">
        <v>34851</v>
      </c>
      <c r="H8" s="4">
        <v>-1</v>
      </c>
      <c r="I8" s="4">
        <v>-1</v>
      </c>
      <c r="J8" s="4">
        <v>-1</v>
      </c>
      <c r="K8" s="4">
        <v>-1</v>
      </c>
    </row>
    <row r="9" spans="1:11" x14ac:dyDescent="0.35">
      <c r="A9" s="22" t="s">
        <v>1237</v>
      </c>
      <c r="B9" s="4">
        <v>-1</v>
      </c>
      <c r="C9" s="4">
        <v>-1</v>
      </c>
      <c r="D9" s="4">
        <v>-1</v>
      </c>
      <c r="E9" s="4">
        <v>-1</v>
      </c>
      <c r="G9" s="271">
        <v>34881</v>
      </c>
      <c r="H9" s="4">
        <v>-1</v>
      </c>
      <c r="I9" s="4">
        <v>-1</v>
      </c>
      <c r="J9" s="4">
        <v>-1</v>
      </c>
      <c r="K9" s="4">
        <v>-1</v>
      </c>
    </row>
    <row r="10" spans="1:11" x14ac:dyDescent="0.35">
      <c r="A10" s="22" t="s">
        <v>1686</v>
      </c>
      <c r="B10" s="4">
        <v>-1</v>
      </c>
      <c r="C10" s="4">
        <v>-1</v>
      </c>
      <c r="D10" s="4">
        <v>-1</v>
      </c>
      <c r="E10" s="4">
        <v>-1</v>
      </c>
      <c r="G10" s="271">
        <v>34912</v>
      </c>
      <c r="H10" s="4">
        <v>-1</v>
      </c>
      <c r="I10" s="4">
        <v>-1</v>
      </c>
      <c r="J10" s="4">
        <v>-1</v>
      </c>
      <c r="K10" s="4">
        <v>-1</v>
      </c>
    </row>
    <row r="11" spans="1:11" x14ac:dyDescent="0.35">
      <c r="A11" s="22" t="s">
        <v>1236</v>
      </c>
      <c r="B11" s="4">
        <v>-1</v>
      </c>
      <c r="C11" s="4">
        <v>-1</v>
      </c>
      <c r="D11" s="4">
        <v>-1</v>
      </c>
      <c r="E11" s="4">
        <v>-1</v>
      </c>
      <c r="G11" s="271">
        <v>34943</v>
      </c>
      <c r="H11" s="4">
        <v>-1</v>
      </c>
      <c r="I11" s="4">
        <v>-1</v>
      </c>
      <c r="J11" s="4">
        <v>-1</v>
      </c>
      <c r="K11" s="4">
        <v>-1</v>
      </c>
    </row>
    <row r="12" spans="1:11" x14ac:dyDescent="0.35">
      <c r="A12" s="22" t="s">
        <v>1241</v>
      </c>
      <c r="B12" s="4">
        <v>-1</v>
      </c>
      <c r="C12" s="4">
        <v>-1</v>
      </c>
      <c r="D12" s="4">
        <v>-1</v>
      </c>
      <c r="E12" s="4">
        <v>-1</v>
      </c>
      <c r="G12" s="271">
        <v>34973</v>
      </c>
      <c r="H12" s="4">
        <v>-1</v>
      </c>
      <c r="I12" s="4">
        <v>-1</v>
      </c>
      <c r="J12" s="4">
        <v>-1</v>
      </c>
      <c r="K12" s="4">
        <v>-1</v>
      </c>
    </row>
    <row r="13" spans="1:11" x14ac:dyDescent="0.35">
      <c r="A13" s="22" t="s">
        <v>1235</v>
      </c>
      <c r="B13" s="4">
        <v>-1</v>
      </c>
      <c r="C13" s="4">
        <v>-1</v>
      </c>
      <c r="D13" s="4">
        <v>-1</v>
      </c>
      <c r="E13" s="4">
        <v>-1</v>
      </c>
      <c r="G13" s="271">
        <v>35004</v>
      </c>
      <c r="H13" s="4">
        <v>-1</v>
      </c>
      <c r="I13" s="4">
        <v>-1</v>
      </c>
      <c r="J13" s="4">
        <v>-1</v>
      </c>
      <c r="K13" s="4">
        <v>-1</v>
      </c>
    </row>
    <row r="14" spans="1:11" x14ac:dyDescent="0.35">
      <c r="A14" s="22" t="s">
        <v>1228</v>
      </c>
      <c r="B14" s="4">
        <v>-1</v>
      </c>
      <c r="C14" s="4">
        <v>-1</v>
      </c>
      <c r="D14" s="4">
        <v>-1</v>
      </c>
      <c r="E14" s="4">
        <v>-1</v>
      </c>
      <c r="G14" s="271">
        <v>35034</v>
      </c>
      <c r="H14" s="4">
        <v>-1</v>
      </c>
      <c r="I14" s="4">
        <v>-1</v>
      </c>
      <c r="J14" s="4">
        <v>-1</v>
      </c>
      <c r="K14" s="4">
        <v>-1</v>
      </c>
    </row>
    <row r="15" spans="1:11" x14ac:dyDescent="0.35">
      <c r="A15" s="22" t="s">
        <v>1239</v>
      </c>
      <c r="B15" s="4">
        <v>-1</v>
      </c>
      <c r="C15" s="4">
        <v>-1</v>
      </c>
      <c r="D15" s="4">
        <v>-1</v>
      </c>
      <c r="E15" s="4">
        <v>-1</v>
      </c>
      <c r="G15" s="271">
        <v>35065</v>
      </c>
      <c r="H15" s="4">
        <v>8.0881459763748387E-2</v>
      </c>
      <c r="I15" s="4">
        <v>-2.6172935878086667E-2</v>
      </c>
      <c r="J15" s="4">
        <v>6.1442542073506079E-2</v>
      </c>
      <c r="K15" s="4">
        <v>-1.2428214654556125E-2</v>
      </c>
    </row>
    <row r="16" spans="1:11" x14ac:dyDescent="0.35">
      <c r="A16" s="22" t="s">
        <v>1240</v>
      </c>
      <c r="B16" s="4">
        <v>-1</v>
      </c>
      <c r="C16" s="4">
        <v>-1</v>
      </c>
      <c r="D16" s="4">
        <v>-1</v>
      </c>
      <c r="E16" s="4">
        <v>-1</v>
      </c>
      <c r="G16" s="271">
        <v>35096</v>
      </c>
      <c r="H16" s="4">
        <v>1.2375577168206364E-2</v>
      </c>
      <c r="I16" s="4">
        <v>0.37537735273545314</v>
      </c>
      <c r="J16" s="4">
        <v>2.045730488283426E-2</v>
      </c>
      <c r="K16" s="4">
        <v>0.10857797855910722</v>
      </c>
    </row>
    <row r="17" spans="1:11" x14ac:dyDescent="0.35">
      <c r="A17" s="22" t="s">
        <v>1687</v>
      </c>
      <c r="B17" s="4">
        <v>-1</v>
      </c>
      <c r="C17" s="4">
        <v>-1</v>
      </c>
      <c r="D17" s="4">
        <v>-1</v>
      </c>
      <c r="E17" s="4">
        <v>-1</v>
      </c>
      <c r="G17" s="271">
        <v>35125</v>
      </c>
      <c r="H17" s="4">
        <v>-0.19175932009117658</v>
      </c>
      <c r="I17" s="4">
        <v>-0.1402089347261446</v>
      </c>
      <c r="J17" s="4">
        <v>-0.13902923167179004</v>
      </c>
      <c r="K17" s="4">
        <v>1.8717680879736687E-2</v>
      </c>
    </row>
    <row r="18" spans="1:11" x14ac:dyDescent="0.35">
      <c r="A18" s="22" t="s">
        <v>1242</v>
      </c>
      <c r="B18" s="4">
        <v>-1</v>
      </c>
      <c r="C18" s="4">
        <v>-1</v>
      </c>
      <c r="D18" s="4">
        <v>-1</v>
      </c>
      <c r="E18" s="4">
        <v>-1</v>
      </c>
      <c r="G18" s="271">
        <v>35156</v>
      </c>
      <c r="H18" s="4">
        <v>8.1452369736285668E-2</v>
      </c>
      <c r="I18" s="4">
        <v>0.1095408560829092</v>
      </c>
      <c r="J18" s="4">
        <v>-0.11779850657279944</v>
      </c>
      <c r="K18" s="4">
        <v>2.9040392377340352E-2</v>
      </c>
    </row>
    <row r="19" spans="1:11" x14ac:dyDescent="0.35">
      <c r="A19" s="22" t="s">
        <v>1243</v>
      </c>
      <c r="B19" s="4">
        <v>-1</v>
      </c>
      <c r="C19" s="4">
        <v>-1</v>
      </c>
      <c r="D19" s="4">
        <v>-1</v>
      </c>
      <c r="E19" s="4">
        <v>-1</v>
      </c>
      <c r="G19" s="271">
        <v>35186</v>
      </c>
      <c r="H19" s="4">
        <v>0.12056742142670607</v>
      </c>
      <c r="I19" s="4">
        <v>0.22036707930498922</v>
      </c>
      <c r="J19" s="4">
        <v>-0.10496012112908881</v>
      </c>
      <c r="K19" s="4">
        <v>5.3167169104326062E-2</v>
      </c>
    </row>
    <row r="20" spans="1:11" x14ac:dyDescent="0.35">
      <c r="A20" s="22" t="s">
        <v>1688</v>
      </c>
      <c r="B20" s="4">
        <v>-1</v>
      </c>
      <c r="C20" s="4">
        <v>-1</v>
      </c>
      <c r="D20" s="4">
        <v>-1</v>
      </c>
      <c r="E20" s="4">
        <v>-1</v>
      </c>
      <c r="G20" s="271">
        <v>35217</v>
      </c>
      <c r="H20" s="4">
        <v>6.7770351616175173E-2</v>
      </c>
      <c r="I20" s="4">
        <v>-1.3420787151736446E-2</v>
      </c>
      <c r="J20" s="4">
        <v>-9.7370931146305795E-2</v>
      </c>
      <c r="K20" s="4">
        <v>4.4189710475554866E-2</v>
      </c>
    </row>
    <row r="21" spans="1:11" x14ac:dyDescent="0.35">
      <c r="A21" s="22" t="s">
        <v>1244</v>
      </c>
      <c r="B21" s="4">
        <v>-1</v>
      </c>
      <c r="C21" s="4">
        <v>-1</v>
      </c>
      <c r="D21" s="4">
        <v>-1</v>
      </c>
      <c r="E21" s="4">
        <v>-1</v>
      </c>
      <c r="G21" s="271">
        <v>35247</v>
      </c>
      <c r="H21" s="4">
        <v>0.46181863715473592</v>
      </c>
      <c r="I21" s="4">
        <v>0.19656903020044236</v>
      </c>
      <c r="J21" s="4">
        <v>-2.4437488362601956E-2</v>
      </c>
      <c r="K21" s="4">
        <v>6.5904432380999634E-2</v>
      </c>
    </row>
    <row r="22" spans="1:11" x14ac:dyDescent="0.35">
      <c r="A22" s="22" t="s">
        <v>1245</v>
      </c>
      <c r="B22" s="4">
        <v>-1</v>
      </c>
      <c r="C22" s="4">
        <v>-1</v>
      </c>
      <c r="D22" s="4">
        <v>-1</v>
      </c>
      <c r="E22" s="4">
        <v>-1</v>
      </c>
      <c r="G22" s="271">
        <v>35278</v>
      </c>
      <c r="H22" s="4">
        <v>0.30583673507848852</v>
      </c>
      <c r="I22" s="4">
        <v>0.16867539538784881</v>
      </c>
      <c r="J22" s="4">
        <v>4.2673182426756329E-2</v>
      </c>
      <c r="K22" s="4">
        <v>9.8243654988697804E-2</v>
      </c>
    </row>
    <row r="23" spans="1:11" x14ac:dyDescent="0.35">
      <c r="A23" s="22" t="s">
        <v>1238</v>
      </c>
      <c r="B23" s="4">
        <v>-1</v>
      </c>
      <c r="C23" s="4">
        <v>-1</v>
      </c>
      <c r="D23" s="4">
        <v>-1</v>
      </c>
      <c r="E23" s="4">
        <v>-1</v>
      </c>
      <c r="G23" s="271">
        <v>35309</v>
      </c>
      <c r="H23" s="4">
        <v>0.18873327745518775</v>
      </c>
      <c r="I23" s="4">
        <v>5.2403083248553362E-2</v>
      </c>
      <c r="J23" s="4">
        <v>7.080335122210446E-2</v>
      </c>
      <c r="K23" s="4">
        <v>8.787851949184633E-2</v>
      </c>
    </row>
    <row r="24" spans="1:11" x14ac:dyDescent="0.35">
      <c r="A24" s="20">
        <v>1996</v>
      </c>
      <c r="G24" s="271">
        <v>35339</v>
      </c>
      <c r="H24" s="4">
        <v>0.27728502950124967</v>
      </c>
      <c r="I24" s="4">
        <v>0.10263926485660235</v>
      </c>
      <c r="J24" s="4">
        <v>9.1856636057066954E-2</v>
      </c>
      <c r="K24" s="4">
        <v>7.9957986758508293E-2</v>
      </c>
    </row>
    <row r="25" spans="1:11" x14ac:dyDescent="0.35">
      <c r="A25" s="22" t="s">
        <v>1229</v>
      </c>
      <c r="B25" s="4">
        <v>0.12737650460188932</v>
      </c>
      <c r="C25" s="4">
        <v>8.801201871094344E-2</v>
      </c>
      <c r="D25" s="4">
        <v>0.1273765046018891</v>
      </c>
      <c r="E25" s="4">
        <v>8.801201871094344E-2</v>
      </c>
      <c r="G25" s="271">
        <v>35370</v>
      </c>
      <c r="H25" s="4">
        <v>0.23433833423551209</v>
      </c>
      <c r="I25" s="4">
        <v>-5.2187135731647905E-2</v>
      </c>
      <c r="J25" s="4">
        <v>0.10869959773912563</v>
      </c>
      <c r="K25" s="4">
        <v>6.2035051134939678E-2</v>
      </c>
    </row>
    <row r="26" spans="1:11" x14ac:dyDescent="0.35">
      <c r="A26" s="22" t="s">
        <v>1230</v>
      </c>
      <c r="B26" s="4">
        <v>3.4286686181042247E-2</v>
      </c>
      <c r="C26" s="4">
        <v>3.7508388356795708E-2</v>
      </c>
      <c r="D26" s="4">
        <v>3.4286686181042247E-2</v>
      </c>
      <c r="E26" s="4">
        <v>3.7508388356795708E-2</v>
      </c>
      <c r="G26" s="271">
        <v>35400</v>
      </c>
      <c r="H26" s="4">
        <v>0.19941152628142511</v>
      </c>
      <c r="I26" s="4">
        <v>0.19913675768461214</v>
      </c>
      <c r="J26" s="4">
        <v>0.1273765046018891</v>
      </c>
      <c r="K26" s="4">
        <v>8.801201871094344E-2</v>
      </c>
    </row>
    <row r="27" spans="1:11" x14ac:dyDescent="0.35">
      <c r="A27" s="22" t="s">
        <v>1231</v>
      </c>
      <c r="B27" s="4">
        <v>0.11691481170017193</v>
      </c>
      <c r="C27" s="4">
        <v>-3.8357660684044448E-2</v>
      </c>
      <c r="D27" s="4">
        <v>0.11691481170017193</v>
      </c>
      <c r="E27" s="4">
        <v>-3.8357660684044337E-2</v>
      </c>
      <c r="G27" s="271">
        <v>35431</v>
      </c>
      <c r="H27" s="4">
        <v>0.11995081281332354</v>
      </c>
      <c r="I27" s="4">
        <v>0.302779362595331</v>
      </c>
      <c r="J27" s="4">
        <v>0.13039666747247458</v>
      </c>
      <c r="K27" s="4">
        <v>0.11529536926084183</v>
      </c>
    </row>
    <row r="28" spans="1:11" x14ac:dyDescent="0.35">
      <c r="A28" s="22" t="s">
        <v>1232</v>
      </c>
      <c r="B28" s="4">
        <v>0.26515983128557341</v>
      </c>
      <c r="C28" s="4">
        <v>0.1087995421840886</v>
      </c>
      <c r="D28" s="4">
        <v>0.26515983128557341</v>
      </c>
      <c r="E28" s="4">
        <v>0.10879954218408883</v>
      </c>
      <c r="G28" s="271">
        <v>35462</v>
      </c>
      <c r="H28" s="4">
        <v>0.1655925282511248</v>
      </c>
      <c r="I28" s="4">
        <v>-4.6913084066433908E-2</v>
      </c>
      <c r="J28" s="4">
        <v>0.14344152760633522</v>
      </c>
      <c r="K28" s="4">
        <v>8.2381952891671384E-2</v>
      </c>
    </row>
    <row r="29" spans="1:11" x14ac:dyDescent="0.35">
      <c r="A29" s="22" t="s">
        <v>1234</v>
      </c>
      <c r="B29" s="4">
        <v>-8.7137641711195313E-2</v>
      </c>
      <c r="C29" s="4">
        <v>-1.741749900905365E-4</v>
      </c>
      <c r="D29" s="4">
        <v>-8.7137641711195313E-2</v>
      </c>
      <c r="E29" s="4">
        <v>-1.741749900905365E-4</v>
      </c>
      <c r="G29" s="271">
        <v>35490</v>
      </c>
      <c r="H29" s="4">
        <v>0.31057852127459529</v>
      </c>
      <c r="I29" s="4">
        <v>0.51582833914714055</v>
      </c>
      <c r="J29" s="4">
        <v>0.20137455693145556</v>
      </c>
      <c r="K29" s="4">
        <v>0.13780181651508738</v>
      </c>
    </row>
    <row r="30" spans="1:11" x14ac:dyDescent="0.35">
      <c r="A30" s="22" t="s">
        <v>1233</v>
      </c>
      <c r="B30" s="4">
        <v>6.9465498959925043E-2</v>
      </c>
      <c r="C30" s="4">
        <v>7.206614599976735E-3</v>
      </c>
      <c r="D30" s="4">
        <v>6.9465498959925043E-2</v>
      </c>
      <c r="E30" s="4">
        <v>7.206614599976513E-3</v>
      </c>
      <c r="G30" s="271">
        <v>35521</v>
      </c>
      <c r="H30" s="4">
        <v>0.26918251145048089</v>
      </c>
      <c r="I30" s="4">
        <v>0.17056324077174301</v>
      </c>
      <c r="J30" s="4">
        <v>0.21868844265826159</v>
      </c>
      <c r="K30" s="4">
        <v>0.14301521558320252</v>
      </c>
    </row>
    <row r="31" spans="1:11" x14ac:dyDescent="0.35">
      <c r="A31" s="22" t="s">
        <v>1237</v>
      </c>
      <c r="B31" s="4">
        <v>0.1531065307573829</v>
      </c>
      <c r="C31" s="4">
        <v>4.9659772010954395E-2</v>
      </c>
      <c r="D31" s="4">
        <v>0.1531065307573829</v>
      </c>
      <c r="E31" s="4">
        <v>4.9659772010954395E-2</v>
      </c>
      <c r="G31" s="271">
        <v>35551</v>
      </c>
      <c r="H31" s="4">
        <v>0.19254923818687231</v>
      </c>
      <c r="I31" s="4">
        <v>-1.4739873288300176E-2</v>
      </c>
      <c r="J31" s="4">
        <v>0.2250119641158661</v>
      </c>
      <c r="K31" s="4">
        <v>0.12217641185724659</v>
      </c>
    </row>
    <row r="32" spans="1:11" x14ac:dyDescent="0.35">
      <c r="A32" s="22" t="s">
        <v>1686</v>
      </c>
      <c r="B32" s="4">
        <v>-1</v>
      </c>
      <c r="C32" s="4">
        <v>-1</v>
      </c>
      <c r="D32" s="4">
        <v>-1</v>
      </c>
      <c r="E32" s="4">
        <v>-1</v>
      </c>
      <c r="G32" s="271">
        <v>35582</v>
      </c>
      <c r="H32" s="4">
        <v>0.1261635871969351</v>
      </c>
      <c r="I32" s="4">
        <v>0.14860721845310754</v>
      </c>
      <c r="J32" s="4">
        <v>0.22973107349902655</v>
      </c>
      <c r="K32" s="4">
        <v>0.13555789655826866</v>
      </c>
    </row>
    <row r="33" spans="1:11" x14ac:dyDescent="0.35">
      <c r="A33" s="22" t="s">
        <v>1236</v>
      </c>
      <c r="B33" s="4">
        <v>8.3842624232975504E-2</v>
      </c>
      <c r="C33" s="4">
        <v>5.0020499589591205E-2</v>
      </c>
      <c r="D33" s="4">
        <v>8.3842624232975504E-2</v>
      </c>
      <c r="E33" s="4">
        <v>5.0020499589591205E-2</v>
      </c>
      <c r="G33" s="271">
        <v>35612</v>
      </c>
      <c r="H33" s="4">
        <v>1.3011031955706365</v>
      </c>
      <c r="I33" s="4">
        <v>0.17440600450579846</v>
      </c>
      <c r="J33" s="4">
        <v>0.30862285109660004</v>
      </c>
      <c r="K33" s="4">
        <v>0.1344606129285959</v>
      </c>
    </row>
    <row r="34" spans="1:11" x14ac:dyDescent="0.35">
      <c r="A34" s="22" t="s">
        <v>1241</v>
      </c>
      <c r="B34" s="4">
        <v>0.12570280047018789</v>
      </c>
      <c r="C34" s="4">
        <v>0.17234541276998261</v>
      </c>
      <c r="D34" s="4">
        <v>0.12570280047018789</v>
      </c>
      <c r="E34" s="4">
        <v>0.17234541276998261</v>
      </c>
      <c r="G34" s="271">
        <v>35643</v>
      </c>
      <c r="H34" s="4">
        <v>0.11626192155804027</v>
      </c>
      <c r="I34" s="4">
        <v>0.10268697907270474</v>
      </c>
      <c r="J34" s="4">
        <v>0.2960261604345984</v>
      </c>
      <c r="K34" s="4">
        <v>0.12976295477289757</v>
      </c>
    </row>
    <row r="35" spans="1:11" x14ac:dyDescent="0.35">
      <c r="A35" s="22" t="s">
        <v>1235</v>
      </c>
      <c r="B35" s="4">
        <v>7.0929555973702207E-2</v>
      </c>
      <c r="C35" s="4">
        <v>4.480625018236517E-2</v>
      </c>
      <c r="D35" s="4">
        <v>7.0929555973702207E-2</v>
      </c>
      <c r="E35" s="4">
        <v>4.480625018236517E-2</v>
      </c>
      <c r="G35" s="271">
        <v>35674</v>
      </c>
      <c r="H35" s="4">
        <v>0.11690577985669348</v>
      </c>
      <c r="I35" s="4">
        <v>0.33923230264753901</v>
      </c>
      <c r="J35" s="4">
        <v>0.28869505231281622</v>
      </c>
      <c r="K35" s="4">
        <v>0.15510392072728663</v>
      </c>
    </row>
    <row r="36" spans="1:11" x14ac:dyDescent="0.35">
      <c r="A36" s="22" t="s">
        <v>1228</v>
      </c>
      <c r="B36" s="4">
        <v>0.11791919785271432</v>
      </c>
      <c r="C36" s="4">
        <v>8.0755043232188628E-2</v>
      </c>
      <c r="D36" s="4">
        <v>0.11791919785271432</v>
      </c>
      <c r="E36" s="4">
        <v>8.0755043232188628E-2</v>
      </c>
      <c r="G36" s="271">
        <v>35704</v>
      </c>
      <c r="H36" s="4">
        <v>0.30646955490886474</v>
      </c>
      <c r="I36" s="4">
        <v>0.15708008288106901</v>
      </c>
      <c r="J36" s="4">
        <v>0.29135443063940825</v>
      </c>
      <c r="K36" s="4">
        <v>0.15993883105436768</v>
      </c>
    </row>
    <row r="37" spans="1:11" x14ac:dyDescent="0.35">
      <c r="A37" s="22" t="s">
        <v>1239</v>
      </c>
      <c r="B37" s="4">
        <v>8.5234672647644505E-2</v>
      </c>
      <c r="C37" s="4">
        <v>2.058438315633393E-2</v>
      </c>
      <c r="D37" s="4">
        <v>8.5234672647644505E-2</v>
      </c>
      <c r="E37" s="4">
        <v>2.058438315633393E-2</v>
      </c>
      <c r="G37" s="271">
        <v>35735</v>
      </c>
      <c r="H37" s="4">
        <v>1.795632150597215E-2</v>
      </c>
      <c r="I37" s="4">
        <v>0.21626264073353463</v>
      </c>
      <c r="J37" s="4">
        <v>0.26964362695975863</v>
      </c>
      <c r="K37" s="4">
        <v>0.18328948756288299</v>
      </c>
    </row>
    <row r="38" spans="1:11" x14ac:dyDescent="0.35">
      <c r="A38" s="22" t="s">
        <v>1240</v>
      </c>
      <c r="B38" s="4">
        <v>0.22188357639668865</v>
      </c>
      <c r="C38" s="4">
        <v>0.17425459062925674</v>
      </c>
      <c r="D38" s="4">
        <v>0.22188357639668865</v>
      </c>
      <c r="E38" s="4">
        <v>0.17425459062925674</v>
      </c>
      <c r="G38" s="271">
        <v>35765</v>
      </c>
      <c r="H38" s="4">
        <v>0.14339663191120966</v>
      </c>
      <c r="I38" s="4">
        <v>0.24665320233828392</v>
      </c>
      <c r="J38" s="4">
        <v>0.26378905332733038</v>
      </c>
      <c r="K38" s="4">
        <v>0.18735485113116046</v>
      </c>
    </row>
    <row r="39" spans="1:11" x14ac:dyDescent="0.35">
      <c r="A39" s="22" t="s">
        <v>1687</v>
      </c>
      <c r="B39" s="4">
        <v>-1</v>
      </c>
      <c r="C39" s="4">
        <v>-1</v>
      </c>
      <c r="D39" s="4">
        <v>-1</v>
      </c>
      <c r="E39" s="4">
        <v>-1</v>
      </c>
      <c r="G39" s="271">
        <v>35796</v>
      </c>
      <c r="H39" s="4">
        <v>0.15629353327095186</v>
      </c>
      <c r="I39" s="4">
        <v>-0.14462679053165794</v>
      </c>
      <c r="J39" s="4">
        <v>0.26554934798523977</v>
      </c>
      <c r="K39" s="4">
        <v>0.14698456531323756</v>
      </c>
    </row>
    <row r="40" spans="1:11" x14ac:dyDescent="0.35">
      <c r="A40" s="22" t="s">
        <v>1242</v>
      </c>
      <c r="B40" s="4">
        <v>0.10583299341547558</v>
      </c>
      <c r="C40" s="4">
        <v>-3.621969815508197E-2</v>
      </c>
      <c r="D40" s="4">
        <v>0.10583299341547558</v>
      </c>
      <c r="E40" s="4">
        <v>-3.6219698155082081E-2</v>
      </c>
      <c r="G40" s="271">
        <v>35827</v>
      </c>
      <c r="H40" s="4">
        <v>0.20623026826409818</v>
      </c>
      <c r="I40" s="4">
        <v>0.11433446543341241</v>
      </c>
      <c r="J40" s="4">
        <v>0.26786561602837344</v>
      </c>
      <c r="K40" s="4">
        <v>0.16107435765675415</v>
      </c>
    </row>
    <row r="41" spans="1:11" x14ac:dyDescent="0.35">
      <c r="A41" s="22" t="s">
        <v>1243</v>
      </c>
      <c r="B41" s="4">
        <v>6.0945579988477494E-2</v>
      </c>
      <c r="C41" s="4">
        <v>1.2677945060800777E-2</v>
      </c>
      <c r="D41" s="4">
        <v>6.0945579988477494E-2</v>
      </c>
      <c r="E41" s="4">
        <v>1.2677945060800999E-2</v>
      </c>
      <c r="G41" s="271">
        <v>35855</v>
      </c>
      <c r="H41" s="4">
        <v>-3.3255655057469857E-2</v>
      </c>
      <c r="I41" s="4">
        <v>-0.12425619923205</v>
      </c>
      <c r="J41" s="4">
        <v>0.23161963174889766</v>
      </c>
      <c r="K41" s="4">
        <v>0.10568790566398789</v>
      </c>
    </row>
    <row r="42" spans="1:11" x14ac:dyDescent="0.35">
      <c r="A42" s="22" t="s">
        <v>1688</v>
      </c>
      <c r="B42" s="4">
        <v>-2.3963099103717633E-3</v>
      </c>
      <c r="C42" s="4">
        <v>5.9891812040545611E-2</v>
      </c>
      <c r="D42" s="4">
        <v>-2.3963099103718744E-3</v>
      </c>
      <c r="E42" s="4">
        <v>5.9891812040545833E-2</v>
      </c>
      <c r="G42" s="271">
        <v>35886</v>
      </c>
      <c r="H42" s="4">
        <v>0.14384263103674533</v>
      </c>
      <c r="I42" s="4">
        <v>-8.0887377725066822E-2</v>
      </c>
      <c r="J42" s="4">
        <v>0.21977626556096053</v>
      </c>
      <c r="K42" s="4">
        <v>8.3500267150346863E-2</v>
      </c>
    </row>
    <row r="43" spans="1:11" x14ac:dyDescent="0.35">
      <c r="A43" s="22" t="s">
        <v>1244</v>
      </c>
      <c r="B43" s="4">
        <v>0.13978588078037135</v>
      </c>
      <c r="C43" s="4">
        <v>-1.0421513915875869E-3</v>
      </c>
      <c r="D43" s="4">
        <v>0.13978588078037135</v>
      </c>
      <c r="E43" s="4">
        <v>-1.0421513915874758E-3</v>
      </c>
      <c r="G43" s="271">
        <v>35916</v>
      </c>
      <c r="H43" s="4">
        <v>7.0160428455501522E-2</v>
      </c>
      <c r="I43" s="4">
        <v>0.10245130629713151</v>
      </c>
      <c r="J43" s="4">
        <v>0.20706991183746681</v>
      </c>
      <c r="K43" s="4">
        <v>9.3317847268029608E-2</v>
      </c>
    </row>
    <row r="44" spans="1:11" x14ac:dyDescent="0.35">
      <c r="A44" s="22" t="s">
        <v>1245</v>
      </c>
      <c r="B44" s="4">
        <v>0.25873015641837127</v>
      </c>
      <c r="C44" s="4">
        <v>0.15853178969040638</v>
      </c>
      <c r="D44" s="4">
        <v>0.25873015641837127</v>
      </c>
      <c r="E44" s="4">
        <v>0.15853178969040638</v>
      </c>
      <c r="G44" s="271">
        <v>35947</v>
      </c>
      <c r="H44" s="4">
        <v>4.0848634607361545E-2</v>
      </c>
      <c r="I44" s="4">
        <v>1.0155488442874283E-2</v>
      </c>
      <c r="J44" s="4">
        <v>0.19864507085160121</v>
      </c>
      <c r="K44" s="4">
        <v>8.2473095838246246E-2</v>
      </c>
    </row>
    <row r="45" spans="1:11" x14ac:dyDescent="0.35">
      <c r="A45" s="22" t="s">
        <v>1238</v>
      </c>
      <c r="B45" s="4">
        <v>8.9591174334675783E-2</v>
      </c>
      <c r="C45" s="4">
        <v>6.5177952602860634E-2</v>
      </c>
      <c r="D45" s="4">
        <v>8.9591174334675783E-2</v>
      </c>
      <c r="E45" s="4">
        <v>6.5177952602860634E-2</v>
      </c>
      <c r="G45" s="271">
        <v>35977</v>
      </c>
      <c r="H45" s="4">
        <v>-0.54224533950590481</v>
      </c>
      <c r="I45" s="4">
        <v>-0.19335185089815166</v>
      </c>
      <c r="J45" s="4">
        <v>1.3195230412242687E-2</v>
      </c>
      <c r="K45" s="4">
        <v>4.9340823312600923E-2</v>
      </c>
    </row>
    <row r="46" spans="1:11" x14ac:dyDescent="0.35">
      <c r="A46" s="20">
        <v>1997</v>
      </c>
      <c r="G46" s="271">
        <v>36008</v>
      </c>
      <c r="H46" s="4">
        <v>-1.3643365936986451E-2</v>
      </c>
      <c r="I46" s="4">
        <v>7.3256503184171651E-2</v>
      </c>
      <c r="J46" s="4">
        <v>6.3984230211926452E-3</v>
      </c>
      <c r="K46" s="4">
        <v>4.7503596051229779E-2</v>
      </c>
    </row>
    <row r="47" spans="1:11" x14ac:dyDescent="0.35">
      <c r="A47" s="22" t="s">
        <v>1229</v>
      </c>
      <c r="B47" s="4">
        <v>0.26378905332733038</v>
      </c>
      <c r="C47" s="4">
        <v>0.18735485113116046</v>
      </c>
      <c r="D47" s="4">
        <v>0.26378905332733038</v>
      </c>
      <c r="E47" s="4">
        <v>0.18735485113116046</v>
      </c>
      <c r="G47" s="271">
        <v>36039</v>
      </c>
      <c r="H47" s="4">
        <v>-9.9890338957810521E-2</v>
      </c>
      <c r="I47" s="4">
        <v>-0.31390759267530643</v>
      </c>
      <c r="J47" s="4">
        <v>-8.2759112891716002E-3</v>
      </c>
      <c r="K47" s="4">
        <v>-1.2637055997527957E-2</v>
      </c>
    </row>
    <row r="48" spans="1:11" x14ac:dyDescent="0.35">
      <c r="A48" s="22" t="s">
        <v>1230</v>
      </c>
      <c r="B48" s="4">
        <v>0.11991923201671995</v>
      </c>
      <c r="C48" s="4">
        <v>0.12526424550299819</v>
      </c>
      <c r="D48" s="4">
        <v>0.11991923201671995</v>
      </c>
      <c r="E48" s="4">
        <v>0.12526424550299819</v>
      </c>
      <c r="G48" s="271">
        <v>36069</v>
      </c>
      <c r="H48" s="4">
        <v>-0.14265852281325853</v>
      </c>
      <c r="I48" s="4">
        <v>-0.12931911295027354</v>
      </c>
      <c r="J48" s="4">
        <v>-4.6083039053020913E-2</v>
      </c>
      <c r="K48" s="4">
        <v>-3.8267664322080952E-2</v>
      </c>
    </row>
    <row r="49" spans="1:11" x14ac:dyDescent="0.35">
      <c r="A49" s="22" t="s">
        <v>1231</v>
      </c>
      <c r="B49" s="4">
        <v>0.22745150233726164</v>
      </c>
      <c r="C49" s="4">
        <v>0.24185574214936523</v>
      </c>
      <c r="D49" s="4">
        <v>0.22745150233726164</v>
      </c>
      <c r="E49" s="4">
        <v>0.24185574214936523</v>
      </c>
      <c r="G49" s="271">
        <v>36100</v>
      </c>
      <c r="H49" s="4">
        <v>-9.9547552849982957E-2</v>
      </c>
      <c r="I49" s="4">
        <v>-0.18144622614926931</v>
      </c>
      <c r="J49" s="4">
        <v>-5.4998819674893729E-2</v>
      </c>
      <c r="K49" s="4">
        <v>-6.8465465794231184E-2</v>
      </c>
    </row>
    <row r="50" spans="1:11" x14ac:dyDescent="0.35">
      <c r="A50" s="22" t="s">
        <v>1232</v>
      </c>
      <c r="B50" s="4">
        <v>-0.17041233621187357</v>
      </c>
      <c r="C50" s="4">
        <v>0.16959243849260708</v>
      </c>
      <c r="D50" s="4">
        <v>-0.17041233621187357</v>
      </c>
      <c r="E50" s="4">
        <v>0.16959243849260708</v>
      </c>
      <c r="G50" s="271">
        <v>36130</v>
      </c>
      <c r="H50" s="4">
        <v>-7.4266636652607909E-3</v>
      </c>
      <c r="I50" s="4">
        <v>-0.10132638914316572</v>
      </c>
      <c r="J50" s="4">
        <v>-6.4853753255547208E-2</v>
      </c>
      <c r="K50" s="4">
        <v>-9.2777283844795444E-2</v>
      </c>
    </row>
    <row r="51" spans="1:11" x14ac:dyDescent="0.35">
      <c r="A51" s="22" t="s">
        <v>1234</v>
      </c>
      <c r="B51" s="4">
        <v>0.34865553743978417</v>
      </c>
      <c r="C51" s="4">
        <v>0.1773234946359501</v>
      </c>
      <c r="D51" s="4">
        <v>0.34865553743978439</v>
      </c>
      <c r="E51" s="4">
        <v>0.1773234946359501</v>
      </c>
      <c r="G51" s="271">
        <v>36161</v>
      </c>
      <c r="H51" s="4">
        <v>-2.1288532752862799E-2</v>
      </c>
      <c r="I51" s="4">
        <v>-3.5993696114199669E-2</v>
      </c>
      <c r="J51" s="4">
        <v>-7.6198865568992025E-2</v>
      </c>
      <c r="K51" s="4">
        <v>-8.4373431433491852E-2</v>
      </c>
    </row>
    <row r="52" spans="1:11" x14ac:dyDescent="0.35">
      <c r="A52" s="22" t="s">
        <v>1233</v>
      </c>
      <c r="B52" s="4">
        <v>0.12036966716371511</v>
      </c>
      <c r="C52" s="4">
        <v>0.11227160403017344</v>
      </c>
      <c r="D52" s="4">
        <v>0.12036966716371511</v>
      </c>
      <c r="E52" s="4">
        <v>0.11227160403017344</v>
      </c>
      <c r="G52" s="271">
        <v>36192</v>
      </c>
      <c r="H52" s="4">
        <v>-8.0806691151552257E-2</v>
      </c>
      <c r="I52" s="4">
        <v>-0.12152927823844439</v>
      </c>
      <c r="J52" s="4">
        <v>-9.6099833638933485E-2</v>
      </c>
      <c r="K52" s="4">
        <v>-0.10143393051350313</v>
      </c>
    </row>
    <row r="53" spans="1:11" x14ac:dyDescent="0.35">
      <c r="A53" s="22" t="s">
        <v>1237</v>
      </c>
      <c r="B53" s="4">
        <v>0.18990326643355915</v>
      </c>
      <c r="C53" s="4">
        <v>0.17541387643764494</v>
      </c>
      <c r="D53" s="4">
        <v>0.18990326643355893</v>
      </c>
      <c r="E53" s="4">
        <v>0.17541387643764494</v>
      </c>
      <c r="G53" s="271">
        <v>36220</v>
      </c>
      <c r="H53" s="4">
        <v>0.1196260641464626</v>
      </c>
      <c r="I53" s="4">
        <v>3.0685342018956785E-2</v>
      </c>
      <c r="J53" s="4">
        <v>-8.3250117891623732E-2</v>
      </c>
      <c r="K53" s="4">
        <v>-8.8073289446008785E-2</v>
      </c>
    </row>
    <row r="54" spans="1:11" x14ac:dyDescent="0.35">
      <c r="A54" s="22" t="s">
        <v>1686</v>
      </c>
      <c r="B54" s="4">
        <v>9.8494912381573707E-2</v>
      </c>
      <c r="C54" s="4">
        <v>-0.12040806370369028</v>
      </c>
      <c r="D54" s="4">
        <v>0.56927844625939117</v>
      </c>
      <c r="E54" s="4">
        <v>0.1727892483950797</v>
      </c>
      <c r="G54" s="271">
        <v>36251</v>
      </c>
      <c r="H54" s="4">
        <v>-9.8059212347929137E-2</v>
      </c>
      <c r="I54" s="4">
        <v>0.15340174002694673</v>
      </c>
      <c r="J54" s="4">
        <v>-0.10343718102674848</v>
      </c>
      <c r="K54" s="4">
        <v>-6.990065111454391E-2</v>
      </c>
    </row>
    <row r="55" spans="1:11" x14ac:dyDescent="0.35">
      <c r="A55" s="22" t="s">
        <v>1236</v>
      </c>
      <c r="B55" s="4">
        <v>0.24732855934449494</v>
      </c>
      <c r="C55" s="4">
        <v>0.17845684644761639</v>
      </c>
      <c r="D55" s="4">
        <v>0.24732855934449494</v>
      </c>
      <c r="E55" s="4">
        <v>0.17845684644761639</v>
      </c>
      <c r="G55" s="271">
        <v>36281</v>
      </c>
      <c r="H55" s="4">
        <v>-7.3225706912971811E-2</v>
      </c>
      <c r="I55" s="4">
        <v>3.5812976237798333E-2</v>
      </c>
      <c r="J55" s="4">
        <v>-0.11516615858655044</v>
      </c>
      <c r="K55" s="4">
        <v>-7.4123889118359321E-2</v>
      </c>
    </row>
    <row r="56" spans="1:11" x14ac:dyDescent="0.35">
      <c r="A56" s="22" t="s">
        <v>1241</v>
      </c>
      <c r="B56" s="4">
        <v>0.21630064196153675</v>
      </c>
      <c r="C56" s="4">
        <v>0.15729565763186182</v>
      </c>
      <c r="D56" s="4">
        <v>0.21630064196153675</v>
      </c>
      <c r="E56" s="4">
        <v>0.15729565763186182</v>
      </c>
      <c r="G56" s="271">
        <v>36312</v>
      </c>
      <c r="H56" s="4">
        <v>9.9877884235147985E-2</v>
      </c>
      <c r="I56" s="4">
        <v>0.20700112803609549</v>
      </c>
      <c r="J56" s="4">
        <v>-0.11011591161755785</v>
      </c>
      <c r="K56" s="4">
        <v>-5.88860801156047E-2</v>
      </c>
    </row>
    <row r="57" spans="1:11" x14ac:dyDescent="0.35">
      <c r="A57" s="22" t="s">
        <v>1235</v>
      </c>
      <c r="B57" s="4">
        <v>0.14322378662225499</v>
      </c>
      <c r="C57" s="4">
        <v>0.1331936075139708</v>
      </c>
      <c r="D57" s="4">
        <v>0.14322378662225521</v>
      </c>
      <c r="E57" s="4">
        <v>0.1331936075139708</v>
      </c>
      <c r="G57" s="271">
        <v>36342</v>
      </c>
      <c r="H57" s="4">
        <v>-4.7384966435703668E-2</v>
      </c>
      <c r="I57" s="4">
        <v>0.27021107175050774</v>
      </c>
      <c r="J57" s="4">
        <v>-4.0975545329451801E-2</v>
      </c>
      <c r="K57" s="4">
        <v>-2.3225556276602388E-2</v>
      </c>
    </row>
    <row r="58" spans="1:11" x14ac:dyDescent="0.35">
      <c r="A58" s="22" t="s">
        <v>1228</v>
      </c>
      <c r="B58" s="4">
        <v>0.19443628211114117</v>
      </c>
      <c r="C58" s="4">
        <v>0.16234122858646072</v>
      </c>
      <c r="D58" s="4">
        <v>0.19443628211114095</v>
      </c>
      <c r="E58" s="4">
        <v>0.1623412285864605</v>
      </c>
      <c r="G58" s="271">
        <v>36373</v>
      </c>
      <c r="H58" s="4">
        <v>0.36085947351447345</v>
      </c>
      <c r="I58" s="4">
        <v>0.13930677916231837</v>
      </c>
      <c r="J58" s="4">
        <v>-2.0062544223482415E-2</v>
      </c>
      <c r="K58" s="4">
        <v>-1.7636248990882009E-2</v>
      </c>
    </row>
    <row r="59" spans="1:11" x14ac:dyDescent="0.35">
      <c r="A59" s="22" t="s">
        <v>1239</v>
      </c>
      <c r="B59" s="4">
        <v>0.33373697181548456</v>
      </c>
      <c r="C59" s="4">
        <v>9.9466092035944476E-2</v>
      </c>
      <c r="D59" s="4">
        <v>0.33373697181548456</v>
      </c>
      <c r="E59" s="4">
        <v>9.9466092035944476E-2</v>
      </c>
      <c r="G59" s="271">
        <v>36404</v>
      </c>
      <c r="H59" s="4">
        <v>0.26380194669231605</v>
      </c>
      <c r="I59" s="4">
        <v>0.57027799708217253</v>
      </c>
      <c r="J59" s="4">
        <v>4.1148463861606643E-3</v>
      </c>
      <c r="K59" s="4">
        <v>5.59338283156674E-2</v>
      </c>
    </row>
    <row r="60" spans="1:11" x14ac:dyDescent="0.35">
      <c r="A60" s="22" t="s">
        <v>1240</v>
      </c>
      <c r="B60" s="4">
        <v>0.15350416918246568</v>
      </c>
      <c r="C60" s="4">
        <v>0.15981769808035962</v>
      </c>
      <c r="D60" s="4">
        <v>0.15350416918246568</v>
      </c>
      <c r="E60" s="4">
        <v>0.15981769808035962</v>
      </c>
      <c r="G60" s="271">
        <v>36434</v>
      </c>
      <c r="H60" s="4">
        <v>-9.5603532185986384E-2</v>
      </c>
      <c r="I60" s="4">
        <v>9.5543123288726939E-2</v>
      </c>
      <c r="J60" s="4">
        <v>1.0586468392243642E-2</v>
      </c>
      <c r="K60" s="4">
        <v>7.8170275773909559E-2</v>
      </c>
    </row>
    <row r="61" spans="1:11" x14ac:dyDescent="0.35">
      <c r="A61" s="22" t="s">
        <v>1687</v>
      </c>
      <c r="B61" s="4">
        <v>0.64595496721086465</v>
      </c>
      <c r="C61" s="4">
        <v>-0.15062047711431892</v>
      </c>
      <c r="D61" s="4">
        <v>1.2631880799149386</v>
      </c>
      <c r="E61" s="4">
        <v>0.13250603051424137</v>
      </c>
      <c r="G61" s="271">
        <v>36465</v>
      </c>
      <c r="H61" s="4">
        <v>0.30020855973355753</v>
      </c>
      <c r="I61" s="4">
        <v>0.67658800415694076</v>
      </c>
      <c r="J61" s="4">
        <v>4.0658043522886933E-2</v>
      </c>
      <c r="K61" s="4">
        <v>0.14710250229178201</v>
      </c>
    </row>
    <row r="62" spans="1:11" x14ac:dyDescent="0.35">
      <c r="A62" s="22" t="s">
        <v>1242</v>
      </c>
      <c r="B62" s="4">
        <v>0.16718841627624026</v>
      </c>
      <c r="C62" s="4">
        <v>0.19140697779012195</v>
      </c>
      <c r="D62" s="4">
        <v>0.16718841627624026</v>
      </c>
      <c r="E62" s="4">
        <v>0.19140697779012172</v>
      </c>
      <c r="G62" s="271">
        <v>36495</v>
      </c>
      <c r="H62" s="4">
        <v>0.22961261805000821</v>
      </c>
      <c r="I62" s="4">
        <v>0.29902280091171751</v>
      </c>
      <c r="J62" s="4">
        <v>6.0375247793967635E-2</v>
      </c>
      <c r="K62" s="4">
        <v>0.1832190634861639</v>
      </c>
    </row>
    <row r="63" spans="1:11" x14ac:dyDescent="0.35">
      <c r="A63" s="22" t="s">
        <v>1243</v>
      </c>
      <c r="B63" s="4">
        <v>0.12769274482036774</v>
      </c>
      <c r="C63" s="4">
        <v>0.32954813019652285</v>
      </c>
      <c r="D63" s="4">
        <v>0.12769274482036774</v>
      </c>
      <c r="E63" s="4">
        <v>0.32954813019652285</v>
      </c>
      <c r="G63" s="271">
        <v>36526</v>
      </c>
      <c r="H63" s="4">
        <v>0.12157512163648287</v>
      </c>
      <c r="I63" s="4">
        <v>0.89860959938439811</v>
      </c>
      <c r="J63" s="4">
        <v>7.2146480307880623E-2</v>
      </c>
      <c r="K63" s="4">
        <v>0.25427274372489128</v>
      </c>
    </row>
    <row r="64" spans="1:11" x14ac:dyDescent="0.35">
      <c r="A64" s="22" t="s">
        <v>1688</v>
      </c>
      <c r="B64" s="4">
        <v>0.27878639747781619</v>
      </c>
      <c r="C64" s="4">
        <v>6.5507299923630802E-2</v>
      </c>
      <c r="D64" s="4">
        <v>0.27878639747781619</v>
      </c>
      <c r="E64" s="4">
        <v>6.5507299923630802E-2</v>
      </c>
      <c r="G64" s="271">
        <v>36557</v>
      </c>
      <c r="H64" s="4">
        <v>0.13945609832059214</v>
      </c>
      <c r="I64" s="4">
        <v>0.42352955731731234</v>
      </c>
      <c r="J64" s="4">
        <v>9.1956867372211759E-2</v>
      </c>
      <c r="K64" s="4">
        <v>0.30048743521101096</v>
      </c>
    </row>
    <row r="65" spans="1:11" x14ac:dyDescent="0.35">
      <c r="A65" s="22" t="s">
        <v>1244</v>
      </c>
      <c r="B65" s="4">
        <v>0.31137536885086781</v>
      </c>
      <c r="C65" s="4">
        <v>0.11021471698872376</v>
      </c>
      <c r="D65" s="4">
        <v>0.31137536885086781</v>
      </c>
      <c r="E65" s="4">
        <v>0.11021471698872354</v>
      </c>
      <c r="G65" s="271">
        <v>36586</v>
      </c>
      <c r="H65" s="4">
        <v>0.18841898249060596</v>
      </c>
      <c r="I65" s="4">
        <v>0.57801980306470235</v>
      </c>
      <c r="J65" s="4">
        <v>9.9427584004226688E-2</v>
      </c>
      <c r="K65" s="4">
        <v>0.35197172024711443</v>
      </c>
    </row>
    <row r="66" spans="1:11" x14ac:dyDescent="0.35">
      <c r="A66" s="22" t="s">
        <v>1245</v>
      </c>
      <c r="B66" s="4">
        <v>0.27613742227616678</v>
      </c>
      <c r="C66" s="4">
        <v>0.11369436796902499</v>
      </c>
      <c r="D66" s="4">
        <v>0.27613742227616678</v>
      </c>
      <c r="E66" s="4">
        <v>0.11369436796902499</v>
      </c>
      <c r="G66" s="271">
        <v>36617</v>
      </c>
      <c r="H66" s="4">
        <v>5.121864332335635E-2</v>
      </c>
      <c r="I66" s="4">
        <v>0.1686395956830915</v>
      </c>
      <c r="J66" s="4">
        <v>0.11568109625825462</v>
      </c>
      <c r="K66" s="4">
        <v>0.35089422490389843</v>
      </c>
    </row>
    <row r="67" spans="1:11" x14ac:dyDescent="0.35">
      <c r="A67" s="22" t="s">
        <v>1238</v>
      </c>
      <c r="B67" s="4">
        <v>0.15238872926879599</v>
      </c>
      <c r="C67" s="4">
        <v>0.15743360981771137</v>
      </c>
      <c r="D67" s="4">
        <v>0.15238872926879621</v>
      </c>
      <c r="E67" s="4">
        <v>0.15743360981771137</v>
      </c>
      <c r="G67" s="271">
        <v>36647</v>
      </c>
      <c r="H67" s="4">
        <v>0.29813954765610573</v>
      </c>
      <c r="I67" s="4">
        <v>0.382808085827125</v>
      </c>
      <c r="J67" s="4">
        <v>0.15163092221449559</v>
      </c>
      <c r="K67" s="4">
        <v>0.38226378525732496</v>
      </c>
    </row>
    <row r="68" spans="1:11" x14ac:dyDescent="0.35">
      <c r="A68" s="20">
        <v>1998</v>
      </c>
      <c r="G68" s="271">
        <v>36678</v>
      </c>
      <c r="H68" s="4">
        <v>7.1662089882920554E-2</v>
      </c>
      <c r="I68" s="4">
        <v>0.54637307292015724</v>
      </c>
      <c r="J68" s="4">
        <v>0.14847741328245956</v>
      </c>
      <c r="K68" s="4">
        <v>0.41284092855948895</v>
      </c>
    </row>
    <row r="69" spans="1:11" x14ac:dyDescent="0.35">
      <c r="A69" s="22" t="s">
        <v>1229</v>
      </c>
      <c r="B69" s="4">
        <v>-6.485375325554732E-2</v>
      </c>
      <c r="C69" s="4">
        <v>-9.2777283844795555E-2</v>
      </c>
      <c r="D69" s="4">
        <v>-6.4853753255547208E-2</v>
      </c>
      <c r="E69" s="4">
        <v>-9.2777283844795444E-2</v>
      </c>
      <c r="G69" s="271">
        <v>36708</v>
      </c>
      <c r="H69" s="4">
        <v>0.25887521515938561</v>
      </c>
      <c r="I69" s="4">
        <v>0.41358824945267969</v>
      </c>
      <c r="J69" s="4">
        <v>0.17003441630914917</v>
      </c>
      <c r="K69" s="4">
        <v>0.42341356635949512</v>
      </c>
    </row>
    <row r="70" spans="1:11" x14ac:dyDescent="0.35">
      <c r="A70" s="22" t="s">
        <v>1230</v>
      </c>
      <c r="B70" s="4">
        <v>2.8777524420318112E-2</v>
      </c>
      <c r="C70" s="4">
        <v>9.6997186641066602E-2</v>
      </c>
      <c r="D70" s="4">
        <v>2.8777524420318334E-2</v>
      </c>
      <c r="E70" s="4">
        <v>9.6997186641066602E-2</v>
      </c>
      <c r="G70" s="271">
        <v>36739</v>
      </c>
      <c r="H70" s="4">
        <v>-5.119996169032015E-2</v>
      </c>
      <c r="I70" s="4">
        <v>0.37279315818054792</v>
      </c>
      <c r="J70" s="4">
        <v>0.14197536285025802</v>
      </c>
      <c r="K70" s="4">
        <v>0.44115047174402822</v>
      </c>
    </row>
    <row r="71" spans="1:11" x14ac:dyDescent="0.35">
      <c r="A71" s="22" t="s">
        <v>1231</v>
      </c>
      <c r="B71" s="4">
        <v>-8.8483627012971855E-3</v>
      </c>
      <c r="C71" s="4">
        <v>8.1656749841128473E-2</v>
      </c>
      <c r="D71" s="4">
        <v>-8.8483627012972965E-3</v>
      </c>
      <c r="E71" s="4">
        <v>8.1656749841128473E-2</v>
      </c>
      <c r="G71" s="271">
        <v>36770</v>
      </c>
      <c r="H71" s="4">
        <v>0.1743462671412852</v>
      </c>
      <c r="I71" s="4">
        <v>0.27651141200195872</v>
      </c>
      <c r="J71" s="4">
        <v>0.13674567990021713</v>
      </c>
      <c r="K71" s="4">
        <v>0.41466407411928996</v>
      </c>
    </row>
    <row r="72" spans="1:11" x14ac:dyDescent="0.35">
      <c r="A72" s="22" t="s">
        <v>1232</v>
      </c>
      <c r="B72" s="4">
        <v>-0.18444043121528275</v>
      </c>
      <c r="C72" s="4">
        <v>7.1068211232090395E-3</v>
      </c>
      <c r="D72" s="4">
        <v>-0.18444043121528275</v>
      </c>
      <c r="E72" s="4">
        <v>7.1068211232088174E-3</v>
      </c>
      <c r="G72" s="271">
        <v>36800</v>
      </c>
      <c r="H72" s="4">
        <v>0.2722837055883276</v>
      </c>
      <c r="I72" s="4">
        <v>0.48222712765325237</v>
      </c>
      <c r="J72" s="4">
        <v>0.16854456516341498</v>
      </c>
      <c r="K72" s="4">
        <v>0.44679137822834969</v>
      </c>
    </row>
    <row r="73" spans="1:11" x14ac:dyDescent="0.35">
      <c r="A73" s="22" t="s">
        <v>1234</v>
      </c>
      <c r="B73" s="4">
        <v>-0.17176167083520788</v>
      </c>
      <c r="C73" s="4">
        <v>2.11992522817257E-2</v>
      </c>
      <c r="D73" s="4">
        <v>-0.17176167083520799</v>
      </c>
      <c r="E73" s="4">
        <v>2.11992522817257E-2</v>
      </c>
      <c r="G73" s="271">
        <v>36831</v>
      </c>
      <c r="H73" s="4">
        <v>0.4482126258959418</v>
      </c>
      <c r="I73" s="4">
        <v>0.18672114273156781</v>
      </c>
      <c r="J73" s="4">
        <v>0.18481657661329054</v>
      </c>
      <c r="K73" s="4">
        <v>0.40309110795720771</v>
      </c>
    </row>
    <row r="74" spans="1:11" x14ac:dyDescent="0.35">
      <c r="A74" s="22" t="s">
        <v>1233</v>
      </c>
      <c r="B74" s="4">
        <v>7.8418506031142643E-2</v>
      </c>
      <c r="C74" s="4">
        <v>0.24101312225979354</v>
      </c>
      <c r="D74" s="4">
        <v>7.8418506031142643E-2</v>
      </c>
      <c r="E74" s="4">
        <v>0.24101312225979354</v>
      </c>
      <c r="G74" s="271">
        <v>36861</v>
      </c>
      <c r="H74" s="4">
        <v>9.8915427909231024E-2</v>
      </c>
      <c r="I74" s="4">
        <v>0.27013265381778351</v>
      </c>
      <c r="J74" s="4">
        <v>0.17303466557164371</v>
      </c>
      <c r="K74" s="4">
        <v>0.39819941861769204</v>
      </c>
    </row>
    <row r="75" spans="1:11" x14ac:dyDescent="0.35">
      <c r="A75" s="22" t="s">
        <v>1237</v>
      </c>
      <c r="B75" s="4">
        <v>9.1737464322017459E-2</v>
      </c>
      <c r="C75" s="4">
        <v>0.12655722086030696</v>
      </c>
      <c r="D75" s="4">
        <v>9.1737464322017459E-2</v>
      </c>
      <c r="E75" s="4">
        <v>0.12655722086030696</v>
      </c>
      <c r="G75" s="271">
        <v>36892</v>
      </c>
      <c r="H75" s="4">
        <v>0.1270585132018669</v>
      </c>
      <c r="I75" s="4">
        <v>-3.6625295110204847E-2</v>
      </c>
      <c r="J75" s="4">
        <v>0.17302660696731076</v>
      </c>
      <c r="K75" s="4">
        <v>0.31852571600505253</v>
      </c>
    </row>
    <row r="76" spans="1:11" x14ac:dyDescent="0.35">
      <c r="A76" s="22" t="s">
        <v>1686</v>
      </c>
      <c r="B76" s="4">
        <v>-0.88100555622403798</v>
      </c>
      <c r="C76" s="4">
        <v>0.54552772444833808</v>
      </c>
      <c r="D76" s="4">
        <v>-0.91670388935682667</v>
      </c>
      <c r="E76" s="4">
        <v>0.15914579333625345</v>
      </c>
      <c r="G76" s="271">
        <v>36923</v>
      </c>
      <c r="H76" s="4">
        <v>3.2598060455360178E-2</v>
      </c>
      <c r="I76" s="4">
        <v>0.1898753392026209</v>
      </c>
      <c r="J76" s="4">
        <v>0.16321133660959353</v>
      </c>
      <c r="K76" s="4">
        <v>0.30137546804448601</v>
      </c>
    </row>
    <row r="77" spans="1:11" x14ac:dyDescent="0.35">
      <c r="A77" s="22" t="s">
        <v>1236</v>
      </c>
      <c r="B77" s="4">
        <v>0.23048737277678022</v>
      </c>
      <c r="C77" s="4">
        <v>0.23284592529559545</v>
      </c>
      <c r="D77" s="4">
        <v>0.23048737277678022</v>
      </c>
      <c r="E77" s="4">
        <v>0.23284592529559567</v>
      </c>
      <c r="G77" s="271">
        <v>36951</v>
      </c>
      <c r="H77" s="4">
        <v>-5.1264911202665076E-2</v>
      </c>
      <c r="I77" s="4">
        <v>-4.9487378002800564E-2</v>
      </c>
      <c r="J77" s="4">
        <v>0.13668457520529342</v>
      </c>
      <c r="K77" s="4">
        <v>0.24274588139317399</v>
      </c>
    </row>
    <row r="78" spans="1:11" x14ac:dyDescent="0.35">
      <c r="A78" s="22" t="s">
        <v>1241</v>
      </c>
      <c r="B78" s="4">
        <v>8.7751451414578074E-2</v>
      </c>
      <c r="C78" s="4">
        <v>0.16421113364261153</v>
      </c>
      <c r="D78" s="4">
        <v>8.7751451414578074E-2</v>
      </c>
      <c r="E78" s="4">
        <v>0.16421113364261131</v>
      </c>
      <c r="G78" s="271">
        <v>36982</v>
      </c>
      <c r="H78" s="4">
        <v>0.12941983451102668</v>
      </c>
      <c r="I78" s="4">
        <v>5.0320011272740661E-2</v>
      </c>
      <c r="J78" s="4">
        <v>0.14332493853853534</v>
      </c>
      <c r="K78" s="4">
        <v>0.23198159707300969</v>
      </c>
    </row>
    <row r="79" spans="1:11" x14ac:dyDescent="0.35">
      <c r="A79" s="22" t="s">
        <v>1235</v>
      </c>
      <c r="B79" s="4">
        <v>0.23235700456021546</v>
      </c>
      <c r="C79" s="4">
        <v>0.2900920516109069</v>
      </c>
      <c r="D79" s="4">
        <v>0.23235700456021569</v>
      </c>
      <c r="E79" s="4">
        <v>0.2900920516109069</v>
      </c>
      <c r="G79" s="271">
        <v>37012</v>
      </c>
      <c r="H79" s="4">
        <v>0.12032100289144165</v>
      </c>
      <c r="I79" s="4">
        <v>0.20472231114800032</v>
      </c>
      <c r="J79" s="4">
        <v>0.12840106772618887</v>
      </c>
      <c r="K79" s="4">
        <v>0.21925223152044393</v>
      </c>
    </row>
    <row r="80" spans="1:11" x14ac:dyDescent="0.35">
      <c r="A80" s="22" t="s">
        <v>1228</v>
      </c>
      <c r="B80" s="4">
        <v>6.8830367355729116E-2</v>
      </c>
      <c r="C80" s="4">
        <v>0.12229448623854444</v>
      </c>
      <c r="D80" s="4">
        <v>6.8830367355729116E-2</v>
      </c>
      <c r="E80" s="4">
        <v>0.12229448623854444</v>
      </c>
      <c r="G80" s="271">
        <v>37043</v>
      </c>
      <c r="H80" s="4">
        <v>-4.541795884368538E-3</v>
      </c>
      <c r="I80" s="4">
        <v>-7.4727219254610011E-3</v>
      </c>
      <c r="J80" s="4">
        <v>0.1212493610138643</v>
      </c>
      <c r="K80" s="4">
        <v>0.17183291316440541</v>
      </c>
    </row>
    <row r="81" spans="1:11" x14ac:dyDescent="0.35">
      <c r="A81" s="22" t="s">
        <v>1239</v>
      </c>
      <c r="B81" s="4">
        <v>6.4562393657109141E-2</v>
      </c>
      <c r="C81" s="4">
        <v>0.23921292531340499</v>
      </c>
      <c r="D81" s="4">
        <v>6.4562393657109141E-2</v>
      </c>
      <c r="E81" s="4">
        <v>0.23921292531340499</v>
      </c>
      <c r="G81" s="271">
        <v>37073</v>
      </c>
      <c r="H81" s="4">
        <v>9.6743714042137219E-2</v>
      </c>
      <c r="I81" s="4">
        <v>1.6120967670294695E-2</v>
      </c>
      <c r="J81" s="4">
        <v>0.11142655939491886</v>
      </c>
      <c r="K81" s="4">
        <v>0.14148319406042131</v>
      </c>
    </row>
    <row r="82" spans="1:11" x14ac:dyDescent="0.35">
      <c r="A82" s="22" t="s">
        <v>1240</v>
      </c>
      <c r="B82" s="4">
        <v>9.6539984065668438E-2</v>
      </c>
      <c r="C82" s="4">
        <v>0.17032294377113089</v>
      </c>
      <c r="D82" s="4">
        <v>9.6539984065668438E-2</v>
      </c>
      <c r="E82" s="4">
        <v>0.17032294377113089</v>
      </c>
      <c r="G82" s="271">
        <v>37104</v>
      </c>
      <c r="H82" s="4">
        <v>7.0789546262695069E-2</v>
      </c>
      <c r="I82" s="4">
        <v>8.8480867398482932E-2</v>
      </c>
      <c r="J82" s="4">
        <v>0.11986039795895387</v>
      </c>
      <c r="K82" s="4">
        <v>0.12265356909815384</v>
      </c>
    </row>
    <row r="83" spans="1:11" x14ac:dyDescent="0.35">
      <c r="A83" s="22" t="s">
        <v>1687</v>
      </c>
      <c r="B83" s="4">
        <v>16.949604156554159</v>
      </c>
      <c r="C83" s="4">
        <v>0.69580392271217129</v>
      </c>
      <c r="D83" s="4">
        <v>10.966402771036107</v>
      </c>
      <c r="E83" s="4">
        <v>0.27185294203412869</v>
      </c>
      <c r="G83" s="271">
        <v>37135</v>
      </c>
      <c r="H83" s="4">
        <v>6.4845347656008689E-2</v>
      </c>
      <c r="I83" s="4">
        <v>-0.13427253184783061</v>
      </c>
      <c r="J83" s="4">
        <v>0.11130302475442355</v>
      </c>
      <c r="K83" s="4">
        <v>8.6111764275828007E-2</v>
      </c>
    </row>
    <row r="84" spans="1:11" x14ac:dyDescent="0.35">
      <c r="A84" s="22" t="s">
        <v>1242</v>
      </c>
      <c r="B84" s="4">
        <v>0.1480024495057255</v>
      </c>
      <c r="C84" s="4">
        <v>6.9425309659219669E-2</v>
      </c>
      <c r="D84" s="4">
        <v>0.1480024495057255</v>
      </c>
      <c r="E84" s="4">
        <v>6.9425309659219669E-2</v>
      </c>
      <c r="G84" s="271">
        <v>37165</v>
      </c>
      <c r="H84" s="4">
        <v>-5.9383395539128747E-2</v>
      </c>
      <c r="I84" s="4">
        <v>-9.1985126701369158E-2</v>
      </c>
      <c r="J84" s="4">
        <v>8.5082657208249701E-2</v>
      </c>
      <c r="K84" s="4">
        <v>4.5264947062747529E-2</v>
      </c>
    </row>
    <row r="85" spans="1:11" x14ac:dyDescent="0.35">
      <c r="A85" s="22" t="s">
        <v>1243</v>
      </c>
      <c r="B85" s="4">
        <v>0.16516277716011074</v>
      </c>
      <c r="C85" s="4">
        <v>0.24509164014712148</v>
      </c>
      <c r="D85" s="4">
        <v>0.16516277716011074</v>
      </c>
      <c r="E85" s="4">
        <v>0.24509164014712148</v>
      </c>
      <c r="G85" s="271">
        <v>37196</v>
      </c>
      <c r="H85" s="4">
        <v>-0.1834915863965666</v>
      </c>
      <c r="I85" s="4">
        <v>-0.16654480793664239</v>
      </c>
      <c r="J85" s="4">
        <v>2.7186424569586531E-2</v>
      </c>
      <c r="K85" s="4">
        <v>1.4457803134156455E-2</v>
      </c>
    </row>
    <row r="86" spans="1:11" x14ac:dyDescent="0.35">
      <c r="A86" s="22" t="s">
        <v>1688</v>
      </c>
      <c r="B86" s="4">
        <v>-8.852742000393965E-2</v>
      </c>
      <c r="C86" s="4">
        <v>-3.3842585116039103E-2</v>
      </c>
      <c r="D86" s="4">
        <v>-8.852742000393965E-2</v>
      </c>
      <c r="E86" s="4">
        <v>-3.3842585116039214E-2</v>
      </c>
      <c r="G86" s="271">
        <v>37226</v>
      </c>
      <c r="H86" s="4">
        <v>-0.11191507490691011</v>
      </c>
      <c r="I86" s="4">
        <v>-4.7420964332674287E-2</v>
      </c>
      <c r="J86" s="4">
        <v>8.7467087978656544E-3</v>
      </c>
      <c r="K86" s="4">
        <v>-7.6719414169607036E-3</v>
      </c>
    </row>
    <row r="87" spans="1:11" x14ac:dyDescent="0.35">
      <c r="A87" s="22" t="s">
        <v>1244</v>
      </c>
      <c r="B87" s="4">
        <v>4.4297080608406425E-2</v>
      </c>
      <c r="C87" s="4">
        <v>7.7647387846911942E-2</v>
      </c>
      <c r="D87" s="4">
        <v>4.4297080608406425E-2</v>
      </c>
      <c r="E87" s="4">
        <v>7.7647387846911942E-2</v>
      </c>
      <c r="G87" s="271">
        <v>37257</v>
      </c>
      <c r="H87" s="4">
        <v>8.9666151356266655E-2</v>
      </c>
      <c r="I87" s="4">
        <v>-0.13521775242871736</v>
      </c>
      <c r="J87" s="4">
        <v>6.7790796417523946E-3</v>
      </c>
      <c r="K87" s="4">
        <v>-1.5798197269131453E-2</v>
      </c>
    </row>
    <row r="88" spans="1:11" x14ac:dyDescent="0.35">
      <c r="A88" s="22" t="s">
        <v>1245</v>
      </c>
      <c r="B88" s="4">
        <v>6.7399499159095821E-2</v>
      </c>
      <c r="C88" s="4">
        <v>8.7856516045308419E-2</v>
      </c>
      <c r="D88" s="4">
        <v>6.7399499159095821E-2</v>
      </c>
      <c r="E88" s="4">
        <v>8.7856516045308419E-2</v>
      </c>
      <c r="G88" s="271">
        <v>37288</v>
      </c>
      <c r="H88" s="4">
        <v>0.14201635328703865</v>
      </c>
      <c r="I88" s="4">
        <v>-0.11701078831214029</v>
      </c>
      <c r="J88" s="4">
        <v>1.5434645422836235E-2</v>
      </c>
      <c r="K88" s="4">
        <v>-3.7029885472213309E-2</v>
      </c>
    </row>
    <row r="89" spans="1:11" x14ac:dyDescent="0.35">
      <c r="A89" s="22" t="s">
        <v>1238</v>
      </c>
      <c r="B89" s="4">
        <v>5.1592150978137852E-2</v>
      </c>
      <c r="C89" s="4">
        <v>9.7724496007389305E-2</v>
      </c>
      <c r="D89" s="4">
        <v>5.1592150978137852E-2</v>
      </c>
      <c r="E89" s="4">
        <v>9.7724496007389305E-2</v>
      </c>
      <c r="G89" s="271">
        <v>37316</v>
      </c>
      <c r="H89" s="4">
        <v>5.110806310907634E-2</v>
      </c>
      <c r="I89" s="4">
        <v>-0.22926546637772027</v>
      </c>
      <c r="J89" s="4">
        <v>2.5390188912870704E-2</v>
      </c>
      <c r="K89" s="4">
        <v>-5.2296059068204004E-2</v>
      </c>
    </row>
    <row r="90" spans="1:11" x14ac:dyDescent="0.35">
      <c r="A90" s="20">
        <v>1999</v>
      </c>
      <c r="G90" s="271">
        <v>37347</v>
      </c>
      <c r="H90" s="4">
        <v>0.12862653849471894</v>
      </c>
      <c r="I90" s="4">
        <v>3.4810516243795275E-2</v>
      </c>
      <c r="J90" s="4">
        <v>2.6376067239093581E-2</v>
      </c>
      <c r="K90" s="4">
        <v>-5.3049581927373191E-2</v>
      </c>
    </row>
    <row r="91" spans="1:11" x14ac:dyDescent="0.35">
      <c r="A91" s="22" t="s">
        <v>1229</v>
      </c>
      <c r="B91" s="4">
        <v>6.0375247793967635E-2</v>
      </c>
      <c r="C91" s="4">
        <v>0.18321906348616412</v>
      </c>
      <c r="D91" s="4">
        <v>6.0375247793967635E-2</v>
      </c>
      <c r="E91" s="4">
        <v>0.1832190634861639</v>
      </c>
      <c r="G91" s="271">
        <v>37377</v>
      </c>
      <c r="H91" s="4">
        <v>-5.6715228724289135E-2</v>
      </c>
      <c r="I91" s="4">
        <v>-0.14085422039732765</v>
      </c>
      <c r="J91" s="4">
        <v>8.9881738604749017E-3</v>
      </c>
      <c r="K91" s="4">
        <v>-8.0890424764286983E-2</v>
      </c>
    </row>
    <row r="92" spans="1:11" x14ac:dyDescent="0.35">
      <c r="A92" s="22" t="s">
        <v>1230</v>
      </c>
      <c r="B92" s="4">
        <v>-4.1071251493008054E-2</v>
      </c>
      <c r="C92" s="4">
        <v>0.11420496622090193</v>
      </c>
      <c r="D92" s="4">
        <v>-4.1071251493008054E-2</v>
      </c>
      <c r="E92" s="4">
        <v>0.11420496622090215</v>
      </c>
      <c r="G92" s="271">
        <v>37408</v>
      </c>
      <c r="H92" s="4">
        <v>-2.2629127716314867E-2</v>
      </c>
      <c r="I92" s="4">
        <v>-0.20617585112781434</v>
      </c>
      <c r="J92" s="4">
        <v>7.5574987694539963E-3</v>
      </c>
      <c r="K92" s="4">
        <v>-9.9150636042016238E-2</v>
      </c>
    </row>
    <row r="93" spans="1:11" x14ac:dyDescent="0.35">
      <c r="A93" s="22" t="s">
        <v>1231</v>
      </c>
      <c r="B93" s="4">
        <v>-3.0258046051285015E-2</v>
      </c>
      <c r="C93" s="4">
        <v>2.6628815762562708E-2</v>
      </c>
      <c r="D93" s="4">
        <v>-3.0258046051285015E-2</v>
      </c>
      <c r="E93" s="4">
        <v>2.6628815762562486E-2</v>
      </c>
      <c r="G93" s="271">
        <v>37438</v>
      </c>
      <c r="H93" s="4">
        <v>4.7112730967528327E-2</v>
      </c>
      <c r="I93" s="4">
        <v>-0.14287042833204411</v>
      </c>
      <c r="J93" s="4">
        <v>4.532629051110737E-3</v>
      </c>
      <c r="K93" s="4">
        <v>-0.11214589310177392</v>
      </c>
    </row>
    <row r="94" spans="1:11" x14ac:dyDescent="0.35">
      <c r="A94" s="22" t="s">
        <v>1232</v>
      </c>
      <c r="B94" s="4">
        <v>0.68204010237171575</v>
      </c>
      <c r="C94" s="4">
        <v>0.40882780667061458</v>
      </c>
      <c r="D94" s="4">
        <v>0.68204010237171597</v>
      </c>
      <c r="E94" s="4">
        <v>0.40882780667061458</v>
      </c>
      <c r="G94" s="271">
        <v>37469</v>
      </c>
      <c r="H94" s="4">
        <v>-5.3524782884159849E-2</v>
      </c>
      <c r="I94" s="4">
        <v>-0.16637596553465273</v>
      </c>
      <c r="J94" s="4">
        <v>-2.8636912142212534E-3</v>
      </c>
      <c r="K94" s="4">
        <v>-0.13180766643995123</v>
      </c>
    </row>
    <row r="95" spans="1:11" x14ac:dyDescent="0.35">
      <c r="A95" s="22" t="s">
        <v>1234</v>
      </c>
      <c r="B95" s="4">
        <v>5.0906355085828858E-2</v>
      </c>
      <c r="C95" s="4">
        <v>0.12436177072568988</v>
      </c>
      <c r="D95" s="4">
        <v>5.0906355085828858E-2</v>
      </c>
      <c r="E95" s="4">
        <v>0.12436177072568988</v>
      </c>
      <c r="G95" s="271">
        <v>37500</v>
      </c>
      <c r="H95" s="4">
        <v>-0.14430790521571291</v>
      </c>
      <c r="I95" s="4">
        <v>-7.9603317760730485E-2</v>
      </c>
      <c r="J95" s="4">
        <v>-1.9441357194501019E-2</v>
      </c>
      <c r="K95" s="4">
        <v>-0.12755951954139721</v>
      </c>
    </row>
    <row r="96" spans="1:11" x14ac:dyDescent="0.35">
      <c r="A96" s="22" t="s">
        <v>1233</v>
      </c>
      <c r="B96" s="4">
        <v>3.4410750143212487E-2</v>
      </c>
      <c r="C96" s="4">
        <v>1.4579122958917168E-2</v>
      </c>
      <c r="D96" s="4">
        <v>3.4410750143212487E-2</v>
      </c>
      <c r="E96" s="4">
        <v>1.4579122958917168E-2</v>
      </c>
      <c r="G96" s="271">
        <v>37530</v>
      </c>
      <c r="H96" s="4">
        <v>4.4199330435071627E-2</v>
      </c>
      <c r="I96" s="4">
        <v>0.17473552021551098</v>
      </c>
      <c r="J96" s="4">
        <v>-1.1327065443035189E-2</v>
      </c>
      <c r="K96" s="4">
        <v>-0.10659516573153571</v>
      </c>
    </row>
    <row r="97" spans="1:11" x14ac:dyDescent="0.35">
      <c r="A97" s="22" t="s">
        <v>1237</v>
      </c>
      <c r="B97" s="4">
        <v>2.7968160258145858E-2</v>
      </c>
      <c r="C97" s="4">
        <v>0.11632625668369645</v>
      </c>
      <c r="D97" s="4">
        <v>2.796816025814608E-2</v>
      </c>
      <c r="E97" s="4">
        <v>0.11632625668369645</v>
      </c>
      <c r="G97" s="271">
        <v>37561</v>
      </c>
      <c r="H97" s="4">
        <v>-0.1059371239805077</v>
      </c>
      <c r="I97" s="4">
        <v>8.5437132280826944E-2</v>
      </c>
      <c r="J97" s="4">
        <v>-1.025554898780201E-3</v>
      </c>
      <c r="K97" s="4">
        <v>-8.6411487126728082E-2</v>
      </c>
    </row>
    <row r="98" spans="1:11" x14ac:dyDescent="0.35">
      <c r="A98" s="22" t="s">
        <v>1686</v>
      </c>
      <c r="B98" s="4">
        <v>41.405225867838624</v>
      </c>
      <c r="C98" s="4">
        <v>7.8808419981786226E-2</v>
      </c>
      <c r="D98" s="4">
        <v>34.337688223198853</v>
      </c>
      <c r="E98" s="4">
        <v>7.8808419981786226E-2</v>
      </c>
      <c r="G98" s="271">
        <v>37591</v>
      </c>
      <c r="H98" s="4">
        <v>6.5955413436217247E-2</v>
      </c>
      <c r="I98" s="4">
        <v>-7.203893146778384E-3</v>
      </c>
      <c r="J98" s="4">
        <v>1.4213234403756658E-2</v>
      </c>
      <c r="K98" s="4">
        <v>-8.3321887432664887E-2</v>
      </c>
    </row>
    <row r="99" spans="1:11" x14ac:dyDescent="0.35">
      <c r="A99" s="22" t="s">
        <v>1236</v>
      </c>
      <c r="B99" s="4">
        <v>-8.1845468378192066E-2</v>
      </c>
      <c r="C99" s="4">
        <v>0.20268624182039474</v>
      </c>
      <c r="D99" s="4">
        <v>-8.1845468378192066E-2</v>
      </c>
      <c r="E99" s="4">
        <v>0.20268624182039474</v>
      </c>
      <c r="G99" s="271">
        <v>37622</v>
      </c>
      <c r="H99" s="4">
        <v>6.3092613076431325E-2</v>
      </c>
      <c r="I99" s="4">
        <v>4.0293572485498252E-2</v>
      </c>
      <c r="J99" s="4">
        <v>1.2410285085301842E-2</v>
      </c>
      <c r="K99" s="4">
        <v>-6.9873226332080485E-2</v>
      </c>
    </row>
    <row r="100" spans="1:11" x14ac:dyDescent="0.35">
      <c r="A100" s="22" t="s">
        <v>1241</v>
      </c>
      <c r="B100" s="4">
        <v>0.11241226957032868</v>
      </c>
      <c r="C100" s="4">
        <v>0.18050403639872137</v>
      </c>
      <c r="D100" s="4">
        <v>0.11241226957032868</v>
      </c>
      <c r="E100" s="4">
        <v>0.18050403639872115</v>
      </c>
      <c r="G100" s="271">
        <v>37653</v>
      </c>
      <c r="H100" s="4">
        <v>8.1551979169169897E-4</v>
      </c>
      <c r="I100" s="4">
        <v>4.9384411083097435E-2</v>
      </c>
      <c r="J100" s="4">
        <v>1.3643375463674445E-3</v>
      </c>
      <c r="K100" s="4">
        <v>-5.7609616704919264E-2</v>
      </c>
    </row>
    <row r="101" spans="1:11" x14ac:dyDescent="0.35">
      <c r="A101" s="22" t="s">
        <v>1235</v>
      </c>
      <c r="B101" s="4">
        <v>0.12296428170234952</v>
      </c>
      <c r="C101" s="4">
        <v>0.15208705400045486</v>
      </c>
      <c r="D101" s="4">
        <v>0.12296428170234952</v>
      </c>
      <c r="E101" s="4">
        <v>0.15208705400045486</v>
      </c>
      <c r="G101" s="271">
        <v>37681</v>
      </c>
      <c r="H101" s="4">
        <v>4.2519419484464471E-2</v>
      </c>
      <c r="I101" s="4">
        <v>0.26593756238970356</v>
      </c>
      <c r="J101" s="4">
        <v>7.7019171989078927E-4</v>
      </c>
      <c r="K101" s="4">
        <v>-1.9748091734062001E-2</v>
      </c>
    </row>
    <row r="102" spans="1:11" x14ac:dyDescent="0.35">
      <c r="A102" s="22" t="s">
        <v>1228</v>
      </c>
      <c r="B102" s="4">
        <v>4.9466160962128525E-2</v>
      </c>
      <c r="C102" s="4">
        <v>0.1321675943332592</v>
      </c>
      <c r="D102" s="4">
        <v>4.9466160962128525E-2</v>
      </c>
      <c r="E102" s="4">
        <v>0.13216759433325898</v>
      </c>
      <c r="G102" s="271">
        <v>37712</v>
      </c>
      <c r="H102" s="4">
        <v>-2.3464207962199946E-2</v>
      </c>
      <c r="I102" s="4">
        <v>9.9574342002130889E-2</v>
      </c>
      <c r="J102" s="4">
        <v>-1.2627686212445921E-2</v>
      </c>
      <c r="K102" s="4">
        <v>-1.4571189859110323E-2</v>
      </c>
    </row>
    <row r="103" spans="1:11" x14ac:dyDescent="0.35">
      <c r="A103" s="22" t="s">
        <v>1239</v>
      </c>
      <c r="B103" s="4">
        <v>0.12658161078190422</v>
      </c>
      <c r="C103" s="4">
        <v>0.21737489624972128</v>
      </c>
      <c r="D103" s="4">
        <v>0.12658161078190422</v>
      </c>
      <c r="E103" s="4">
        <v>0.21737489624972128</v>
      </c>
      <c r="G103" s="271">
        <v>37742</v>
      </c>
      <c r="H103" s="4">
        <v>5.28321988276792E-2</v>
      </c>
      <c r="I103" s="4">
        <v>-3.7110370600933251E-2</v>
      </c>
      <c r="J103" s="4">
        <v>-1.7029274917790271E-3</v>
      </c>
      <c r="K103" s="4">
        <v>-3.8389937306030353E-3</v>
      </c>
    </row>
    <row r="104" spans="1:11" x14ac:dyDescent="0.35">
      <c r="A104" s="22" t="s">
        <v>1240</v>
      </c>
      <c r="B104" s="4">
        <v>0.12414975180193277</v>
      </c>
      <c r="C104" s="4">
        <v>5.2020630841201898E-2</v>
      </c>
      <c r="D104" s="4">
        <v>0.12414975180193277</v>
      </c>
      <c r="E104" s="4">
        <v>5.2020630841201898E-2</v>
      </c>
      <c r="G104" s="271">
        <v>37773</v>
      </c>
      <c r="H104" s="4">
        <v>9.869854658362609E-2</v>
      </c>
      <c r="I104" s="4">
        <v>3.0736182390309841E-2</v>
      </c>
      <c r="J104" s="4">
        <v>7.67553244099628E-3</v>
      </c>
      <c r="K104" s="4">
        <v>1.9536523660144578E-2</v>
      </c>
    </row>
    <row r="105" spans="1:11" x14ac:dyDescent="0.35">
      <c r="A105" s="22" t="s">
        <v>1687</v>
      </c>
      <c r="B105" s="4">
        <v>-0.8873093698565474</v>
      </c>
      <c r="C105" s="4">
        <v>-3.2508130752009201E-2</v>
      </c>
      <c r="D105" s="4">
        <v>-0.8873093698565474</v>
      </c>
      <c r="E105" s="4">
        <v>-3.2508130752009312E-2</v>
      </c>
      <c r="G105" s="271">
        <v>37803</v>
      </c>
      <c r="H105" s="4">
        <v>6.8788992016963535E-2</v>
      </c>
      <c r="I105" s="4">
        <v>0.25454191521212954</v>
      </c>
      <c r="J105" s="4">
        <v>9.4460097377067065E-3</v>
      </c>
      <c r="K105" s="4">
        <v>5.3421015978652786E-2</v>
      </c>
    </row>
    <row r="106" spans="1:11" x14ac:dyDescent="0.35">
      <c r="A106" s="22" t="s">
        <v>1242</v>
      </c>
      <c r="B106" s="4">
        <v>6.3754698531187648E-2</v>
      </c>
      <c r="C106" s="4">
        <v>0.12748297289240451</v>
      </c>
      <c r="D106" s="4">
        <v>6.3754698531187648E-2</v>
      </c>
      <c r="E106" s="4">
        <v>0.12748297289240451</v>
      </c>
      <c r="G106" s="271">
        <v>37834</v>
      </c>
      <c r="H106" s="4">
        <v>0.13491146730690184</v>
      </c>
      <c r="I106" s="4">
        <v>0.17052651501761473</v>
      </c>
      <c r="J106" s="4">
        <v>2.068488805212354E-2</v>
      </c>
      <c r="K106" s="4">
        <v>8.3555476665225559E-2</v>
      </c>
    </row>
    <row r="107" spans="1:11" x14ac:dyDescent="0.35">
      <c r="A107" s="22" t="s">
        <v>1243</v>
      </c>
      <c r="B107" s="4">
        <v>3.1622776065258762E-2</v>
      </c>
      <c r="C107" s="4">
        <v>0.11051724122346385</v>
      </c>
      <c r="D107" s="4">
        <v>3.162277606525854E-2</v>
      </c>
      <c r="E107" s="4">
        <v>0.11051724122346385</v>
      </c>
      <c r="G107" s="271">
        <v>37865</v>
      </c>
      <c r="H107" s="4">
        <v>0.24923810299140747</v>
      </c>
      <c r="I107" s="4">
        <v>0.17715841700903723</v>
      </c>
      <c r="J107" s="4">
        <v>5.0416243585447607E-2</v>
      </c>
      <c r="K107" s="4">
        <v>0.10560683170710661</v>
      </c>
    </row>
    <row r="108" spans="1:11" x14ac:dyDescent="0.35">
      <c r="A108" s="22" t="s">
        <v>1688</v>
      </c>
      <c r="B108" s="4">
        <v>-3.3715884956417197E-2</v>
      </c>
      <c r="C108" s="4">
        <v>-0.18321201067756254</v>
      </c>
      <c r="D108" s="4">
        <v>-3.3715884956417197E-2</v>
      </c>
      <c r="E108" s="4">
        <v>-0.18321201067756243</v>
      </c>
      <c r="G108" s="271">
        <v>37895</v>
      </c>
      <c r="H108" s="4">
        <v>0.14710519893899887</v>
      </c>
      <c r="I108" s="4">
        <v>-6.9337021671741716E-2</v>
      </c>
      <c r="J108" s="4">
        <v>5.8706658701254799E-2</v>
      </c>
      <c r="K108" s="4">
        <v>8.1113344280589139E-2</v>
      </c>
    </row>
    <row r="109" spans="1:11" x14ac:dyDescent="0.35">
      <c r="A109" s="22" t="s">
        <v>1244</v>
      </c>
      <c r="B109" s="4">
        <v>1.6498727470301677E-2</v>
      </c>
      <c r="C109" s="4">
        <v>9.0031407620746906E-2</v>
      </c>
      <c r="D109" s="4">
        <v>1.6498727470301677E-2</v>
      </c>
      <c r="E109" s="4">
        <v>9.0031407620747128E-2</v>
      </c>
      <c r="G109" s="271">
        <v>37926</v>
      </c>
      <c r="H109" s="4">
        <v>0.10950113548475038</v>
      </c>
      <c r="I109" s="4">
        <v>0.10074728967848845</v>
      </c>
      <c r="J109" s="4">
        <v>7.7340902436407788E-2</v>
      </c>
      <c r="K109" s="4">
        <v>8.2535155790281145E-2</v>
      </c>
    </row>
    <row r="110" spans="1:11" x14ac:dyDescent="0.35">
      <c r="A110" s="22" t="s">
        <v>1245</v>
      </c>
      <c r="B110" s="4">
        <v>2.1764761401852351E-2</v>
      </c>
      <c r="C110" s="4">
        <v>0.15297534417837966</v>
      </c>
      <c r="D110" s="4">
        <v>2.1764761401852351E-2</v>
      </c>
      <c r="E110" s="4">
        <v>0.15297534417837988</v>
      </c>
      <c r="G110" s="271">
        <v>37956</v>
      </c>
      <c r="H110" s="4">
        <v>0.13067145817736758</v>
      </c>
      <c r="I110" s="4">
        <v>0.14283021169408117</v>
      </c>
      <c r="J110" s="4">
        <v>8.2684935395417547E-2</v>
      </c>
      <c r="K110" s="4">
        <v>9.5708286452313551E-2</v>
      </c>
    </row>
    <row r="111" spans="1:11" x14ac:dyDescent="0.35">
      <c r="A111" s="22" t="s">
        <v>1238</v>
      </c>
      <c r="B111" s="4">
        <v>4.1900682664909539E-2</v>
      </c>
      <c r="C111" s="4">
        <v>0.11955656131779135</v>
      </c>
      <c r="D111" s="4">
        <v>4.1900682664909539E-2</v>
      </c>
      <c r="E111" s="4">
        <v>0.11955656131779135</v>
      </c>
      <c r="G111" s="271">
        <v>37987</v>
      </c>
      <c r="H111" s="4">
        <v>6.2094760107755054E-2</v>
      </c>
      <c r="I111" s="4">
        <v>8.499149256773264E-2</v>
      </c>
      <c r="J111" s="4">
        <v>8.2484072827531341E-2</v>
      </c>
      <c r="K111" s="4">
        <v>9.9193862137931577E-2</v>
      </c>
    </row>
    <row r="112" spans="1:11" x14ac:dyDescent="0.35">
      <c r="A112" s="20">
        <v>2000</v>
      </c>
      <c r="G112" s="271">
        <v>38018</v>
      </c>
      <c r="H112" s="4">
        <v>0.19920629252024336</v>
      </c>
      <c r="I112" s="4">
        <v>0.10522825788223589</v>
      </c>
      <c r="J112" s="4">
        <v>9.9988197288186642E-2</v>
      </c>
      <c r="K112" s="4">
        <v>0.10342569466060203</v>
      </c>
    </row>
    <row r="113" spans="1:11" x14ac:dyDescent="0.35">
      <c r="A113" s="22" t="s">
        <v>1229</v>
      </c>
      <c r="B113" s="4">
        <v>0.17303466557164393</v>
      </c>
      <c r="C113" s="4">
        <v>0.39819941861769181</v>
      </c>
      <c r="D113" s="4">
        <v>0.17303466557164371</v>
      </c>
      <c r="E113" s="4">
        <v>0.39819941861769204</v>
      </c>
      <c r="G113" s="271">
        <v>38047</v>
      </c>
      <c r="H113" s="4">
        <v>0.17598891201863442</v>
      </c>
      <c r="I113" s="4">
        <v>0.21693170132363404</v>
      </c>
      <c r="J113" s="4">
        <v>0.11314191562811948</v>
      </c>
      <c r="K113" s="4">
        <v>0.10209497916309895</v>
      </c>
    </row>
    <row r="114" spans="1:11" x14ac:dyDescent="0.35">
      <c r="A114" s="22" t="s">
        <v>1230</v>
      </c>
      <c r="B114" s="4">
        <v>4.7429113750058871E-2</v>
      </c>
      <c r="C114" s="4">
        <v>5.3891694000443247E-2</v>
      </c>
      <c r="D114" s="4">
        <v>4.7429113750058871E-2</v>
      </c>
      <c r="E114" s="4">
        <v>5.3891694000443024E-2</v>
      </c>
      <c r="G114" s="271">
        <v>38078</v>
      </c>
      <c r="H114" s="4">
        <v>0.17661827125559548</v>
      </c>
      <c r="I114" s="4">
        <v>3.0135986448924124E-2</v>
      </c>
      <c r="J114" s="4">
        <v>0.13273737611552594</v>
      </c>
      <c r="K114" s="4">
        <v>9.6052358802408255E-2</v>
      </c>
    </row>
    <row r="115" spans="1:11" x14ac:dyDescent="0.35">
      <c r="A115" s="22" t="s">
        <v>1231</v>
      </c>
      <c r="B115" s="4">
        <v>0.27094712502205964</v>
      </c>
      <c r="C115" s="4">
        <v>0.2585633561876215</v>
      </c>
      <c r="D115" s="4">
        <v>0.27094712502205986</v>
      </c>
      <c r="E115" s="4">
        <v>0.2585633561876215</v>
      </c>
      <c r="G115" s="271">
        <v>38108</v>
      </c>
      <c r="H115" s="4">
        <v>8.2808653832618484E-2</v>
      </c>
      <c r="I115" s="4">
        <v>0.30836698564321785</v>
      </c>
      <c r="J115" s="4">
        <v>0.1354038823434085</v>
      </c>
      <c r="K115" s="4">
        <v>0.12527859802648966</v>
      </c>
    </row>
    <row r="116" spans="1:11" x14ac:dyDescent="0.35">
      <c r="A116" s="22" t="s">
        <v>1232</v>
      </c>
      <c r="B116" s="4">
        <v>6.0583898975557382E-2</v>
      </c>
      <c r="C116" s="4">
        <v>0.20691903768081943</v>
      </c>
      <c r="D116" s="4">
        <v>6.0583898975557382E-2</v>
      </c>
      <c r="E116" s="4">
        <v>0.20691903768081943</v>
      </c>
      <c r="G116" s="271">
        <v>38139</v>
      </c>
      <c r="H116" s="4">
        <v>0.45747825313410506</v>
      </c>
      <c r="I116" s="4">
        <v>0.27426266167447078</v>
      </c>
      <c r="J116" s="4">
        <v>0.16524511323174029</v>
      </c>
      <c r="K116" s="4">
        <v>0.14493032311588228</v>
      </c>
    </row>
    <row r="117" spans="1:11" x14ac:dyDescent="0.35">
      <c r="A117" s="22" t="s">
        <v>1234</v>
      </c>
      <c r="B117" s="4">
        <v>0.36614387257058123</v>
      </c>
      <c r="C117" s="4">
        <v>0.19841046404441198</v>
      </c>
      <c r="D117" s="4">
        <v>0.36614387257058123</v>
      </c>
      <c r="E117" s="4">
        <v>0.1984104640444122</v>
      </c>
      <c r="G117" s="271">
        <v>38169</v>
      </c>
      <c r="H117" s="4">
        <v>0.13699391106544212</v>
      </c>
      <c r="I117" s="4">
        <v>0.17357129743301414</v>
      </c>
      <c r="J117" s="4">
        <v>0.17020091353563882</v>
      </c>
      <c r="K117" s="4">
        <v>0.13934703657245406</v>
      </c>
    </row>
    <row r="118" spans="1:11" x14ac:dyDescent="0.35">
      <c r="A118" s="22" t="s">
        <v>1233</v>
      </c>
      <c r="B118" s="4">
        <v>0.27033363849377623</v>
      </c>
      <c r="C118" s="4">
        <v>8.6037107413674541E-3</v>
      </c>
      <c r="D118" s="4">
        <v>0.27033363849377623</v>
      </c>
      <c r="E118" s="4">
        <v>8.6037107413674541E-3</v>
      </c>
      <c r="G118" s="271">
        <v>38200</v>
      </c>
      <c r="H118" s="4">
        <v>4.7762786296690507E-2</v>
      </c>
      <c r="I118" s="4">
        <v>0.16611079125728523</v>
      </c>
      <c r="J118" s="4">
        <v>0.16425557595348939</v>
      </c>
      <c r="K118" s="4">
        <v>0.13935786126597183</v>
      </c>
    </row>
    <row r="119" spans="1:11" x14ac:dyDescent="0.35">
      <c r="A119" s="22" t="s">
        <v>1237</v>
      </c>
      <c r="B119" s="4">
        <v>0.21177297700116848</v>
      </c>
      <c r="C119" s="4">
        <v>0.21905708516209743</v>
      </c>
      <c r="D119" s="4">
        <v>0.21177297700116848</v>
      </c>
      <c r="E119" s="4">
        <v>0.21905708516209743</v>
      </c>
      <c r="G119" s="271">
        <v>38231</v>
      </c>
      <c r="H119" s="4">
        <v>-5.9945443487292582E-3</v>
      </c>
      <c r="I119" s="4">
        <v>0.22427789835299872</v>
      </c>
      <c r="J119" s="4">
        <v>0.14426078254889663</v>
      </c>
      <c r="K119" s="4">
        <v>0.14393512815473253</v>
      </c>
    </row>
    <row r="120" spans="1:11" x14ac:dyDescent="0.35">
      <c r="A120" s="22" t="s">
        <v>1686</v>
      </c>
      <c r="B120" s="4">
        <v>8.8147404087593948</v>
      </c>
      <c r="C120" s="4">
        <v>0.27777084521191253</v>
      </c>
      <c r="D120" s="4">
        <v>8.8147404087593948</v>
      </c>
      <c r="E120" s="4">
        <v>0.27777084521191253</v>
      </c>
      <c r="G120" s="271">
        <v>38261</v>
      </c>
      <c r="H120" s="4">
        <v>5.6334376621492765E-2</v>
      </c>
      <c r="I120" s="4">
        <v>0.22169255413080569</v>
      </c>
      <c r="J120" s="4">
        <v>0.13634901981779923</v>
      </c>
      <c r="K120" s="4">
        <v>0.17161534997078953</v>
      </c>
    </row>
    <row r="121" spans="1:11" x14ac:dyDescent="0.35">
      <c r="A121" s="22" t="s">
        <v>1236</v>
      </c>
      <c r="B121" s="4">
        <v>0.15436114558406544</v>
      </c>
      <c r="C121" s="4">
        <v>0.22490789511719123</v>
      </c>
      <c r="D121" s="4">
        <v>0.15436114558406522</v>
      </c>
      <c r="E121" s="4">
        <v>0.22490789511719145</v>
      </c>
      <c r="G121" s="271">
        <v>38292</v>
      </c>
      <c r="H121" s="4">
        <v>0.2432867242595429</v>
      </c>
      <c r="I121" s="4">
        <v>0.17375225643797698</v>
      </c>
      <c r="J121" s="4">
        <v>0.14706022312446398</v>
      </c>
      <c r="K121" s="4">
        <v>0.17776008624897988</v>
      </c>
    </row>
    <row r="122" spans="1:11" x14ac:dyDescent="0.35">
      <c r="A122" s="22" t="s">
        <v>1241</v>
      </c>
      <c r="B122" s="4">
        <v>0.19530403542904162</v>
      </c>
      <c r="C122" s="4">
        <v>0.17050202343008669</v>
      </c>
      <c r="D122" s="4">
        <v>0.19530403542904162</v>
      </c>
      <c r="E122" s="4">
        <v>0.17050202343008669</v>
      </c>
      <c r="G122" s="271">
        <v>38322</v>
      </c>
      <c r="H122" s="4">
        <v>0.42768312475399717</v>
      </c>
      <c r="I122" s="4">
        <v>9.6080939795658127E-2</v>
      </c>
      <c r="J122" s="4">
        <v>0.17279024165769008</v>
      </c>
      <c r="K122" s="4">
        <v>0.17309938223572807</v>
      </c>
    </row>
    <row r="123" spans="1:11" x14ac:dyDescent="0.35">
      <c r="A123" s="22" t="s">
        <v>1235</v>
      </c>
      <c r="B123" s="4">
        <v>0.11160613549883291</v>
      </c>
      <c r="C123" s="4">
        <v>9.2392850460271125E-2</v>
      </c>
      <c r="D123" s="4">
        <v>0.11160613549883269</v>
      </c>
      <c r="E123" s="4">
        <v>9.2392850460271125E-2</v>
      </c>
      <c r="G123" s="271">
        <v>38353</v>
      </c>
      <c r="H123" s="4">
        <v>2.0873261565666379E-2</v>
      </c>
      <c r="I123" s="4">
        <v>0.16250424062945101</v>
      </c>
      <c r="J123" s="4">
        <v>0.16843994454122835</v>
      </c>
      <c r="K123" s="4">
        <v>0.17880868507106351</v>
      </c>
    </row>
    <row r="124" spans="1:11" x14ac:dyDescent="0.35">
      <c r="A124" s="22" t="s">
        <v>1228</v>
      </c>
      <c r="B124" s="4">
        <v>0.18502684312310702</v>
      </c>
      <c r="C124" s="4">
        <v>0.2183736141536512</v>
      </c>
      <c r="D124" s="4">
        <v>0.1850268431231068</v>
      </c>
      <c r="E124" s="4">
        <v>0.2183736141536512</v>
      </c>
      <c r="G124" s="271">
        <v>38384</v>
      </c>
      <c r="H124" s="4">
        <v>7.7739297625774029E-3</v>
      </c>
      <c r="I124" s="4">
        <v>0.1665618761110359</v>
      </c>
      <c r="J124" s="4">
        <v>0.15051186695958951</v>
      </c>
      <c r="K124" s="4">
        <v>0.18311305348739193</v>
      </c>
    </row>
    <row r="125" spans="1:11" x14ac:dyDescent="0.35">
      <c r="A125" s="22" t="s">
        <v>1239</v>
      </c>
      <c r="B125" s="4">
        <v>9.7079860017905473E-2</v>
      </c>
      <c r="C125" s="4">
        <v>7.2487833725922712E-2</v>
      </c>
      <c r="D125" s="4">
        <v>9.7079860017905473E-2</v>
      </c>
      <c r="E125" s="4">
        <v>7.2487833725922712E-2</v>
      </c>
      <c r="G125" s="271">
        <v>38412</v>
      </c>
      <c r="H125" s="4">
        <v>8.2078055654122295E-3</v>
      </c>
      <c r="I125" s="4">
        <v>0.21150744519549103</v>
      </c>
      <c r="J125" s="4">
        <v>0.13313490281053486</v>
      </c>
      <c r="K125" s="4">
        <v>0.1831727799866627</v>
      </c>
    </row>
    <row r="126" spans="1:11" x14ac:dyDescent="0.35">
      <c r="A126" s="22" t="s">
        <v>1240</v>
      </c>
      <c r="B126" s="4">
        <v>0.38053520555016651</v>
      </c>
      <c r="C126" s="4">
        <v>0.34785450011339325</v>
      </c>
      <c r="D126" s="4">
        <v>0.38053520555016651</v>
      </c>
      <c r="E126" s="4">
        <v>0.34785450011339325</v>
      </c>
      <c r="G126" s="271">
        <v>38443</v>
      </c>
      <c r="H126" s="4">
        <v>9.6812077876304192E-2</v>
      </c>
      <c r="I126" s="4">
        <v>0.37968573492874502</v>
      </c>
      <c r="J126" s="4">
        <v>0.12580048307224057</v>
      </c>
      <c r="K126" s="4">
        <v>0.21130308957310695</v>
      </c>
    </row>
    <row r="127" spans="1:11" x14ac:dyDescent="0.35">
      <c r="A127" s="22" t="s">
        <v>1687</v>
      </c>
      <c r="B127" s="4">
        <v>-0.65752716255457888</v>
      </c>
      <c r="C127" s="4">
        <v>-6.6526326637267874E-2</v>
      </c>
      <c r="D127" s="4">
        <v>-0.65752716255457888</v>
      </c>
      <c r="E127" s="4">
        <v>-6.6526326637267763E-2</v>
      </c>
      <c r="G127" s="271">
        <v>38473</v>
      </c>
      <c r="H127" s="4">
        <v>0.11118080602095159</v>
      </c>
      <c r="I127" s="4">
        <v>0.12216134754545882</v>
      </c>
      <c r="J127" s="4">
        <v>0.12825705200974258</v>
      </c>
      <c r="K127" s="4">
        <v>0.19547306813819132</v>
      </c>
    </row>
    <row r="128" spans="1:11" x14ac:dyDescent="0.35">
      <c r="A128" s="22" t="s">
        <v>1242</v>
      </c>
      <c r="B128" s="4">
        <v>0.1814961011700944</v>
      </c>
      <c r="C128" s="4">
        <v>0.9580860315020745</v>
      </c>
      <c r="D128" s="4">
        <v>0.1814961011700944</v>
      </c>
      <c r="E128" s="4">
        <v>0.9580860315020745</v>
      </c>
      <c r="G128" s="271">
        <v>38504</v>
      </c>
      <c r="H128" s="4">
        <v>0.24650880344737058</v>
      </c>
      <c r="I128" s="4">
        <v>0.33807333503016634</v>
      </c>
      <c r="J128" s="4">
        <v>0.11695580511860948</v>
      </c>
      <c r="K128" s="4">
        <v>0.20281203208548981</v>
      </c>
    </row>
    <row r="129" spans="1:11" x14ac:dyDescent="0.35">
      <c r="A129" s="22" t="s">
        <v>1243</v>
      </c>
      <c r="B129" s="4">
        <v>0.1755265680225353</v>
      </c>
      <c r="C129" s="4">
        <v>0.19556439381161295</v>
      </c>
      <c r="D129" s="4">
        <v>0.1755265680225353</v>
      </c>
      <c r="E129" s="4">
        <v>0.19556439381161317</v>
      </c>
      <c r="G129" s="271">
        <v>38534</v>
      </c>
      <c r="H129" s="4">
        <v>0.16494118320608075</v>
      </c>
      <c r="I129" s="4">
        <v>0.24521778331388067</v>
      </c>
      <c r="J129" s="4">
        <v>0.11931393021063808</v>
      </c>
      <c r="K129" s="4">
        <v>0.20940426896384778</v>
      </c>
    </row>
    <row r="130" spans="1:11" x14ac:dyDescent="0.35">
      <c r="A130" s="22" t="s">
        <v>1688</v>
      </c>
      <c r="B130" s="4">
        <v>0.27025016665199675</v>
      </c>
      <c r="C130" s="4">
        <v>-0.59929687629913797</v>
      </c>
      <c r="D130" s="4">
        <v>0.27025016665199675</v>
      </c>
      <c r="E130" s="4">
        <v>-0.59929687629913797</v>
      </c>
      <c r="G130" s="271">
        <v>38565</v>
      </c>
      <c r="H130" s="4">
        <v>0.32269060114039183</v>
      </c>
      <c r="I130" s="4">
        <v>0.25690096170899479</v>
      </c>
      <c r="J130" s="4">
        <v>0.13522678666058652</v>
      </c>
      <c r="K130" s="4">
        <v>0.21680883129931638</v>
      </c>
    </row>
    <row r="131" spans="1:11" x14ac:dyDescent="0.35">
      <c r="A131" s="22" t="s">
        <v>1244</v>
      </c>
      <c r="B131" s="4">
        <v>0.17816684730410581</v>
      </c>
      <c r="C131" s="4">
        <v>0.37037285593370894</v>
      </c>
      <c r="D131" s="4">
        <v>0.17816684730410581</v>
      </c>
      <c r="E131" s="4">
        <v>0.37037285593370872</v>
      </c>
      <c r="G131" s="271">
        <v>38596</v>
      </c>
      <c r="H131" s="4">
        <v>0.21742371954053796</v>
      </c>
      <c r="I131" s="4">
        <v>0.27660079149801686</v>
      </c>
      <c r="J131" s="4">
        <v>0.15157493196218375</v>
      </c>
      <c r="K131" s="4">
        <v>0.22178947161583529</v>
      </c>
    </row>
    <row r="132" spans="1:11" x14ac:dyDescent="0.35">
      <c r="A132" s="22" t="s">
        <v>1245</v>
      </c>
      <c r="B132" s="4">
        <v>3.3201778666102966E-2</v>
      </c>
      <c r="C132" s="4">
        <v>0.15571673527721464</v>
      </c>
      <c r="D132" s="4">
        <v>3.3201778666102966E-2</v>
      </c>
      <c r="E132" s="4">
        <v>0.15571673527721464</v>
      </c>
      <c r="G132" s="271">
        <v>38626</v>
      </c>
      <c r="H132" s="4">
        <v>7.0902433551464306E-2</v>
      </c>
      <c r="I132" s="4">
        <v>0.12433153819539511</v>
      </c>
      <c r="J132" s="4">
        <v>0.15234686569309308</v>
      </c>
      <c r="K132" s="4">
        <v>0.21263177460181359</v>
      </c>
    </row>
    <row r="133" spans="1:11" x14ac:dyDescent="0.35">
      <c r="A133" s="22" t="s">
        <v>1238</v>
      </c>
      <c r="B133" s="4">
        <v>0.12455164291454257</v>
      </c>
      <c r="C133" s="4">
        <v>0.19085339392837652</v>
      </c>
      <c r="D133" s="4">
        <v>0.12455164291454235</v>
      </c>
      <c r="E133" s="4">
        <v>0.19085339392837652</v>
      </c>
      <c r="G133" s="271">
        <v>38657</v>
      </c>
      <c r="H133" s="4">
        <v>-8.6862466982039477E-3</v>
      </c>
      <c r="I133" s="4">
        <v>0.16568777855539829</v>
      </c>
      <c r="J133" s="4">
        <v>0.13161455821551504</v>
      </c>
      <c r="K133" s="4">
        <v>0.21135949315698466</v>
      </c>
    </row>
    <row r="134" spans="1:11" x14ac:dyDescent="0.35">
      <c r="A134" s="20">
        <v>2001</v>
      </c>
      <c r="G134" s="271">
        <v>38687</v>
      </c>
      <c r="H134" s="4">
        <v>-0.14437313025715492</v>
      </c>
      <c r="I134" s="4">
        <v>0.4240412072251194</v>
      </c>
      <c r="J134" s="4">
        <v>8.0312910627065248E-2</v>
      </c>
      <c r="K134" s="4">
        <v>0.23843907739454551</v>
      </c>
    </row>
    <row r="135" spans="1:11" x14ac:dyDescent="0.35">
      <c r="A135" s="22" t="s">
        <v>1229</v>
      </c>
      <c r="B135" s="4">
        <v>8.7467087978656544E-3</v>
      </c>
      <c r="C135" s="4">
        <v>-7.6719414169607036E-3</v>
      </c>
      <c r="D135" s="4">
        <v>8.7467087978656544E-3</v>
      </c>
      <c r="E135" s="4">
        <v>-7.6719414169607036E-3</v>
      </c>
      <c r="G135" s="271">
        <v>38718</v>
      </c>
      <c r="H135" s="4">
        <v>0.26349283349134933</v>
      </c>
      <c r="I135" s="4">
        <v>0.48659840975999313</v>
      </c>
      <c r="J135" s="4">
        <v>9.9551461829355814E-2</v>
      </c>
      <c r="K135" s="4">
        <v>0.26343512781523337</v>
      </c>
    </row>
    <row r="136" spans="1:11" x14ac:dyDescent="0.35">
      <c r="A136" s="22" t="s">
        <v>1230</v>
      </c>
      <c r="B136" s="4">
        <v>7.8807852324313643E-2</v>
      </c>
      <c r="C136" s="4">
        <v>3.5444371726407686E-2</v>
      </c>
      <c r="D136" s="4">
        <v>7.8807852324313421E-2</v>
      </c>
      <c r="E136" s="4">
        <v>3.5444371726407686E-2</v>
      </c>
      <c r="G136" s="271">
        <v>38749</v>
      </c>
      <c r="H136" s="4">
        <v>0.12237376891111018</v>
      </c>
      <c r="I136" s="4">
        <v>0.35600371248081553</v>
      </c>
      <c r="J136" s="4">
        <v>0.10915066633849713</v>
      </c>
      <c r="K136" s="4">
        <v>0.27715394443530328</v>
      </c>
    </row>
    <row r="137" spans="1:11" x14ac:dyDescent="0.35">
      <c r="A137" s="22" t="s">
        <v>1231</v>
      </c>
      <c r="B137" s="4">
        <v>-6.23150735879201E-2</v>
      </c>
      <c r="C137" s="4">
        <v>4.7828186781385229E-2</v>
      </c>
      <c r="D137" s="4">
        <v>-6.2315073587920211E-2</v>
      </c>
      <c r="E137" s="4">
        <v>4.7828186781385007E-2</v>
      </c>
      <c r="G137" s="271">
        <v>38777</v>
      </c>
      <c r="H137" s="4">
        <v>0.25874851700609569</v>
      </c>
      <c r="I137" s="4">
        <v>0.27364634465196791</v>
      </c>
      <c r="J137" s="4">
        <v>0.13269755934589567</v>
      </c>
      <c r="K137" s="4">
        <v>0.28228274808226561</v>
      </c>
    </row>
    <row r="138" spans="1:11" x14ac:dyDescent="0.35">
      <c r="A138" s="22" t="s">
        <v>1232</v>
      </c>
      <c r="B138" s="4">
        <v>0.21904496102437432</v>
      </c>
      <c r="C138" s="4">
        <v>-7.4314713843353086E-2</v>
      </c>
      <c r="D138" s="4">
        <v>0.21904496102437432</v>
      </c>
      <c r="E138" s="4">
        <v>-7.4314713843353197E-2</v>
      </c>
      <c r="G138" s="271">
        <v>38808</v>
      </c>
      <c r="H138" s="4">
        <v>4.7047149627239548E-3</v>
      </c>
      <c r="I138" s="4">
        <v>0.23510989458529563</v>
      </c>
      <c r="J138" s="4">
        <v>0.12340714583790335</v>
      </c>
      <c r="K138" s="4">
        <v>0.27134749503919497</v>
      </c>
    </row>
    <row r="139" spans="1:11" x14ac:dyDescent="0.35">
      <c r="A139" s="22" t="s">
        <v>1234</v>
      </c>
      <c r="B139" s="4">
        <v>-4.9384208871440571E-2</v>
      </c>
      <c r="C139" s="4">
        <v>-2.0429114485936872E-2</v>
      </c>
      <c r="D139" s="4">
        <v>-4.938420887144046E-2</v>
      </c>
      <c r="E139" s="4">
        <v>-2.0429114485936872E-2</v>
      </c>
      <c r="G139" s="271">
        <v>38838</v>
      </c>
      <c r="H139" s="4">
        <v>0.15457852861452714</v>
      </c>
      <c r="I139" s="4">
        <v>0.32980405292589809</v>
      </c>
      <c r="J139" s="4">
        <v>0.12747487690504489</v>
      </c>
      <c r="K139" s="4">
        <v>0.2887607730909536</v>
      </c>
    </row>
    <row r="140" spans="1:11" x14ac:dyDescent="0.35">
      <c r="A140" s="22" t="s">
        <v>1233</v>
      </c>
      <c r="B140" s="4">
        <v>4.1456649174839599E-2</v>
      </c>
      <c r="C140" s="4">
        <v>0.12293849592698503</v>
      </c>
      <c r="D140" s="4">
        <v>4.1456649174839599E-2</v>
      </c>
      <c r="E140" s="4">
        <v>0.12293849592698503</v>
      </c>
      <c r="G140" s="271">
        <v>38869</v>
      </c>
      <c r="H140" s="4">
        <v>-0.10160998159545442</v>
      </c>
      <c r="I140" s="4">
        <v>0.12443173922367712</v>
      </c>
      <c r="J140" s="4">
        <v>8.9441679982322109E-2</v>
      </c>
      <c r="K140" s="4">
        <v>0.2684248626713337</v>
      </c>
    </row>
    <row r="141" spans="1:11" x14ac:dyDescent="0.35">
      <c r="A141" s="22" t="s">
        <v>1237</v>
      </c>
      <c r="B141" s="4">
        <v>8.5244279309467652E-2</v>
      </c>
      <c r="C141" s="4">
        <v>3.386749661529076E-2</v>
      </c>
      <c r="D141" s="4">
        <v>8.5244279309467652E-2</v>
      </c>
      <c r="E141" s="4">
        <v>3.386749661529076E-2</v>
      </c>
      <c r="G141" s="271">
        <v>38899</v>
      </c>
      <c r="H141" s="4">
        <v>8.7759169557817929E-2</v>
      </c>
      <c r="I141" s="4">
        <v>6.757991802121599E-2</v>
      </c>
      <c r="J141" s="4">
        <v>8.4066848582651676E-2</v>
      </c>
      <c r="K141" s="4">
        <v>0.25005447022827432</v>
      </c>
    </row>
    <row r="142" spans="1:11" x14ac:dyDescent="0.35">
      <c r="A142" s="22" t="s">
        <v>1686</v>
      </c>
      <c r="B142" s="4">
        <v>0.1243925047992811</v>
      </c>
      <c r="C142" s="4">
        <v>5.1771166360533138E-2</v>
      </c>
      <c r="D142" s="4">
        <v>0.12439250479928132</v>
      </c>
      <c r="E142" s="4">
        <v>5.1771166360533138E-2</v>
      </c>
      <c r="G142" s="271">
        <v>38930</v>
      </c>
      <c r="H142" s="4">
        <v>9.1242930430294855E-2</v>
      </c>
      <c r="I142" s="4">
        <v>0.30472425470186537</v>
      </c>
      <c r="J142" s="4">
        <v>7.2244171945739843E-2</v>
      </c>
      <c r="K142" s="4">
        <v>0.25450338817130591</v>
      </c>
    </row>
    <row r="143" spans="1:11" x14ac:dyDescent="0.35">
      <c r="A143" s="22" t="s">
        <v>1236</v>
      </c>
      <c r="B143" s="4">
        <v>8.4430022858257958E-2</v>
      </c>
      <c r="C143" s="4">
        <v>0.11760585112115862</v>
      </c>
      <c r="D143" s="4">
        <v>8.443002285825818E-2</v>
      </c>
      <c r="E143" s="4">
        <v>0.11760585112115862</v>
      </c>
      <c r="G143" s="271">
        <v>38961</v>
      </c>
      <c r="H143" s="4">
        <v>8.8113598742696642E-2</v>
      </c>
      <c r="I143" s="4">
        <v>0.12952659174656422</v>
      </c>
      <c r="J143" s="4">
        <v>6.4277222806650602E-2</v>
      </c>
      <c r="K143" s="4">
        <v>0.24071211555795524</v>
      </c>
    </row>
    <row r="144" spans="1:11" x14ac:dyDescent="0.35">
      <c r="A144" s="22" t="s">
        <v>1241</v>
      </c>
      <c r="B144" s="4">
        <v>2.5949027100376165E-2</v>
      </c>
      <c r="C144" s="4">
        <v>5.1052207694128882E-3</v>
      </c>
      <c r="D144" s="4">
        <v>2.5949027100376165E-2</v>
      </c>
      <c r="E144" s="4">
        <v>5.1052207694128882E-3</v>
      </c>
      <c r="G144" s="271">
        <v>38991</v>
      </c>
      <c r="H144" s="4">
        <v>0.17967179249998089</v>
      </c>
      <c r="I144" s="4">
        <v>0.32828378093241728</v>
      </c>
      <c r="J144" s="4">
        <v>7.2533543561102309E-2</v>
      </c>
      <c r="K144" s="4">
        <v>0.25737342995989021</v>
      </c>
    </row>
    <row r="145" spans="1:11" x14ac:dyDescent="0.35">
      <c r="A145" s="22" t="s">
        <v>1235</v>
      </c>
      <c r="B145" s="4">
        <v>1.5907755980963945E-3</v>
      </c>
      <c r="C145" s="4">
        <v>-3.4427258920695425E-2</v>
      </c>
      <c r="D145" s="4">
        <v>1.5907755980966165E-3</v>
      </c>
      <c r="E145" s="4">
        <v>-3.4427258920695314E-2</v>
      </c>
      <c r="G145" s="271">
        <v>39022</v>
      </c>
      <c r="H145" s="4">
        <v>0.13718403633241771</v>
      </c>
      <c r="I145" s="4">
        <v>0.37435921599153787</v>
      </c>
      <c r="J145" s="4">
        <v>8.3901829549974494E-2</v>
      </c>
      <c r="K145" s="4">
        <v>0.27470528098007674</v>
      </c>
    </row>
    <row r="146" spans="1:11" x14ac:dyDescent="0.35">
      <c r="A146" s="22" t="s">
        <v>1228</v>
      </c>
      <c r="B146" s="4">
        <v>4.5045875156358495E-2</v>
      </c>
      <c r="C146" s="4">
        <v>2.2080944780941358E-2</v>
      </c>
      <c r="D146" s="4">
        <v>4.5045875156358495E-2</v>
      </c>
      <c r="E146" s="4">
        <v>2.2080944780941358E-2</v>
      </c>
      <c r="G146" s="271">
        <v>39052</v>
      </c>
      <c r="H146" s="4">
        <v>0.13884404818343543</v>
      </c>
      <c r="I146" s="4">
        <v>0.16652884464379492</v>
      </c>
      <c r="J146" s="4">
        <v>0.11094698112365897</v>
      </c>
      <c r="K146" s="4">
        <v>0.25383490412526166</v>
      </c>
    </row>
    <row r="147" spans="1:11" x14ac:dyDescent="0.35">
      <c r="A147" s="22" t="s">
        <v>1239</v>
      </c>
      <c r="B147" s="4">
        <v>0.14516339553184476</v>
      </c>
      <c r="C147" s="4">
        <v>4.0562945001514805E-2</v>
      </c>
      <c r="D147" s="4">
        <v>0.14516339553184476</v>
      </c>
      <c r="E147" s="4">
        <v>4.0562945001515027E-2</v>
      </c>
      <c r="G147" s="271">
        <v>39083</v>
      </c>
      <c r="H147" s="4">
        <v>-1.6731180126255407E-2</v>
      </c>
      <c r="I147" s="4">
        <v>1.2646943603948246E-2</v>
      </c>
      <c r="J147" s="4">
        <v>8.8198280875816382E-2</v>
      </c>
      <c r="K147" s="4">
        <v>0.21651616233234972</v>
      </c>
    </row>
    <row r="148" spans="1:11" x14ac:dyDescent="0.35">
      <c r="A148" s="22" t="s">
        <v>1240</v>
      </c>
      <c r="B148" s="4">
        <v>0.11663409760309018</v>
      </c>
      <c r="C148" s="4">
        <v>5.8713799181094206E-2</v>
      </c>
      <c r="D148" s="4">
        <v>0.11663409760309018</v>
      </c>
      <c r="E148" s="4">
        <v>5.8713799181094206E-2</v>
      </c>
      <c r="G148" s="271">
        <v>39114</v>
      </c>
      <c r="H148" s="4">
        <v>5.0101367074078418E-2</v>
      </c>
      <c r="I148" s="4">
        <v>0.19992370676455895</v>
      </c>
      <c r="J148" s="4">
        <v>8.2352091087750878E-2</v>
      </c>
      <c r="K148" s="4">
        <v>0.20660776005213077</v>
      </c>
    </row>
    <row r="149" spans="1:11" x14ac:dyDescent="0.35">
      <c r="A149" s="22" t="s">
        <v>1687</v>
      </c>
      <c r="B149" s="4">
        <v>3.6130481545737538</v>
      </c>
      <c r="C149" s="4">
        <v>-0.10234549424858785</v>
      </c>
      <c r="D149" s="4">
        <v>3.6130481545737538</v>
      </c>
      <c r="E149" s="4">
        <v>-0.10234549424858785</v>
      </c>
      <c r="G149" s="271">
        <v>39142</v>
      </c>
      <c r="H149" s="4">
        <v>-3.378833969351358E-2</v>
      </c>
      <c r="I149" s="4">
        <v>0.11409040162458983</v>
      </c>
      <c r="J149" s="4">
        <v>5.5497632298510347E-2</v>
      </c>
      <c r="K149" s="4">
        <v>0.19201677749130663</v>
      </c>
    </row>
    <row r="150" spans="1:11" x14ac:dyDescent="0.35">
      <c r="A150" s="22" t="s">
        <v>1242</v>
      </c>
      <c r="B150" s="4">
        <v>0.1223688710455495</v>
      </c>
      <c r="C150" s="4">
        <v>7.6212437686600465E-2</v>
      </c>
      <c r="D150" s="4">
        <v>0.12236887104554972</v>
      </c>
      <c r="E150" s="4">
        <v>7.6212437686600465E-2</v>
      </c>
      <c r="G150" s="271">
        <v>39173</v>
      </c>
      <c r="H150" s="4">
        <v>8.853533909434308E-2</v>
      </c>
      <c r="I150" s="4">
        <v>0.10563985077565907</v>
      </c>
      <c r="J150" s="4">
        <v>6.2787619073972456E-2</v>
      </c>
      <c r="K150" s="4">
        <v>0.18107783652274478</v>
      </c>
    </row>
    <row r="151" spans="1:11" x14ac:dyDescent="0.35">
      <c r="A151" s="22" t="s">
        <v>1243</v>
      </c>
      <c r="B151" s="4">
        <v>-9.7320718561301534E-2</v>
      </c>
      <c r="C151" s="4">
        <v>2.6399034307786895E-2</v>
      </c>
      <c r="D151" s="4">
        <v>-9.7320718561301423E-2</v>
      </c>
      <c r="E151" s="4">
        <v>2.6399034307786673E-2</v>
      </c>
      <c r="G151" s="271">
        <v>39203</v>
      </c>
      <c r="H151" s="4">
        <v>-2.6996834756656818E-2</v>
      </c>
      <c r="I151" s="4">
        <v>1.1220554272969085E-2</v>
      </c>
      <c r="J151" s="4">
        <v>4.6067426536462897E-2</v>
      </c>
      <c r="K151" s="4">
        <v>0.15463346053838811</v>
      </c>
    </row>
    <row r="152" spans="1:11" x14ac:dyDescent="0.35">
      <c r="A152" s="22" t="s">
        <v>1688</v>
      </c>
      <c r="B152" s="4">
        <v>0.13313636527360639</v>
      </c>
      <c r="C152" s="4">
        <v>5.8116625887650208E-2</v>
      </c>
      <c r="D152" s="4">
        <v>0.13313636527360639</v>
      </c>
      <c r="E152" s="4">
        <v>5.8116625887650208E-2</v>
      </c>
      <c r="G152" s="271">
        <v>39234</v>
      </c>
      <c r="H152" s="4">
        <v>-7.028219301719496E-2</v>
      </c>
      <c r="I152" s="4">
        <v>0.15248199994155986</v>
      </c>
      <c r="J152" s="4">
        <v>5.0708520199766127E-2</v>
      </c>
      <c r="K152" s="4">
        <v>0.15684747735852955</v>
      </c>
    </row>
    <row r="153" spans="1:11" x14ac:dyDescent="0.35">
      <c r="A153" s="22" t="s">
        <v>1244</v>
      </c>
      <c r="B153" s="4">
        <v>-2.881152091768624E-2</v>
      </c>
      <c r="C153" s="4">
        <v>-2.9582931307935878E-2</v>
      </c>
      <c r="D153" s="4">
        <v>-2.8811520917686129E-2</v>
      </c>
      <c r="E153" s="4">
        <v>-2.9582931307935878E-2</v>
      </c>
      <c r="G153" s="271">
        <v>39264</v>
      </c>
      <c r="H153" s="4">
        <v>4.6521303763736643E-2</v>
      </c>
      <c r="I153" s="4">
        <v>0.20556420523095187</v>
      </c>
      <c r="J153" s="4">
        <v>4.7606197819741958E-2</v>
      </c>
      <c r="K153" s="4">
        <v>0.16824189707897497</v>
      </c>
    </row>
    <row r="154" spans="1:11" x14ac:dyDescent="0.35">
      <c r="A154" s="22" t="s">
        <v>1245</v>
      </c>
      <c r="B154" s="4">
        <v>5.1670525520347343E-2</v>
      </c>
      <c r="C154" s="4">
        <v>2.5149670302970106E-2</v>
      </c>
      <c r="D154" s="4">
        <v>5.1670525520347343E-2</v>
      </c>
      <c r="E154" s="4">
        <v>2.5149670302969884E-2</v>
      </c>
      <c r="G154" s="271">
        <v>39295</v>
      </c>
      <c r="H154" s="4">
        <v>-1.5650902754611118E-2</v>
      </c>
      <c r="I154" s="4">
        <v>-1.6938423170120176E-2</v>
      </c>
      <c r="J154" s="4">
        <v>4.0435095367051144E-2</v>
      </c>
      <c r="K154" s="4">
        <v>0.14100143377934438</v>
      </c>
    </row>
    <row r="155" spans="1:11" x14ac:dyDescent="0.35">
      <c r="A155" s="22" t="s">
        <v>1238</v>
      </c>
      <c r="B155" s="4">
        <v>4.2896057335536142E-2</v>
      </c>
      <c r="C155" s="4">
        <v>7.5408002663739149E-2</v>
      </c>
      <c r="D155" s="4">
        <v>4.2896057335536142E-2</v>
      </c>
      <c r="E155" s="4">
        <v>7.5408002663739149E-2</v>
      </c>
      <c r="G155" s="271">
        <v>39326</v>
      </c>
      <c r="H155" s="4">
        <v>-6.9788978985207639E-2</v>
      </c>
      <c r="I155" s="4">
        <v>0.20240111065379685</v>
      </c>
      <c r="J155" s="4">
        <v>2.8298282784920303E-2</v>
      </c>
      <c r="K155" s="4">
        <v>0.14731578464719375</v>
      </c>
    </row>
    <row r="156" spans="1:11" x14ac:dyDescent="0.35">
      <c r="A156" s="20">
        <v>2002</v>
      </c>
      <c r="G156" s="271">
        <v>39356</v>
      </c>
      <c r="H156" s="4">
        <v>6.7982750569909323E-2</v>
      </c>
      <c r="I156" s="4">
        <v>7.782326436575171E-2</v>
      </c>
      <c r="J156" s="4">
        <v>2.0928035447523863E-2</v>
      </c>
      <c r="K156" s="4">
        <v>0.12836523234400077</v>
      </c>
    </row>
    <row r="157" spans="1:11" x14ac:dyDescent="0.35">
      <c r="A157" s="22" t="s">
        <v>1229</v>
      </c>
      <c r="B157" s="4">
        <v>1.4213234403756658E-2</v>
      </c>
      <c r="C157" s="4">
        <v>-8.3321887432664998E-2</v>
      </c>
      <c r="D157" s="4">
        <v>1.4213234403756658E-2</v>
      </c>
      <c r="E157" s="4">
        <v>-8.3321887432664887E-2</v>
      </c>
      <c r="G157" s="271">
        <v>39387</v>
      </c>
      <c r="H157" s="4">
        <v>0.16106787519678556</v>
      </c>
      <c r="I157" s="4">
        <v>-3.751209100495867E-2</v>
      </c>
      <c r="J157" s="4">
        <v>2.4012574882193327E-2</v>
      </c>
      <c r="K157" s="4">
        <v>9.5424852135746141E-2</v>
      </c>
    </row>
    <row r="158" spans="1:11" x14ac:dyDescent="0.35">
      <c r="A158" s="22" t="s">
        <v>1230</v>
      </c>
      <c r="B158" s="4">
        <v>2.2868607182177314E-2</v>
      </c>
      <c r="C158" s="4">
        <v>8.0961673367165865E-3</v>
      </c>
      <c r="D158" s="4">
        <v>2.2868607182177314E-2</v>
      </c>
      <c r="E158" s="4">
        <v>8.0961673367168085E-3</v>
      </c>
      <c r="G158" s="271">
        <v>39417</v>
      </c>
      <c r="H158" s="4">
        <v>-1.0764930668262784E-2</v>
      </c>
      <c r="I158" s="4">
        <v>0.10040063047797432</v>
      </c>
      <c r="J158" s="4">
        <v>1.2326973164703769E-2</v>
      </c>
      <c r="K158" s="4">
        <v>9.032296444084098E-2</v>
      </c>
    </row>
    <row r="159" spans="1:11" x14ac:dyDescent="0.35">
      <c r="A159" s="22" t="s">
        <v>1231</v>
      </c>
      <c r="B159" s="4">
        <v>0.14611253371338306</v>
      </c>
      <c r="C159" s="4">
        <v>5.1535362025000531E-2</v>
      </c>
      <c r="D159" s="4">
        <v>0.14611253371338306</v>
      </c>
      <c r="E159" s="4">
        <v>5.1535362025000531E-2</v>
      </c>
      <c r="G159" s="271">
        <v>39448</v>
      </c>
      <c r="H159" s="4">
        <v>8.8505508069206318E-2</v>
      </c>
      <c r="I159" s="4">
        <v>0.3276386134428364</v>
      </c>
      <c r="J159" s="4">
        <v>2.1075840493769427E-2</v>
      </c>
      <c r="K159" s="4">
        <v>0.11484761248755304</v>
      </c>
    </row>
    <row r="160" spans="1:11" x14ac:dyDescent="0.35">
      <c r="A160" s="22" t="s">
        <v>1232</v>
      </c>
      <c r="B160" s="4">
        <v>0.12479116564330073</v>
      </c>
      <c r="C160" s="4">
        <v>7.3202708779068759E-2</v>
      </c>
      <c r="D160" s="4">
        <v>0.12479116564330073</v>
      </c>
      <c r="E160" s="4">
        <v>7.3202708779068759E-2</v>
      </c>
      <c r="G160" s="271">
        <v>39479</v>
      </c>
      <c r="H160" s="4">
        <v>0.1019291410605363</v>
      </c>
      <c r="I160" s="4">
        <v>9.7882830041828184E-2</v>
      </c>
      <c r="J160" s="4">
        <v>2.5479023221656849E-2</v>
      </c>
      <c r="K160" s="4">
        <v>0.10760003366716142</v>
      </c>
    </row>
    <row r="161" spans="1:11" x14ac:dyDescent="0.35">
      <c r="A161" s="22" t="s">
        <v>1234</v>
      </c>
      <c r="B161" s="4">
        <v>-0.10253819117042384</v>
      </c>
      <c r="C161" s="4">
        <v>-0.10403717530762313</v>
      </c>
      <c r="D161" s="4">
        <v>-0.10253819117042384</v>
      </c>
      <c r="E161" s="4">
        <v>-0.10403717530762324</v>
      </c>
      <c r="G161" s="271">
        <v>39508</v>
      </c>
      <c r="H161" s="4">
        <v>1.5070841373651112E-2</v>
      </c>
      <c r="I161" s="4">
        <v>5.6377001614617006E-2</v>
      </c>
      <c r="J161" s="4">
        <v>3.0364543252439313E-2</v>
      </c>
      <c r="K161" s="4">
        <v>0.10224028913724093</v>
      </c>
    </row>
    <row r="162" spans="1:11" x14ac:dyDescent="0.35">
      <c r="A162" s="22" t="s">
        <v>1233</v>
      </c>
      <c r="B162" s="4">
        <v>1.5649455197514373E-2</v>
      </c>
      <c r="C162" s="4">
        <v>-0.10739764898395032</v>
      </c>
      <c r="D162" s="4">
        <v>1.5649455197514373E-2</v>
      </c>
      <c r="E162" s="4">
        <v>-0.10739764898395043</v>
      </c>
      <c r="G162" s="271">
        <v>39539</v>
      </c>
      <c r="H162" s="4">
        <v>0.11223155362008486</v>
      </c>
      <c r="I162" s="4">
        <v>0.32955781234515946</v>
      </c>
      <c r="J162" s="4">
        <v>3.2903718630842738E-2</v>
      </c>
      <c r="K162" s="4">
        <v>0.12117619777262556</v>
      </c>
    </row>
    <row r="163" spans="1:11" x14ac:dyDescent="0.35">
      <c r="A163" s="22" t="s">
        <v>1237</v>
      </c>
      <c r="B163" s="4">
        <v>1.3041044804620316E-2</v>
      </c>
      <c r="C163" s="4">
        <v>2.5788808804152241E-2</v>
      </c>
      <c r="D163" s="4">
        <v>1.3041044804620316E-2</v>
      </c>
      <c r="E163" s="4">
        <v>2.5788808804152019E-2</v>
      </c>
      <c r="G163" s="271">
        <v>39569</v>
      </c>
      <c r="H163" s="4">
        <v>0.16637698552103775</v>
      </c>
      <c r="I163" s="4">
        <v>0.31747300466907835</v>
      </c>
      <c r="J163" s="4">
        <v>5.0821691757207521E-2</v>
      </c>
      <c r="K163" s="4">
        <v>0.14625445054786024</v>
      </c>
    </row>
    <row r="164" spans="1:11" x14ac:dyDescent="0.35">
      <c r="A164" s="22" t="s">
        <v>1686</v>
      </c>
      <c r="B164" s="4">
        <v>-0.15887344738633957</v>
      </c>
      <c r="C164" s="4">
        <v>-0.18236963532794148</v>
      </c>
      <c r="D164" s="4">
        <v>-0.15887344738633946</v>
      </c>
      <c r="E164" s="4">
        <v>-0.18236963532794159</v>
      </c>
      <c r="G164" s="271">
        <v>39600</v>
      </c>
      <c r="H164" s="4">
        <v>7.0576213490358475E-2</v>
      </c>
      <c r="I164" s="4">
        <v>0.26005453535593159</v>
      </c>
      <c r="J164" s="4">
        <v>6.3648019370706965E-2</v>
      </c>
      <c r="K164" s="4">
        <v>0.15593088033662328</v>
      </c>
    </row>
    <row r="165" spans="1:11" x14ac:dyDescent="0.35">
      <c r="A165" s="22" t="s">
        <v>1236</v>
      </c>
      <c r="B165" s="4">
        <v>7.355580834958686E-2</v>
      </c>
      <c r="C165" s="4">
        <v>3.8570579013599282E-2</v>
      </c>
      <c r="D165" s="4">
        <v>7.355580834958686E-2</v>
      </c>
      <c r="E165" s="4">
        <v>3.8570579013599504E-2</v>
      </c>
      <c r="G165" s="271">
        <v>39630</v>
      </c>
      <c r="H165" s="4">
        <v>6.0053994292013302E-2</v>
      </c>
      <c r="I165" s="4">
        <v>0.21107889361803878</v>
      </c>
      <c r="J165" s="4">
        <v>6.4682822103436566E-2</v>
      </c>
      <c r="K165" s="4">
        <v>0.15717287336967067</v>
      </c>
    </row>
    <row r="166" spans="1:11" x14ac:dyDescent="0.35">
      <c r="A166" s="22" t="s">
        <v>1241</v>
      </c>
      <c r="B166" s="4">
        <v>1.0403439955679161E-2</v>
      </c>
      <c r="C166" s="4">
        <v>2.6326203706474871E-2</v>
      </c>
      <c r="D166" s="4">
        <v>1.0403439955679161E-2</v>
      </c>
      <c r="E166" s="4">
        <v>2.6326203706474871E-2</v>
      </c>
      <c r="G166" s="271">
        <v>39661</v>
      </c>
      <c r="H166" s="4">
        <v>0.22728179130069126</v>
      </c>
      <c r="I166" s="4">
        <v>0.2459300092768355</v>
      </c>
      <c r="J166" s="4">
        <v>8.0730552247389342E-2</v>
      </c>
      <c r="K166" s="4">
        <v>0.17870552259346373</v>
      </c>
    </row>
    <row r="167" spans="1:11" x14ac:dyDescent="0.35">
      <c r="A167" s="22" t="s">
        <v>1235</v>
      </c>
      <c r="B167" s="4">
        <v>-4.0454775533025678E-2</v>
      </c>
      <c r="C167" s="4">
        <v>-4.0312142468656886E-2</v>
      </c>
      <c r="D167" s="4">
        <v>-4.0454775533025789E-2</v>
      </c>
      <c r="E167" s="4">
        <v>-4.0312142468656886E-2</v>
      </c>
      <c r="G167" s="271">
        <v>39692</v>
      </c>
      <c r="H167" s="4">
        <v>0.16253498249491538</v>
      </c>
      <c r="I167" s="4">
        <v>0.10312573694155391</v>
      </c>
      <c r="J167" s="4">
        <v>9.8093995505245779E-2</v>
      </c>
      <c r="K167" s="4">
        <v>0.16989371327640934</v>
      </c>
    </row>
    <row r="168" spans="1:11" x14ac:dyDescent="0.35">
      <c r="A168" s="22" t="s">
        <v>1228</v>
      </c>
      <c r="B168" s="4">
        <v>2.6944884326904894E-2</v>
      </c>
      <c r="C168" s="4">
        <v>1.1880073888629772E-2</v>
      </c>
      <c r="D168" s="4">
        <v>2.6944884326905116E-2</v>
      </c>
      <c r="E168" s="4">
        <v>1.188007388862955E-2</v>
      </c>
      <c r="G168" s="271">
        <v>39722</v>
      </c>
      <c r="H168" s="4">
        <v>-9.5792845684132821E-3</v>
      </c>
      <c r="I168" s="4">
        <v>7.7955405459015692E-2</v>
      </c>
      <c r="J168" s="4">
        <v>9.1180420457825484E-2</v>
      </c>
      <c r="K168" s="4">
        <v>0.1693204220958604</v>
      </c>
    </row>
    <row r="169" spans="1:11" x14ac:dyDescent="0.35">
      <c r="A169" s="22" t="s">
        <v>1239</v>
      </c>
      <c r="B169" s="4">
        <v>0.50527487433843055</v>
      </c>
      <c r="C169" s="4">
        <v>0.14408794003750969</v>
      </c>
      <c r="D169" s="4">
        <v>0.50527487433843032</v>
      </c>
      <c r="E169" s="4">
        <v>0.14408794003750969</v>
      </c>
      <c r="G169" s="271">
        <v>39753</v>
      </c>
      <c r="H169" s="4">
        <v>-0.16529031885021128</v>
      </c>
      <c r="I169" s="4">
        <v>-5.7625280947174118E-2</v>
      </c>
      <c r="J169" s="4">
        <v>6.1965473993780273E-2</v>
      </c>
      <c r="K169" s="4">
        <v>0.16830895060359552</v>
      </c>
    </row>
    <row r="170" spans="1:11" x14ac:dyDescent="0.35">
      <c r="A170" s="22" t="s">
        <v>1240</v>
      </c>
      <c r="B170" s="4">
        <v>5.0896397040641306E-2</v>
      </c>
      <c r="C170" s="4">
        <v>-2.6648587718054118E-2</v>
      </c>
      <c r="D170" s="4">
        <v>5.0896397040641306E-2</v>
      </c>
      <c r="E170" s="4">
        <v>-2.6648587718054118E-2</v>
      </c>
      <c r="G170" s="271">
        <v>39783</v>
      </c>
      <c r="H170" s="4">
        <v>-0.10264399212475306</v>
      </c>
      <c r="I170" s="4">
        <v>-0.19967477501646935</v>
      </c>
      <c r="J170" s="4">
        <v>5.4295388852323878E-2</v>
      </c>
      <c r="K170" s="4">
        <v>0.14013693645522718</v>
      </c>
    </row>
    <row r="171" spans="1:11" x14ac:dyDescent="0.35">
      <c r="A171" s="22" t="s">
        <v>1687</v>
      </c>
      <c r="B171" s="4">
        <v>-0.75270706076283966</v>
      </c>
      <c r="C171" s="4">
        <v>3.0031555855766223E-2</v>
      </c>
      <c r="D171" s="4">
        <v>-0.7032484729154076</v>
      </c>
      <c r="E171" s="4">
        <v>3.0031555855766223E-2</v>
      </c>
      <c r="G171" s="271">
        <v>39814</v>
      </c>
      <c r="H171" s="4">
        <v>-0.24094851297780229</v>
      </c>
      <c r="I171" s="4">
        <v>-0.38795000264396184</v>
      </c>
      <c r="J171" s="4">
        <v>2.5479366727874986E-2</v>
      </c>
      <c r="K171" s="4">
        <v>7.78869693658224E-2</v>
      </c>
    </row>
    <row r="172" spans="1:11" x14ac:dyDescent="0.35">
      <c r="A172" s="22" t="s">
        <v>1242</v>
      </c>
      <c r="B172" s="4">
        <v>7.5284193658196497E-2</v>
      </c>
      <c r="C172" s="4">
        <v>0.1028133773973039</v>
      </c>
      <c r="D172" s="4">
        <v>7.5284193658196275E-2</v>
      </c>
      <c r="E172" s="4">
        <v>0.10281337739730367</v>
      </c>
      <c r="G172" s="271">
        <v>39845</v>
      </c>
      <c r="H172" s="4">
        <v>-0.23751470697191068</v>
      </c>
      <c r="I172" s="4">
        <v>-0.29501764092351046</v>
      </c>
      <c r="J172" s="4">
        <v>-4.0737791935586687E-3</v>
      </c>
      <c r="K172" s="4">
        <v>4.5908885164170243E-2</v>
      </c>
    </row>
    <row r="173" spans="1:11" x14ac:dyDescent="0.35">
      <c r="A173" s="22" t="s">
        <v>1243</v>
      </c>
      <c r="B173" s="4">
        <v>2.1320581631300461E-2</v>
      </c>
      <c r="C173" s="4">
        <v>3.9496568430796408E-2</v>
      </c>
      <c r="D173" s="4">
        <v>2.1320581631300461E-2</v>
      </c>
      <c r="E173" s="4">
        <v>3.949656843079663E-2</v>
      </c>
      <c r="G173" s="271">
        <v>39873</v>
      </c>
      <c r="H173" s="4">
        <v>-9.9319724064038217E-2</v>
      </c>
      <c r="I173" s="4">
        <v>-0.32804561135111276</v>
      </c>
      <c r="J173" s="4">
        <v>-1.4856722237680753E-2</v>
      </c>
      <c r="K173" s="4">
        <v>1.1345362679892501E-2</v>
      </c>
    </row>
    <row r="174" spans="1:11" x14ac:dyDescent="0.35">
      <c r="A174" s="22" t="s">
        <v>1688</v>
      </c>
      <c r="B174" s="4">
        <v>5.1247243082690019E-2</v>
      </c>
      <c r="C174" s="4">
        <v>0.38280350190087864</v>
      </c>
      <c r="D174" s="4">
        <v>5.1247243082690019E-2</v>
      </c>
      <c r="E174" s="4">
        <v>0.38280350190087842</v>
      </c>
      <c r="G174" s="271">
        <v>39904</v>
      </c>
      <c r="H174" s="4">
        <v>-0.19255627736182479</v>
      </c>
      <c r="I174" s="4">
        <v>-0.48834190144449507</v>
      </c>
      <c r="J174" s="4">
        <v>-4.293809807388993E-2</v>
      </c>
      <c r="K174" s="4">
        <v>-6.2659417368703174E-2</v>
      </c>
    </row>
    <row r="175" spans="1:11" x14ac:dyDescent="0.35">
      <c r="A175" s="22" t="s">
        <v>1244</v>
      </c>
      <c r="B175" s="4">
        <v>9.8145007446102106E-3</v>
      </c>
      <c r="C175" s="4">
        <v>1.5788380274139646E-2</v>
      </c>
      <c r="D175" s="4">
        <v>9.8145007446102106E-3</v>
      </c>
      <c r="E175" s="4">
        <v>1.5788380274139646E-2</v>
      </c>
      <c r="G175" s="271">
        <v>39934</v>
      </c>
      <c r="H175" s="4">
        <v>-0.2879896861362985</v>
      </c>
      <c r="I175" s="4">
        <v>-0.4479989487342152</v>
      </c>
      <c r="J175" s="4">
        <v>-8.6226485264674135E-2</v>
      </c>
      <c r="K175" s="4">
        <v>-0.12633732639941064</v>
      </c>
    </row>
    <row r="176" spans="1:11" x14ac:dyDescent="0.35">
      <c r="A176" s="22" t="s">
        <v>1245</v>
      </c>
      <c r="B176" s="4">
        <v>4.0482187018551441E-2</v>
      </c>
      <c r="C176" s="4">
        <v>2.6011020752760627E-2</v>
      </c>
      <c r="D176" s="4">
        <v>4.0482187018551441E-2</v>
      </c>
      <c r="E176" s="4">
        <v>2.6011020752760627E-2</v>
      </c>
      <c r="G176" s="271">
        <v>39965</v>
      </c>
      <c r="H176" s="4">
        <v>-0.12342283760988781</v>
      </c>
      <c r="I176" s="4">
        <v>-0.43771230972695119</v>
      </c>
      <c r="J176" s="4">
        <v>-0.10203211214330776</v>
      </c>
      <c r="K176" s="4">
        <v>-0.18647703187958531</v>
      </c>
    </row>
    <row r="177" spans="1:11" x14ac:dyDescent="0.35">
      <c r="A177" s="22" t="s">
        <v>1238</v>
      </c>
      <c r="B177" s="4">
        <v>6.4131320047871032E-2</v>
      </c>
      <c r="C177" s="4">
        <v>3.1305958448311522E-2</v>
      </c>
      <c r="D177" s="4">
        <v>6.4131320047871032E-2</v>
      </c>
      <c r="E177" s="4">
        <v>3.1305958448311522E-2</v>
      </c>
      <c r="G177" s="271">
        <v>39995</v>
      </c>
      <c r="H177" s="4">
        <v>-0.24035200733575379</v>
      </c>
      <c r="I177" s="4">
        <v>-0.38891519532138152</v>
      </c>
      <c r="J177" s="4">
        <v>-0.12552600019366811</v>
      </c>
      <c r="K177" s="4">
        <v>-0.23582925090620455</v>
      </c>
    </row>
    <row r="178" spans="1:11" x14ac:dyDescent="0.35">
      <c r="A178" s="20">
        <v>2003</v>
      </c>
      <c r="G178" s="271">
        <v>40026</v>
      </c>
      <c r="H178" s="4">
        <v>-0.19518507960046561</v>
      </c>
      <c r="I178" s="4">
        <v>-0.38082955869884993</v>
      </c>
      <c r="J178" s="4">
        <v>-0.15217637771229353</v>
      </c>
      <c r="K178" s="4">
        <v>-0.28134466525328161</v>
      </c>
    </row>
    <row r="179" spans="1:11" x14ac:dyDescent="0.35">
      <c r="A179" s="22" t="s">
        <v>1229</v>
      </c>
      <c r="B179" s="4">
        <v>8.2684935395417547E-2</v>
      </c>
      <c r="C179" s="4">
        <v>9.5708286452313551E-2</v>
      </c>
      <c r="D179" s="4">
        <v>8.2684935395417547E-2</v>
      </c>
      <c r="E179" s="4">
        <v>9.5708286452313551E-2</v>
      </c>
      <c r="G179" s="271">
        <v>40057</v>
      </c>
      <c r="H179" s="4">
        <v>-9.7011087705873078E-2</v>
      </c>
      <c r="I179" s="4">
        <v>-0.35355592752774467</v>
      </c>
      <c r="J179" s="4">
        <v>-0.16844067683652142</v>
      </c>
      <c r="K179" s="4">
        <v>-0.31803272484364098</v>
      </c>
    </row>
    <row r="180" spans="1:11" x14ac:dyDescent="0.35">
      <c r="A180" s="22" t="s">
        <v>1230</v>
      </c>
      <c r="B180" s="4">
        <v>0.2339661566269744</v>
      </c>
      <c r="C180" s="4">
        <v>0.13805749345290486</v>
      </c>
      <c r="D180" s="4">
        <v>0.2339661566269744</v>
      </c>
      <c r="E180" s="4">
        <v>0.13805749345290463</v>
      </c>
      <c r="G180" s="271">
        <v>40087</v>
      </c>
      <c r="H180" s="4">
        <v>-3.7486055095510395E-2</v>
      </c>
      <c r="I180" s="4">
        <v>-0.22467936804299904</v>
      </c>
      <c r="J180" s="4">
        <v>-0.17076534341695881</v>
      </c>
      <c r="K180" s="4">
        <v>-0.34025696457195753</v>
      </c>
    </row>
    <row r="181" spans="1:11" x14ac:dyDescent="0.35">
      <c r="A181" s="22" t="s">
        <v>1231</v>
      </c>
      <c r="B181" s="4">
        <v>0.16550355890890533</v>
      </c>
      <c r="C181" s="4">
        <v>-1.9279020112485945E-3</v>
      </c>
      <c r="D181" s="4">
        <v>0.16550355890890533</v>
      </c>
      <c r="E181" s="4">
        <v>-1.9279020112485945E-3</v>
      </c>
      <c r="G181" s="271">
        <v>40118</v>
      </c>
      <c r="H181" s="4">
        <v>5.1792239132969042E-2</v>
      </c>
      <c r="I181" s="4">
        <v>-0.13314549824656741</v>
      </c>
      <c r="J181" s="4">
        <v>-0.15510204759393953</v>
      </c>
      <c r="K181" s="4">
        <v>-0.3465392681321795</v>
      </c>
    </row>
    <row r="182" spans="1:11" x14ac:dyDescent="0.35">
      <c r="A182" s="22" t="s">
        <v>1232</v>
      </c>
      <c r="B182" s="4">
        <v>-0.2015742571294028</v>
      </c>
      <c r="C182" s="4">
        <v>-9.8192293490029225E-4</v>
      </c>
      <c r="D182" s="4">
        <v>-0.20157425712940269</v>
      </c>
      <c r="E182" s="4">
        <v>-9.8192293490018123E-4</v>
      </c>
      <c r="G182" s="271">
        <v>40148</v>
      </c>
      <c r="H182" s="4">
        <v>0.11513596630424727</v>
      </c>
      <c r="I182" s="4">
        <v>-5.7211105062279999E-2</v>
      </c>
      <c r="J182" s="4">
        <v>-0.1399235986920776</v>
      </c>
      <c r="K182" s="4">
        <v>-0.33970648614287535</v>
      </c>
    </row>
    <row r="183" spans="1:11" x14ac:dyDescent="0.35">
      <c r="A183" s="22" t="s">
        <v>1234</v>
      </c>
      <c r="B183" s="4">
        <v>-2.4356403363391177E-2</v>
      </c>
      <c r="C183" s="4">
        <v>0.10750387816536366</v>
      </c>
      <c r="D183" s="4">
        <v>-2.4356403363391288E-2</v>
      </c>
      <c r="E183" s="4">
        <v>0.10750387816536366</v>
      </c>
      <c r="G183" s="271">
        <v>40179</v>
      </c>
      <c r="H183" s="4">
        <v>0.21391909564931</v>
      </c>
      <c r="I183" s="4">
        <v>0.20928646006331486</v>
      </c>
      <c r="J183" s="4">
        <v>-0.10813012123696064</v>
      </c>
      <c r="K183" s="4">
        <v>-0.30655113961183555</v>
      </c>
    </row>
    <row r="184" spans="1:11" x14ac:dyDescent="0.35">
      <c r="A184" s="22" t="s">
        <v>1233</v>
      </c>
      <c r="B184" s="4">
        <v>-5.5153375956955242E-2</v>
      </c>
      <c r="C184" s="4">
        <v>0.14854080729610186</v>
      </c>
      <c r="D184" s="4">
        <v>-5.5153375956955242E-2</v>
      </c>
      <c r="E184" s="4">
        <v>0.14854080729610186</v>
      </c>
      <c r="G184" s="271">
        <v>40210</v>
      </c>
      <c r="H184" s="4">
        <v>0.2789288985992735</v>
      </c>
      <c r="I184" s="4">
        <v>0.14544831413755643</v>
      </c>
      <c r="J184" s="4">
        <v>-7.0229945937385851E-2</v>
      </c>
      <c r="K184" s="4">
        <v>-0.28254310718761566</v>
      </c>
    </row>
    <row r="185" spans="1:11" x14ac:dyDescent="0.35">
      <c r="A185" s="22" t="s">
        <v>1237</v>
      </c>
      <c r="B185" s="4">
        <v>1.0973530548819888E-2</v>
      </c>
      <c r="C185" s="4">
        <v>4.6821722518628706E-2</v>
      </c>
      <c r="D185" s="4">
        <v>1.0973530548819888E-2</v>
      </c>
      <c r="E185" s="4">
        <v>4.6821722518628706E-2</v>
      </c>
      <c r="G185" s="271">
        <v>40238</v>
      </c>
      <c r="H185" s="4">
        <v>0.27418745709172376</v>
      </c>
      <c r="I185" s="4">
        <v>0.37035739445388671</v>
      </c>
      <c r="J185" s="4">
        <v>-3.7682888805281256E-2</v>
      </c>
      <c r="K185" s="4">
        <v>-0.23943235736212642</v>
      </c>
    </row>
    <row r="186" spans="1:11" x14ac:dyDescent="0.35">
      <c r="A186" s="22" t="s">
        <v>1686</v>
      </c>
      <c r="B186" s="4">
        <v>-2.7121599604667201E-2</v>
      </c>
      <c r="C186" s="4">
        <v>-0.10316428193797267</v>
      </c>
      <c r="D186" s="4">
        <v>-2.7121599604667201E-2</v>
      </c>
      <c r="E186" s="4">
        <v>-0.10316428193797267</v>
      </c>
      <c r="G186" s="271">
        <v>40269</v>
      </c>
      <c r="H186" s="4">
        <v>0.28820476072392331</v>
      </c>
      <c r="I186" s="4">
        <v>0.50149517575710778</v>
      </c>
      <c r="J186" s="4">
        <v>4.3254344468377504E-3</v>
      </c>
      <c r="K186" s="4">
        <v>-0.17234032403852961</v>
      </c>
    </row>
    <row r="187" spans="1:11" x14ac:dyDescent="0.35">
      <c r="A187" s="22" t="s">
        <v>1236</v>
      </c>
      <c r="B187" s="4">
        <v>2.823498436461791E-2</v>
      </c>
      <c r="C187" s="4">
        <v>0.1660112015020212</v>
      </c>
      <c r="D187" s="4">
        <v>2.823498436461791E-2</v>
      </c>
      <c r="E187" s="4">
        <v>0.1660112015020212</v>
      </c>
      <c r="G187" s="271">
        <v>40299</v>
      </c>
      <c r="H187" s="4">
        <v>0.31598093304517283</v>
      </c>
      <c r="I187" s="4">
        <v>0.3108262357382785</v>
      </c>
      <c r="J187" s="4">
        <v>6.1709634539544478E-2</v>
      </c>
      <c r="K187" s="4">
        <v>-0.11367768971643655</v>
      </c>
    </row>
    <row r="188" spans="1:11" x14ac:dyDescent="0.35">
      <c r="A188" s="22" t="s">
        <v>1241</v>
      </c>
      <c r="B188" s="4">
        <v>3.0010493467203858E-2</v>
      </c>
      <c r="C188" s="4">
        <v>3.7292173318919097E-2</v>
      </c>
      <c r="D188" s="4">
        <v>3.0010493467203858E-2</v>
      </c>
      <c r="E188" s="4">
        <v>3.7292173318919097E-2</v>
      </c>
      <c r="G188" s="271">
        <v>40330</v>
      </c>
      <c r="H188" s="4">
        <v>0.37579512735908538</v>
      </c>
      <c r="I188" s="4">
        <v>0.46566927179442641</v>
      </c>
      <c r="J188" s="4">
        <v>0.10583785824969416</v>
      </c>
      <c r="K188" s="4">
        <v>-3.5952196373704615E-2</v>
      </c>
    </row>
    <row r="189" spans="1:11" x14ac:dyDescent="0.35">
      <c r="A189" s="22" t="s">
        <v>1235</v>
      </c>
      <c r="B189" s="4">
        <v>9.2726562254937583E-2</v>
      </c>
      <c r="C189" s="4">
        <v>3.5788385964045988E-2</v>
      </c>
      <c r="D189" s="4">
        <v>9.2726562254937583E-2</v>
      </c>
      <c r="E189" s="4">
        <v>3.5788385964045766E-2</v>
      </c>
      <c r="G189" s="271">
        <v>40360</v>
      </c>
      <c r="H189" s="4">
        <v>0.45423860043687458</v>
      </c>
      <c r="I189" s="4">
        <v>0.51892897721583542</v>
      </c>
      <c r="J189" s="4">
        <v>0.16219090301643524</v>
      </c>
      <c r="K189" s="4">
        <v>4.8264186299526113E-2</v>
      </c>
    </row>
    <row r="190" spans="1:11" x14ac:dyDescent="0.35">
      <c r="A190" s="22" t="s">
        <v>1228</v>
      </c>
      <c r="B190" s="4">
        <v>3.6403192683526875E-2</v>
      </c>
      <c r="C190" s="4">
        <v>5.6175790178796037E-2</v>
      </c>
      <c r="D190" s="4">
        <v>3.6403192683526875E-2</v>
      </c>
      <c r="E190" s="4">
        <v>5.6175790178796037E-2</v>
      </c>
      <c r="G190" s="271">
        <v>40391</v>
      </c>
      <c r="H190" s="4">
        <v>0.34692863306451049</v>
      </c>
      <c r="I190" s="4">
        <v>0.1336284090999289</v>
      </c>
      <c r="J190" s="4">
        <v>0.20673291634549584</v>
      </c>
      <c r="K190" s="4">
        <v>0.10567573268232544</v>
      </c>
    </row>
    <row r="191" spans="1:11" x14ac:dyDescent="0.35">
      <c r="A191" s="22" t="s">
        <v>1239</v>
      </c>
      <c r="B191" s="4">
        <v>-1.2829984774109238E-2</v>
      </c>
      <c r="C191" s="4">
        <v>0.24768287301985037</v>
      </c>
      <c r="D191" s="4">
        <v>-1.2829984774109238E-2</v>
      </c>
      <c r="E191" s="4">
        <v>0.24768287301985037</v>
      </c>
      <c r="G191" s="271">
        <v>40422</v>
      </c>
      <c r="H191" s="4">
        <v>0.19986183443749161</v>
      </c>
      <c r="I191" s="4">
        <v>0.19789085035766618</v>
      </c>
      <c r="J191" s="4">
        <v>0.23373185800380814</v>
      </c>
      <c r="K191" s="4">
        <v>0.17201710149869265</v>
      </c>
    </row>
    <row r="192" spans="1:11" x14ac:dyDescent="0.35">
      <c r="A192" s="22" t="s">
        <v>1240</v>
      </c>
      <c r="B192" s="4">
        <v>2.2521476824564068E-2</v>
      </c>
      <c r="C192" s="4">
        <v>0.11754553330981787</v>
      </c>
      <c r="D192" s="4">
        <v>2.2521476824564068E-2</v>
      </c>
      <c r="E192" s="4">
        <v>0.11754553330981787</v>
      </c>
      <c r="G192" s="271">
        <v>40452</v>
      </c>
      <c r="H192" s="4">
        <v>0.19523227681175204</v>
      </c>
      <c r="I192" s="4">
        <v>9.7628179383654645E-2</v>
      </c>
      <c r="J192" s="4">
        <v>0.25602712964877994</v>
      </c>
      <c r="K192" s="4">
        <v>0.21369750699703949</v>
      </c>
    </row>
    <row r="193" spans="1:11" x14ac:dyDescent="0.35">
      <c r="A193" s="22" t="s">
        <v>1687</v>
      </c>
      <c r="B193" s="4">
        <v>5.6793103395811793</v>
      </c>
      <c r="C193" s="4">
        <v>-7.7978593740687163E-2</v>
      </c>
      <c r="D193" s="4">
        <v>4.566091949650982</v>
      </c>
      <c r="E193" s="4">
        <v>-7.7978593740687052E-2</v>
      </c>
      <c r="G193" s="271">
        <v>40483</v>
      </c>
      <c r="H193" s="4">
        <v>0.3609595161862944</v>
      </c>
      <c r="I193" s="4">
        <v>0.27207093993761844</v>
      </c>
      <c r="J193" s="4">
        <v>0.28302874898489949</v>
      </c>
      <c r="K193" s="4">
        <v>0.25487067540157304</v>
      </c>
    </row>
    <row r="194" spans="1:11" x14ac:dyDescent="0.35">
      <c r="A194" s="22" t="s">
        <v>1242</v>
      </c>
      <c r="B194" s="4">
        <v>4.1711621996618931E-2</v>
      </c>
      <c r="C194" s="4">
        <v>2.255742595345267E-2</v>
      </c>
      <c r="D194" s="4">
        <v>4.1711621996618709E-2</v>
      </c>
      <c r="E194" s="4">
        <v>2.255742595345267E-2</v>
      </c>
      <c r="G194" s="271">
        <v>40513</v>
      </c>
      <c r="H194" s="4">
        <v>0.27892161943305305</v>
      </c>
      <c r="I194" s="4">
        <v>0.27651606519927774</v>
      </c>
      <c r="J194" s="4">
        <v>0.29663775799895764</v>
      </c>
      <c r="K194" s="4">
        <v>0.2873839715735893</v>
      </c>
    </row>
    <row r="195" spans="1:11" x14ac:dyDescent="0.35">
      <c r="A195" s="22" t="s">
        <v>1243</v>
      </c>
      <c r="B195" s="4">
        <v>0.15205741099213599</v>
      </c>
      <c r="C195" s="4">
        <v>1.2926921329495134E-2</v>
      </c>
      <c r="D195" s="4">
        <v>0.15205741099213621</v>
      </c>
      <c r="E195" s="4">
        <v>1.2926921329494911E-2</v>
      </c>
      <c r="G195" s="271">
        <v>40544</v>
      </c>
      <c r="H195" s="4">
        <v>0.36226435480966179</v>
      </c>
      <c r="I195" s="4">
        <v>0.43752670210511191</v>
      </c>
      <c r="J195" s="4">
        <v>0.30852572832115666</v>
      </c>
      <c r="K195" s="4">
        <v>0.30715899981265671</v>
      </c>
    </row>
    <row r="196" spans="1:11" x14ac:dyDescent="0.35">
      <c r="A196" s="22" t="s">
        <v>1688</v>
      </c>
      <c r="B196" s="4">
        <v>8.8865429272938279E-2</v>
      </c>
      <c r="C196" s="4">
        <v>0.35218208914432148</v>
      </c>
      <c r="D196" s="4">
        <v>8.8865429272938279E-2</v>
      </c>
      <c r="E196" s="4">
        <v>0.3521820891443217</v>
      </c>
      <c r="G196" s="271">
        <v>40575</v>
      </c>
      <c r="H196" s="4">
        <v>0.38592438264136342</v>
      </c>
      <c r="I196" s="4">
        <v>0.40884327572896395</v>
      </c>
      <c r="J196" s="4">
        <v>0.3179401881796684</v>
      </c>
      <c r="K196" s="4">
        <v>0.3285271476890268</v>
      </c>
    </row>
    <row r="197" spans="1:11" x14ac:dyDescent="0.35">
      <c r="A197" s="22" t="s">
        <v>1244</v>
      </c>
      <c r="B197" s="4">
        <v>3.2237078527257435E-3</v>
      </c>
      <c r="C197" s="4">
        <v>3.1774221607121511E-2</v>
      </c>
      <c r="D197" s="4">
        <v>3.2237078527257435E-3</v>
      </c>
      <c r="E197" s="4">
        <v>3.1774221607121511E-2</v>
      </c>
      <c r="G197" s="271">
        <v>40603</v>
      </c>
      <c r="H197" s="4">
        <v>0.26587117559260109</v>
      </c>
      <c r="I197" s="4">
        <v>0.27853832479123319</v>
      </c>
      <c r="J197" s="4">
        <v>0.31591178811000886</v>
      </c>
      <c r="K197" s="4">
        <v>0.31984858564678431</v>
      </c>
    </row>
    <row r="198" spans="1:11" x14ac:dyDescent="0.35">
      <c r="A198" s="22" t="s">
        <v>1245</v>
      </c>
      <c r="B198" s="4">
        <v>1.1680340468105399E-2</v>
      </c>
      <c r="C198" s="4">
        <v>0.16297110320832986</v>
      </c>
      <c r="D198" s="4">
        <v>1.1680340468105399E-2</v>
      </c>
      <c r="E198" s="4">
        <v>0.16297110320832986</v>
      </c>
      <c r="G198" s="271">
        <v>40634</v>
      </c>
      <c r="H198" s="4">
        <v>0.36050038245809723</v>
      </c>
      <c r="I198" s="4">
        <v>0.15447144642317934</v>
      </c>
      <c r="J198" s="4">
        <v>0.32279122339387079</v>
      </c>
      <c r="K198" s="4">
        <v>0.29145244653752922</v>
      </c>
    </row>
    <row r="199" spans="1:11" x14ac:dyDescent="0.35">
      <c r="A199" s="22" t="s">
        <v>1238</v>
      </c>
      <c r="B199" s="4">
        <v>-1.0285629542399755E-2</v>
      </c>
      <c r="C199" s="4">
        <v>4.2395469728853552E-2</v>
      </c>
      <c r="D199" s="4">
        <v>-1.0285629542399866E-2</v>
      </c>
      <c r="E199" s="4">
        <v>4.2395469728853552E-2</v>
      </c>
      <c r="G199" s="271">
        <v>40664</v>
      </c>
      <c r="H199" s="4">
        <v>0.13688142206128973</v>
      </c>
      <c r="I199" s="4">
        <v>0.35576886477334191</v>
      </c>
      <c r="J199" s="4">
        <v>0.30499132159343478</v>
      </c>
      <c r="K199" s="4">
        <v>0.29582653622715638</v>
      </c>
    </row>
    <row r="200" spans="1:11" x14ac:dyDescent="0.35">
      <c r="A200" s="20">
        <v>2004</v>
      </c>
      <c r="G200" s="271">
        <v>40695</v>
      </c>
      <c r="H200" s="4">
        <v>2.2120843055315476E-2</v>
      </c>
      <c r="I200" s="4">
        <v>0.15283216932633659</v>
      </c>
      <c r="J200" s="4">
        <v>0.27004793450092479</v>
      </c>
      <c r="K200" s="4">
        <v>0.26935532818847441</v>
      </c>
    </row>
    <row r="201" spans="1:11" x14ac:dyDescent="0.35">
      <c r="A201" s="22" t="s">
        <v>1229</v>
      </c>
      <c r="B201" s="4">
        <v>0.17279024165768986</v>
      </c>
      <c r="C201" s="4">
        <v>0.17309938223572807</v>
      </c>
      <c r="D201" s="4">
        <v>0.17279024165769008</v>
      </c>
      <c r="E201" s="4">
        <v>0.17309938223572807</v>
      </c>
      <c r="G201" s="271">
        <v>40725</v>
      </c>
      <c r="H201" s="4">
        <v>0.15435801747545663</v>
      </c>
      <c r="I201" s="4">
        <v>2.9289884766826813E-2</v>
      </c>
      <c r="J201" s="4">
        <v>0.24879636233483815</v>
      </c>
      <c r="K201" s="4">
        <v>0.2257825036193517</v>
      </c>
    </row>
    <row r="202" spans="1:11" x14ac:dyDescent="0.35">
      <c r="A202" s="22" t="s">
        <v>1230</v>
      </c>
      <c r="B202" s="4">
        <v>2.3863309884173622E-2</v>
      </c>
      <c r="C202" s="4">
        <v>8.3767610374304358E-2</v>
      </c>
      <c r="D202" s="4">
        <v>2.38633098841734E-2</v>
      </c>
      <c r="E202" s="4">
        <v>8.3767610374304358E-2</v>
      </c>
      <c r="G202" s="271">
        <v>40756</v>
      </c>
      <c r="H202" s="4">
        <v>0.23243993270489738</v>
      </c>
      <c r="I202" s="4">
        <v>0.41095752874356384</v>
      </c>
      <c r="J202" s="4">
        <v>0.24174248424446776</v>
      </c>
      <c r="K202" s="4">
        <v>0.24593337504834056</v>
      </c>
    </row>
    <row r="203" spans="1:11" x14ac:dyDescent="0.35">
      <c r="A203" s="22" t="s">
        <v>1231</v>
      </c>
      <c r="B203" s="4">
        <v>9.2611633939493343E-2</v>
      </c>
      <c r="C203" s="4">
        <v>0.2031288479682769</v>
      </c>
      <c r="D203" s="4">
        <v>9.2611633939493343E-2</v>
      </c>
      <c r="E203" s="4">
        <v>0.2031288479682769</v>
      </c>
      <c r="G203" s="271">
        <v>40787</v>
      </c>
      <c r="H203" s="4">
        <v>0.26488954834804024</v>
      </c>
      <c r="I203" s="4">
        <v>0.38329045995151501</v>
      </c>
      <c r="J203" s="4">
        <v>0.24636852416335087</v>
      </c>
      <c r="K203" s="4">
        <v>0.26092573814883235</v>
      </c>
    </row>
    <row r="204" spans="1:11" x14ac:dyDescent="0.35">
      <c r="A204" s="22" t="s">
        <v>1232</v>
      </c>
      <c r="B204" s="4">
        <v>0.18791706585300516</v>
      </c>
      <c r="C204" s="4">
        <v>0.17081289712025094</v>
      </c>
      <c r="D204" s="4">
        <v>0.18791706585300516</v>
      </c>
      <c r="E204" s="4">
        <v>0.17081289712025094</v>
      </c>
      <c r="G204" s="271">
        <v>40817</v>
      </c>
      <c r="H204" s="4">
        <v>0.18375231871831099</v>
      </c>
      <c r="I204" s="4">
        <v>0.17507142929307729</v>
      </c>
      <c r="J204" s="4">
        <v>0.24463895072164688</v>
      </c>
      <c r="K204" s="4">
        <v>0.26634963782837917</v>
      </c>
    </row>
    <row r="205" spans="1:11" x14ac:dyDescent="0.35">
      <c r="A205" s="22" t="s">
        <v>1234</v>
      </c>
      <c r="B205" s="4">
        <v>5.6611603054481208E-2</v>
      </c>
      <c r="C205" s="4">
        <v>3.9877209359101329E-2</v>
      </c>
      <c r="D205" s="4">
        <v>5.661160305448143E-2</v>
      </c>
      <c r="E205" s="4">
        <v>3.9877209359101551E-2</v>
      </c>
      <c r="G205" s="271">
        <v>40848</v>
      </c>
      <c r="H205" s="4">
        <v>8.421530480856565E-2</v>
      </c>
      <c r="I205" s="4">
        <v>0.31216050773303805</v>
      </c>
      <c r="J205" s="4">
        <v>0.22109314063033225</v>
      </c>
      <c r="K205" s="4">
        <v>0.2701104867120252</v>
      </c>
    </row>
    <row r="206" spans="1:11" x14ac:dyDescent="0.35">
      <c r="A206" s="22" t="s">
        <v>1233</v>
      </c>
      <c r="B206" s="4">
        <v>0.14461320842661296</v>
      </c>
      <c r="C206" s="4">
        <v>0.13067382282236428</v>
      </c>
      <c r="D206" s="4">
        <v>0.14461320842661296</v>
      </c>
      <c r="E206" s="4">
        <v>0.13067382282236428</v>
      </c>
      <c r="G206" s="271">
        <v>40878</v>
      </c>
      <c r="H206" s="4">
        <v>0.28891244024465168</v>
      </c>
      <c r="I206" s="4">
        <v>0.19254562384449159</v>
      </c>
      <c r="J206" s="4">
        <v>0.22316480727199761</v>
      </c>
      <c r="K206" s="4">
        <v>0.26256118769171</v>
      </c>
    </row>
    <row r="207" spans="1:11" x14ac:dyDescent="0.35">
      <c r="A207" s="22" t="s">
        <v>1237</v>
      </c>
      <c r="B207" s="4">
        <v>4.9481728779520839E-2</v>
      </c>
      <c r="C207" s="4">
        <v>0.1207148663966926</v>
      </c>
      <c r="D207" s="4">
        <v>4.9481728779520839E-2</v>
      </c>
      <c r="E207" s="4">
        <v>0.1207148663966926</v>
      </c>
      <c r="G207" s="271">
        <v>40909</v>
      </c>
      <c r="H207" s="4">
        <v>0.14028226839631897</v>
      </c>
      <c r="I207" s="4">
        <v>0.11753105821619059</v>
      </c>
      <c r="J207" s="4">
        <v>0.2060494776419457</v>
      </c>
      <c r="K207" s="4">
        <v>0.23554546167508827</v>
      </c>
    </row>
    <row r="208" spans="1:11" x14ac:dyDescent="0.35">
      <c r="A208" s="22" t="s">
        <v>1686</v>
      </c>
      <c r="B208" s="4">
        <v>-6.059461420284451E-2</v>
      </c>
      <c r="C208" s="4">
        <v>-0.1975612565631929</v>
      </c>
      <c r="D208" s="4">
        <v>-6.059461420284451E-2</v>
      </c>
      <c r="E208" s="4">
        <v>-0.1975612565631929</v>
      </c>
      <c r="G208" s="271">
        <v>40940</v>
      </c>
      <c r="H208" s="4">
        <v>2.663517208112065E-2</v>
      </c>
      <c r="I208" s="4">
        <v>0.26939115660035928</v>
      </c>
      <c r="J208" s="4">
        <v>0.17560284461525977</v>
      </c>
      <c r="K208" s="4">
        <v>0.22722632057130121</v>
      </c>
    </row>
    <row r="209" spans="1:11" x14ac:dyDescent="0.35">
      <c r="A209" s="22" t="s">
        <v>1236</v>
      </c>
      <c r="B209" s="4">
        <v>0.13405521617380622</v>
      </c>
      <c r="C209" s="4">
        <v>0.13363857309717564</v>
      </c>
      <c r="D209" s="4">
        <v>0.134055216173806</v>
      </c>
      <c r="E209" s="4">
        <v>0.13363857309717586</v>
      </c>
      <c r="G209" s="271">
        <v>40969</v>
      </c>
      <c r="H209" s="4">
        <v>2.8709472023049409E-2</v>
      </c>
      <c r="I209" s="4">
        <v>5.0247769642812301E-2</v>
      </c>
      <c r="J209" s="4">
        <v>0.15159038321092977</v>
      </c>
      <c r="K209" s="4">
        <v>0.20455638864870629</v>
      </c>
    </row>
    <row r="210" spans="1:11" x14ac:dyDescent="0.35">
      <c r="A210" s="22" t="s">
        <v>1241</v>
      </c>
      <c r="B210" s="4">
        <v>3.927432841139078E-2</v>
      </c>
      <c r="C210" s="4">
        <v>0.10914454430627618</v>
      </c>
      <c r="D210" s="4">
        <v>3.927432841139078E-2</v>
      </c>
      <c r="E210" s="4">
        <v>0.10914454430627618</v>
      </c>
      <c r="G210" s="271">
        <v>41000</v>
      </c>
      <c r="H210" s="4">
        <v>-6.1751036804410409E-2</v>
      </c>
      <c r="I210" s="4">
        <v>0.15986984766568524</v>
      </c>
      <c r="J210" s="4">
        <v>0.11231490416005263</v>
      </c>
      <c r="K210" s="4">
        <v>0.20444087358724516</v>
      </c>
    </row>
    <row r="211" spans="1:11" x14ac:dyDescent="0.35">
      <c r="A211" s="22" t="s">
        <v>1235</v>
      </c>
      <c r="B211" s="4">
        <v>6.4759397501634952E-2</v>
      </c>
      <c r="C211" s="4">
        <v>0.10865305211636955</v>
      </c>
      <c r="D211" s="4">
        <v>6.4759397501634952E-2</v>
      </c>
      <c r="E211" s="4">
        <v>0.10865305211636955</v>
      </c>
      <c r="G211" s="271">
        <v>41030</v>
      </c>
      <c r="H211" s="4">
        <v>0.38846440588441555</v>
      </c>
      <c r="I211" s="4">
        <v>9.4945708328068479E-2</v>
      </c>
      <c r="J211" s="4">
        <v>0.13415431680691681</v>
      </c>
      <c r="K211" s="4">
        <v>0.18401339957945639</v>
      </c>
    </row>
    <row r="212" spans="1:11" x14ac:dyDescent="0.35">
      <c r="A212" s="22" t="s">
        <v>1228</v>
      </c>
      <c r="B212" s="4">
        <v>6.3754246904146328E-2</v>
      </c>
      <c r="C212" s="4">
        <v>0.12585254050130357</v>
      </c>
      <c r="D212" s="4">
        <v>6.3754246904146328E-2</v>
      </c>
      <c r="E212" s="4">
        <v>0.12585254050130357</v>
      </c>
      <c r="G212" s="271">
        <v>41061</v>
      </c>
      <c r="H212" s="4">
        <v>0.21411869892358326</v>
      </c>
      <c r="I212" s="4">
        <v>7.5475253778164886E-2</v>
      </c>
      <c r="J212" s="4">
        <v>0.15009999706457289</v>
      </c>
      <c r="K212" s="4">
        <v>0.17644551995842028</v>
      </c>
    </row>
    <row r="213" spans="1:11" x14ac:dyDescent="0.35">
      <c r="A213" s="22" t="s">
        <v>1239</v>
      </c>
      <c r="B213" s="4">
        <v>-8.2052172032169191E-2</v>
      </c>
      <c r="C213" s="4">
        <v>0.1541879963259889</v>
      </c>
      <c r="D213" s="4">
        <v>-8.2052172032169191E-2</v>
      </c>
      <c r="E213" s="4">
        <v>0.1541879963259889</v>
      </c>
      <c r="G213" s="271">
        <v>41091</v>
      </c>
      <c r="H213" s="4">
        <v>0.20236705755302475</v>
      </c>
      <c r="I213" s="4">
        <v>0.24123253627671848</v>
      </c>
      <c r="J213" s="4">
        <v>0.15403771263484622</v>
      </c>
      <c r="K213" s="4">
        <v>0.19524336639256701</v>
      </c>
    </row>
    <row r="214" spans="1:11" x14ac:dyDescent="0.35">
      <c r="A214" s="22" t="s">
        <v>1240</v>
      </c>
      <c r="B214" s="4">
        <v>5.4362232176766501E-2</v>
      </c>
      <c r="C214" s="4">
        <v>7.4361937565712077E-2</v>
      </c>
      <c r="D214" s="4">
        <v>5.4362232176766501E-2</v>
      </c>
      <c r="E214" s="4">
        <v>7.4361937565712077E-2</v>
      </c>
      <c r="G214" s="271">
        <v>41122</v>
      </c>
      <c r="H214" s="4">
        <v>0.13463131495349989</v>
      </c>
      <c r="I214" s="4">
        <v>0.12958165757563345</v>
      </c>
      <c r="J214" s="4">
        <v>0.14752251474959555</v>
      </c>
      <c r="K214" s="4">
        <v>0.17652728923781891</v>
      </c>
    </row>
    <row r="215" spans="1:11" x14ac:dyDescent="0.35">
      <c r="A215" s="22" t="s">
        <v>1687</v>
      </c>
      <c r="B215" s="4">
        <v>-0.18997383929837885</v>
      </c>
      <c r="C215" s="4">
        <v>-3.9849663245311362E-2</v>
      </c>
      <c r="D215" s="4">
        <v>-2.7968607158054604E-2</v>
      </c>
      <c r="E215" s="4">
        <v>-3.9849663245311362E-2</v>
      </c>
      <c r="G215" s="271">
        <v>41153</v>
      </c>
      <c r="H215" s="4">
        <v>8.5739239803002798E-2</v>
      </c>
      <c r="I215" s="4">
        <v>-0.13756499201481043</v>
      </c>
      <c r="J215" s="4">
        <v>0.13502191223347393</v>
      </c>
      <c r="K215" s="4">
        <v>0.13356414441720621</v>
      </c>
    </row>
    <row r="216" spans="1:11" x14ac:dyDescent="0.35">
      <c r="A216" s="22" t="s">
        <v>1242</v>
      </c>
      <c r="B216" s="4">
        <v>-3.2721704808474139E-2</v>
      </c>
      <c r="C216" s="4">
        <v>0.2282740809558621</v>
      </c>
      <c r="D216" s="4">
        <v>-3.2721704808474028E-2</v>
      </c>
      <c r="E216" s="4">
        <v>0.2282740809558621</v>
      </c>
      <c r="G216" s="271">
        <v>41183</v>
      </c>
      <c r="H216" s="4">
        <v>0.18888509714786661</v>
      </c>
      <c r="I216" s="4">
        <v>5.7934384581958875E-2</v>
      </c>
      <c r="J216" s="4">
        <v>0.13607503924714215</v>
      </c>
      <c r="K216" s="4">
        <v>0.12468889149637086</v>
      </c>
    </row>
    <row r="217" spans="1:11" x14ac:dyDescent="0.35">
      <c r="A217" s="22" t="s">
        <v>1243</v>
      </c>
      <c r="B217" s="4">
        <v>-3.6861809008536306E-2</v>
      </c>
      <c r="C217" s="4">
        <v>7.624550779140038E-2</v>
      </c>
      <c r="D217" s="4">
        <v>-3.6861809008536417E-2</v>
      </c>
      <c r="E217" s="4">
        <v>7.624550779140038E-2</v>
      </c>
      <c r="G217" s="271">
        <v>41214</v>
      </c>
      <c r="H217" s="4">
        <v>8.6195475057099236E-2</v>
      </c>
      <c r="I217" s="4">
        <v>-3.5438049629679891E-2</v>
      </c>
      <c r="J217" s="4">
        <v>0.13590091475883281</v>
      </c>
      <c r="K217" s="4">
        <v>9.6192894380516814E-2</v>
      </c>
    </row>
    <row r="218" spans="1:11" x14ac:dyDescent="0.35">
      <c r="A218" s="22" t="s">
        <v>1688</v>
      </c>
      <c r="B218" s="4">
        <v>0.11304085027744981</v>
      </c>
      <c r="C218" s="4">
        <v>0.31031699438181715</v>
      </c>
      <c r="D218" s="4">
        <v>0.11304085027744981</v>
      </c>
      <c r="E218" s="4">
        <v>0.31031699438181715</v>
      </c>
      <c r="G218" s="271">
        <v>41244</v>
      </c>
      <c r="H218" s="4">
        <v>-0.12510101396613904</v>
      </c>
      <c r="I218" s="4">
        <v>-8.5171584652338095E-2</v>
      </c>
      <c r="J218" s="4">
        <v>9.9227081330551803E-2</v>
      </c>
      <c r="K218" s="4">
        <v>7.3556558033263775E-2</v>
      </c>
    </row>
    <row r="219" spans="1:11" x14ac:dyDescent="0.35">
      <c r="A219" s="22" t="s">
        <v>1244</v>
      </c>
      <c r="B219" s="4">
        <v>0.15998732295831219</v>
      </c>
      <c r="C219" s="4">
        <v>0.19820248699940435</v>
      </c>
      <c r="D219" s="4">
        <v>0.15998732295831219</v>
      </c>
      <c r="E219" s="4">
        <v>0.19820248699940413</v>
      </c>
      <c r="G219" s="271">
        <v>41275</v>
      </c>
      <c r="H219" s="4">
        <v>6.5808117257745158E-2</v>
      </c>
      <c r="I219" s="4">
        <v>4.691687358495189E-2</v>
      </c>
      <c r="J219" s="4">
        <v>9.3154320436271032E-2</v>
      </c>
      <c r="K219" s="4">
        <v>6.7511527796646043E-2</v>
      </c>
    </row>
    <row r="220" spans="1:11" x14ac:dyDescent="0.35">
      <c r="A220" s="22" t="s">
        <v>1245</v>
      </c>
      <c r="B220" s="4">
        <v>5.3028656362242188E-2</v>
      </c>
      <c r="C220" s="4">
        <v>-5.3745618974274989E-2</v>
      </c>
      <c r="D220" s="4">
        <v>5.3028656362242188E-2</v>
      </c>
      <c r="E220" s="4">
        <v>-5.3745618974274989E-2</v>
      </c>
      <c r="G220" s="271">
        <v>41306</v>
      </c>
      <c r="H220" s="4">
        <v>7.892411743560479E-2</v>
      </c>
      <c r="I220" s="4">
        <v>-0.17189142643240285</v>
      </c>
      <c r="J220" s="4">
        <v>9.7502302669818075E-2</v>
      </c>
      <c r="K220" s="4">
        <v>2.9058148404901285E-2</v>
      </c>
    </row>
    <row r="221" spans="1:11" x14ac:dyDescent="0.35">
      <c r="A221" s="22" t="s">
        <v>1238</v>
      </c>
      <c r="B221" s="4">
        <v>3.1334731113197289E-2</v>
      </c>
      <c r="C221" s="4">
        <v>0.15242511240702572</v>
      </c>
      <c r="D221" s="4">
        <v>3.1334731113197289E-2</v>
      </c>
      <c r="E221" s="4">
        <v>0.15242511240702572</v>
      </c>
      <c r="G221" s="271">
        <v>41334</v>
      </c>
      <c r="H221" s="4">
        <v>0.33034446796070771</v>
      </c>
      <c r="I221" s="4">
        <v>-9.3088985075097108E-2</v>
      </c>
      <c r="J221" s="4">
        <v>0.12696551184184401</v>
      </c>
      <c r="K221" s="4">
        <v>1.6101095462528692E-2</v>
      </c>
    </row>
    <row r="222" spans="1:11" x14ac:dyDescent="0.35">
      <c r="A222" s="20">
        <v>2005</v>
      </c>
      <c r="G222" s="271">
        <v>41365</v>
      </c>
      <c r="H222" s="4">
        <v>0.15010340106990228</v>
      </c>
      <c r="I222" s="4">
        <v>2.7779167295411078E-2</v>
      </c>
      <c r="J222" s="4">
        <v>0.1472166930761778</v>
      </c>
      <c r="K222" s="4">
        <v>6.5166945686656597E-3</v>
      </c>
    </row>
    <row r="223" spans="1:11" x14ac:dyDescent="0.35">
      <c r="A223" s="22" t="s">
        <v>1229</v>
      </c>
      <c r="B223" s="4">
        <v>8.031291062706547E-2</v>
      </c>
      <c r="C223" s="4">
        <v>0.23843907739454551</v>
      </c>
      <c r="D223" s="4">
        <v>8.0312910627065248E-2</v>
      </c>
      <c r="E223" s="4">
        <v>0.23843907739454551</v>
      </c>
      <c r="G223" s="271">
        <v>41395</v>
      </c>
      <c r="H223" s="4">
        <v>-6.1264240590030439E-2</v>
      </c>
      <c r="I223" s="4">
        <v>3.0640243582580773E-2</v>
      </c>
      <c r="J223" s="4">
        <v>0.10706779632393171</v>
      </c>
      <c r="K223" s="4">
        <v>1.677860022137212E-3</v>
      </c>
    </row>
    <row r="224" spans="1:11" x14ac:dyDescent="0.35">
      <c r="A224" s="22" t="s">
        <v>1230</v>
      </c>
      <c r="B224" s="4">
        <v>1.2346090081768457E-2</v>
      </c>
      <c r="C224" s="4">
        <v>7.8780645013555306E-2</v>
      </c>
      <c r="D224" s="4">
        <v>1.2346090081768235E-2</v>
      </c>
      <c r="E224" s="4">
        <v>7.8780645013555306E-2</v>
      </c>
      <c r="G224" s="271">
        <v>41426</v>
      </c>
      <c r="H224" s="4">
        <v>2.884042529043751E-2</v>
      </c>
      <c r="I224" s="4">
        <v>-6.826459181651634E-2</v>
      </c>
      <c r="J224" s="4">
        <v>9.2292285607997959E-2</v>
      </c>
      <c r="K224" s="4">
        <v>-1.0085614592473036E-2</v>
      </c>
    </row>
    <row r="225" spans="1:11" x14ac:dyDescent="0.35">
      <c r="A225" s="22" t="s">
        <v>1231</v>
      </c>
      <c r="B225" s="4">
        <v>5.3501651520322824E-2</v>
      </c>
      <c r="C225" s="4">
        <v>0.18404895627050588</v>
      </c>
      <c r="D225" s="4">
        <v>5.3501651520322824E-2</v>
      </c>
      <c r="E225" s="4">
        <v>0.18404895627050588</v>
      </c>
      <c r="G225" s="271">
        <v>41456</v>
      </c>
      <c r="H225" s="4">
        <v>-3.8935853298745493E-2</v>
      </c>
      <c r="I225" s="4">
        <v>-5.5531993695153048E-2</v>
      </c>
      <c r="J225" s="4">
        <v>7.3478008718195209E-2</v>
      </c>
      <c r="K225" s="4">
        <v>-3.3380820361170516E-2</v>
      </c>
    </row>
    <row r="226" spans="1:11" x14ac:dyDescent="0.35">
      <c r="A226" s="22" t="s">
        <v>1232</v>
      </c>
      <c r="B226" s="4">
        <v>-0.11100762522287377</v>
      </c>
      <c r="C226" s="4">
        <v>1.955708818001578E-2</v>
      </c>
      <c r="D226" s="4">
        <v>-0.11100762522287377</v>
      </c>
      <c r="E226" s="4">
        <v>1.955708818001578E-2</v>
      </c>
      <c r="G226" s="271">
        <v>41487</v>
      </c>
      <c r="H226" s="4">
        <v>-2.6758271994133609E-2</v>
      </c>
      <c r="I226" s="4">
        <v>-0.13922959083882613</v>
      </c>
      <c r="J226" s="4">
        <v>6.1518167963182879E-2</v>
      </c>
      <c r="K226" s="4">
        <v>-5.3945838353169129E-2</v>
      </c>
    </row>
    <row r="227" spans="1:11" x14ac:dyDescent="0.35">
      <c r="A227" s="22" t="s">
        <v>1234</v>
      </c>
      <c r="B227" s="4">
        <v>8.5104146095015709E-2</v>
      </c>
      <c r="C227" s="4">
        <v>0.13332508950747202</v>
      </c>
      <c r="D227" s="4">
        <v>8.5104146095015709E-2</v>
      </c>
      <c r="E227" s="4">
        <v>0.13332508950747202</v>
      </c>
      <c r="G227" s="271">
        <v>41518</v>
      </c>
      <c r="H227" s="4">
        <v>-4.842716018305171E-2</v>
      </c>
      <c r="I227" s="4">
        <v>7.1473895776882346E-2</v>
      </c>
      <c r="J227" s="4">
        <v>5.128688159129724E-2</v>
      </c>
      <c r="K227" s="4">
        <v>-3.826548542553232E-2</v>
      </c>
    </row>
    <row r="228" spans="1:11" x14ac:dyDescent="0.35">
      <c r="A228" s="22" t="s">
        <v>1233</v>
      </c>
      <c r="B228" s="4">
        <v>8.0357365425380189E-2</v>
      </c>
      <c r="C228" s="4">
        <v>7.2078924808459011E-2</v>
      </c>
      <c r="D228" s="4">
        <v>8.0357365425380411E-2</v>
      </c>
      <c r="E228" s="4">
        <v>7.2078924808459011E-2</v>
      </c>
      <c r="G228" s="271">
        <v>41548</v>
      </c>
      <c r="H228" s="4">
        <v>-5.4127565559996871E-2</v>
      </c>
      <c r="I228" s="4">
        <v>4.9001700316262164E-2</v>
      </c>
      <c r="J228" s="4">
        <v>3.2091444060166285E-2</v>
      </c>
      <c r="K228" s="4">
        <v>-3.8541222747371151E-2</v>
      </c>
    </row>
    <row r="229" spans="1:11" x14ac:dyDescent="0.35">
      <c r="A229" s="22" t="s">
        <v>1237</v>
      </c>
      <c r="B229" s="4">
        <v>8.2815902576332423E-2</v>
      </c>
      <c r="C229" s="4">
        <v>0.11382540413444642</v>
      </c>
      <c r="D229" s="4">
        <v>8.2815902576332201E-2</v>
      </c>
      <c r="E229" s="4">
        <v>0.11382540413444642</v>
      </c>
      <c r="G229" s="271">
        <v>41579</v>
      </c>
      <c r="H229" s="4">
        <v>-6.8455160317568153E-2</v>
      </c>
      <c r="I229" s="4">
        <v>-9.4944581053363897E-2</v>
      </c>
      <c r="J229" s="4">
        <v>1.9867097752219953E-2</v>
      </c>
      <c r="K229" s="4">
        <v>-4.347501813037169E-2</v>
      </c>
    </row>
    <row r="230" spans="1:11" x14ac:dyDescent="0.35">
      <c r="A230" s="22" t="s">
        <v>1686</v>
      </c>
      <c r="B230" s="4">
        <v>0.36028878027484268</v>
      </c>
      <c r="C230" s="4">
        <v>0.36656826128104925</v>
      </c>
      <c r="D230" s="4">
        <v>0.36028878027484268</v>
      </c>
      <c r="E230" s="4">
        <v>0.36656826128104902</v>
      </c>
      <c r="G230" s="271">
        <v>41609</v>
      </c>
      <c r="H230" s="4">
        <v>5.1743156773378596E-2</v>
      </c>
      <c r="I230" s="4">
        <v>0.10921137399243608</v>
      </c>
      <c r="J230" s="4">
        <v>3.5054938122804913E-2</v>
      </c>
      <c r="K230" s="4">
        <v>-2.8886880463375508E-2</v>
      </c>
    </row>
    <row r="231" spans="1:11" x14ac:dyDescent="0.35">
      <c r="A231" s="22" t="s">
        <v>1236</v>
      </c>
      <c r="B231" s="4">
        <v>9.1455215659992817E-2</v>
      </c>
      <c r="C231" s="4">
        <v>-8.4626257997589271E-2</v>
      </c>
      <c r="D231" s="4">
        <v>9.1455215659992817E-2</v>
      </c>
      <c r="E231" s="4">
        <v>-8.462625799758916E-2</v>
      </c>
      <c r="G231" s="271">
        <v>41640</v>
      </c>
      <c r="H231" s="4">
        <v>7.4663771858108019E-2</v>
      </c>
      <c r="I231" s="4">
        <v>-1.4144579815610681E-2</v>
      </c>
      <c r="J231" s="4">
        <v>3.5972147328609871E-2</v>
      </c>
      <c r="K231" s="4">
        <v>-3.4067379127624475E-2</v>
      </c>
    </row>
    <row r="232" spans="1:11" x14ac:dyDescent="0.35">
      <c r="A232" s="22" t="s">
        <v>1241</v>
      </c>
      <c r="B232" s="4">
        <v>9.5689440062246778E-2</v>
      </c>
      <c r="C232" s="4">
        <v>7.6470046504117484E-2</v>
      </c>
      <c r="D232" s="4">
        <v>9.5689440062246778E-2</v>
      </c>
      <c r="E232" s="4">
        <v>7.6470046504117706E-2</v>
      </c>
      <c r="G232" s="271">
        <v>41671</v>
      </c>
      <c r="H232" s="4">
        <v>7.3266850419122287E-2</v>
      </c>
      <c r="I232" s="4">
        <v>1.7809741115098143E-2</v>
      </c>
      <c r="J232" s="4">
        <v>3.5759515435918265E-2</v>
      </c>
      <c r="K232" s="4">
        <v>-1.7112604990259128E-2</v>
      </c>
    </row>
    <row r="233" spans="1:11" x14ac:dyDescent="0.35">
      <c r="A233" s="22" t="s">
        <v>1235</v>
      </c>
      <c r="B233" s="4">
        <v>-2.8572820288761624E-2</v>
      </c>
      <c r="C233" s="4">
        <v>2.5842400380113206E-2</v>
      </c>
      <c r="D233" s="4">
        <v>-2.8572820288761624E-2</v>
      </c>
      <c r="E233" s="4">
        <v>2.5842400380113206E-2</v>
      </c>
      <c r="G233" s="271">
        <v>41699</v>
      </c>
      <c r="H233" s="4">
        <v>-0.18550777220263903</v>
      </c>
      <c r="I233" s="4">
        <v>0.11763887964591579</v>
      </c>
      <c r="J233" s="4">
        <v>-1.5613700484120696E-2</v>
      </c>
      <c r="K233" s="4">
        <v>6.4412095003030245E-4</v>
      </c>
    </row>
    <row r="234" spans="1:11" x14ac:dyDescent="0.35">
      <c r="A234" s="22" t="s">
        <v>1228</v>
      </c>
      <c r="B234" s="4">
        <v>5.4994226436959615E-2</v>
      </c>
      <c r="C234" s="4">
        <v>0.11776632272629128</v>
      </c>
      <c r="D234" s="4">
        <v>5.4994226436959615E-2</v>
      </c>
      <c r="E234" s="4">
        <v>0.11776632272629128</v>
      </c>
      <c r="G234" s="271">
        <v>41730</v>
      </c>
      <c r="H234" s="4">
        <v>5.583390240102748E-2</v>
      </c>
      <c r="I234" s="4">
        <v>1.0102258895212435E-2</v>
      </c>
      <c r="J234" s="4">
        <v>-2.2189440433593277E-2</v>
      </c>
      <c r="K234" s="4">
        <v>-8.3282957231844978E-4</v>
      </c>
    </row>
    <row r="235" spans="1:11" x14ac:dyDescent="0.35">
      <c r="A235" s="22" t="s">
        <v>1239</v>
      </c>
      <c r="B235" s="4">
        <v>-6.0215346568645578E-2</v>
      </c>
      <c r="C235" s="4">
        <v>3.823518841834761E-2</v>
      </c>
      <c r="D235" s="4">
        <v>-6.0215346568645578E-2</v>
      </c>
      <c r="E235" s="4">
        <v>3.823518841834761E-2</v>
      </c>
      <c r="G235" s="271">
        <v>41760</v>
      </c>
      <c r="H235" s="4">
        <v>-8.2301408370799578E-3</v>
      </c>
      <c r="I235" s="4">
        <v>1.1034467448420626E-2</v>
      </c>
      <c r="J235" s="4">
        <v>-1.7238738492017625E-2</v>
      </c>
      <c r="K235" s="4">
        <v>-2.4740317299085657E-3</v>
      </c>
    </row>
    <row r="236" spans="1:11" x14ac:dyDescent="0.35">
      <c r="A236" s="22" t="s">
        <v>1240</v>
      </c>
      <c r="B236" s="4">
        <v>0.15492172914643776</v>
      </c>
      <c r="C236" s="4">
        <v>0.24948143417489743</v>
      </c>
      <c r="D236" s="4">
        <v>0.15492172914643776</v>
      </c>
      <c r="E236" s="4">
        <v>0.24948143417489743</v>
      </c>
      <c r="G236" s="271">
        <v>41791</v>
      </c>
      <c r="H236" s="4">
        <v>-2.985448041586225E-2</v>
      </c>
      <c r="I236" s="4">
        <v>-2.2556356795239374E-2</v>
      </c>
      <c r="J236" s="4">
        <v>-2.2039796977621817E-2</v>
      </c>
      <c r="K236" s="4">
        <v>1.5635935893323349E-3</v>
      </c>
    </row>
    <row r="237" spans="1:11" x14ac:dyDescent="0.35">
      <c r="A237" s="22" t="s">
        <v>1687</v>
      </c>
      <c r="B237" s="4">
        <v>-0.44994728801986728</v>
      </c>
      <c r="C237" s="4">
        <v>-2.3679451183223454E-2</v>
      </c>
      <c r="D237" s="4">
        <v>-0.49995208001806113</v>
      </c>
      <c r="E237" s="4">
        <v>-2.3679451183223454E-2</v>
      </c>
      <c r="G237" s="271">
        <v>41821</v>
      </c>
      <c r="H237" s="4">
        <v>0.10520761428829006</v>
      </c>
      <c r="I237" s="4">
        <v>-1.7997762472115597E-2</v>
      </c>
      <c r="J237" s="4">
        <v>-1.1089401703506807E-2</v>
      </c>
      <c r="K237" s="4">
        <v>5.3177794412719859E-3</v>
      </c>
    </row>
    <row r="238" spans="1:11" x14ac:dyDescent="0.35">
      <c r="A238" s="22" t="s">
        <v>1242</v>
      </c>
      <c r="B238" s="4">
        <v>2.6187492042810678E-2</v>
      </c>
      <c r="C238" s="4">
        <v>0.33913580897032336</v>
      </c>
      <c r="D238" s="4">
        <v>2.6187492042810456E-2</v>
      </c>
      <c r="E238" s="4">
        <v>0.33913580897032314</v>
      </c>
      <c r="G238" s="271">
        <v>41852</v>
      </c>
      <c r="H238" s="4">
        <v>-7.291096825567267E-2</v>
      </c>
      <c r="I238" s="4">
        <v>8.8955426203309429E-2</v>
      </c>
      <c r="J238" s="4">
        <v>-1.4342118858746478E-2</v>
      </c>
      <c r="K238" s="4">
        <v>2.4137310217720476E-2</v>
      </c>
    </row>
    <row r="239" spans="1:11" x14ac:dyDescent="0.35">
      <c r="A239" s="22" t="s">
        <v>1243</v>
      </c>
      <c r="B239" s="4">
        <v>-5.7261589600852147E-3</v>
      </c>
      <c r="C239" s="4">
        <v>-1.9206124869362795E-2</v>
      </c>
      <c r="D239" s="4">
        <v>-5.7261589600851037E-3</v>
      </c>
      <c r="E239" s="4">
        <v>-1.9206124869362795E-2</v>
      </c>
      <c r="G239" s="271">
        <v>41883</v>
      </c>
      <c r="H239" s="4">
        <v>0.1577700650463203</v>
      </c>
      <c r="I239" s="4">
        <v>2.1791348928035248E-3</v>
      </c>
      <c r="J239" s="4">
        <v>2.1797827603453612E-4</v>
      </c>
      <c r="K239" s="4">
        <v>1.8941682099001822E-2</v>
      </c>
    </row>
    <row r="240" spans="1:11" x14ac:dyDescent="0.35">
      <c r="A240" s="22" t="s">
        <v>1688</v>
      </c>
      <c r="B240" s="4">
        <v>-6.017667966600071E-2</v>
      </c>
      <c r="C240" s="4">
        <v>0.64741210271893346</v>
      </c>
      <c r="D240" s="4">
        <v>-6.0176679666000821E-2</v>
      </c>
      <c r="E240" s="4">
        <v>0.64741210271893346</v>
      </c>
      <c r="G240" s="271">
        <v>41913</v>
      </c>
      <c r="H240" s="4">
        <v>-2.2957303930019046E-3</v>
      </c>
      <c r="I240" s="4">
        <v>9.8581544827752055E-2</v>
      </c>
      <c r="J240" s="4">
        <v>4.5884148508565925E-3</v>
      </c>
      <c r="K240" s="4">
        <v>2.312718689499671E-2</v>
      </c>
    </row>
    <row r="241" spans="1:11" x14ac:dyDescent="0.35">
      <c r="A241" s="22" t="s">
        <v>1244</v>
      </c>
      <c r="B241" s="4">
        <v>6.4884969459806374E-2</v>
      </c>
      <c r="C241" s="4">
        <v>0.15589198869996412</v>
      </c>
      <c r="D241" s="4">
        <v>6.4884969459806374E-2</v>
      </c>
      <c r="E241" s="4">
        <v>0.15589198869996435</v>
      </c>
      <c r="G241" s="271">
        <v>41944</v>
      </c>
      <c r="H241" s="4">
        <v>0.1190563139451184</v>
      </c>
      <c r="I241" s="4">
        <v>-8.1185354590031289E-2</v>
      </c>
      <c r="J241" s="4">
        <v>1.8911839398372932E-2</v>
      </c>
      <c r="K241" s="4">
        <v>2.5174391334227275E-2</v>
      </c>
    </row>
    <row r="242" spans="1:11" x14ac:dyDescent="0.35">
      <c r="A242" s="22" t="s">
        <v>1245</v>
      </c>
      <c r="B242" s="4">
        <v>2.9994108369788108E-2</v>
      </c>
      <c r="C242" s="4">
        <v>-5.4719101674040038E-3</v>
      </c>
      <c r="D242" s="4">
        <v>2.999410836978833E-2</v>
      </c>
      <c r="E242" s="4">
        <v>-5.4719101674040038E-3</v>
      </c>
      <c r="G242" s="271">
        <v>41974</v>
      </c>
      <c r="H242" s="4">
        <v>6.5304429191451518E-2</v>
      </c>
      <c r="I242" s="4">
        <v>-6.9573016004714439E-2</v>
      </c>
      <c r="J242" s="4">
        <v>2.0097297068166542E-2</v>
      </c>
      <c r="K242" s="4">
        <v>1.0844304538618621E-2</v>
      </c>
    </row>
    <row r="243" spans="1:11" x14ac:dyDescent="0.35">
      <c r="A243" s="22" t="s">
        <v>1238</v>
      </c>
      <c r="B243" s="4">
        <v>-1.8770318188751856E-2</v>
      </c>
      <c r="C243" s="4">
        <v>9.4016232502151187E-2</v>
      </c>
      <c r="D243" s="4">
        <v>-1.8770318188751856E-2</v>
      </c>
      <c r="E243" s="4">
        <v>9.4016232502151187E-2</v>
      </c>
      <c r="G243" s="271">
        <v>42005</v>
      </c>
      <c r="H243" s="4">
        <v>-0.17126285339284919</v>
      </c>
      <c r="I243" s="4">
        <v>-0.2640366012548494</v>
      </c>
      <c r="J243" s="4">
        <v>-1.3247566264609212E-3</v>
      </c>
      <c r="K243" s="4">
        <v>-1.2035870175937435E-2</v>
      </c>
    </row>
    <row r="244" spans="1:11" x14ac:dyDescent="0.35">
      <c r="A244" s="20">
        <v>2006</v>
      </c>
      <c r="G244" s="271">
        <v>42036</v>
      </c>
      <c r="H244" s="4">
        <v>-7.782550061138338E-2</v>
      </c>
      <c r="I244" s="4">
        <v>-9.2591307922127108E-2</v>
      </c>
      <c r="J244" s="4">
        <v>-1.4113904970899704E-2</v>
      </c>
      <c r="K244" s="4">
        <v>-2.0872694643090162E-2</v>
      </c>
    </row>
    <row r="245" spans="1:11" x14ac:dyDescent="0.35">
      <c r="A245" s="22" t="s">
        <v>1229</v>
      </c>
      <c r="B245" s="4">
        <v>0.11094698112365897</v>
      </c>
      <c r="C245" s="4">
        <v>0.25383490412526166</v>
      </c>
      <c r="D245" s="4">
        <v>0.11094698112365897</v>
      </c>
      <c r="E245" s="4">
        <v>0.25383490412526166</v>
      </c>
      <c r="G245" s="271">
        <v>42064</v>
      </c>
      <c r="H245" s="4">
        <v>4.8968542604554521E-2</v>
      </c>
      <c r="I245" s="4">
        <v>-0.16663063213908857</v>
      </c>
      <c r="J245" s="4">
        <v>1.2147859144054918E-2</v>
      </c>
      <c r="K245" s="4">
        <v>-4.5349014160853796E-2</v>
      </c>
    </row>
    <row r="246" spans="1:11" x14ac:dyDescent="0.35">
      <c r="A246" s="22" t="s">
        <v>1230</v>
      </c>
      <c r="B246" s="4">
        <v>4.2944051352040491E-2</v>
      </c>
      <c r="C246" s="4">
        <v>0.15796393542245046</v>
      </c>
      <c r="D246" s="4">
        <v>4.2944051352040491E-2</v>
      </c>
      <c r="E246" s="4">
        <v>0.15796393542245069</v>
      </c>
      <c r="G246" s="271">
        <v>42095</v>
      </c>
      <c r="H246" s="4">
        <v>-7.7875279668145336E-2</v>
      </c>
      <c r="I246" s="4">
        <v>-9.2958186676813659E-2</v>
      </c>
      <c r="J246" s="4">
        <v>-6.9595957930745911E-4</v>
      </c>
      <c r="K246" s="4">
        <v>-5.4382157427435018E-2</v>
      </c>
    </row>
    <row r="247" spans="1:11" x14ac:dyDescent="0.35">
      <c r="A247" s="22" t="s">
        <v>1231</v>
      </c>
      <c r="B247" s="4">
        <v>0.29920280149861966</v>
      </c>
      <c r="C247" s="4">
        <v>0.37008867841199544</v>
      </c>
      <c r="D247" s="4">
        <v>0.29920280149861966</v>
      </c>
      <c r="E247" s="4">
        <v>0.37008867841199544</v>
      </c>
      <c r="G247" s="271">
        <v>42125</v>
      </c>
      <c r="H247" s="4">
        <v>-4.2461805320273993E-2</v>
      </c>
      <c r="I247" s="4">
        <v>-0.1455427264454181</v>
      </c>
      <c r="J247" s="4">
        <v>-3.7671887976695739E-3</v>
      </c>
      <c r="K247" s="4">
        <v>-6.8268913478204962E-2</v>
      </c>
    </row>
    <row r="248" spans="1:11" x14ac:dyDescent="0.35">
      <c r="A248" s="22" t="s">
        <v>1232</v>
      </c>
      <c r="B248" s="4">
        <v>0.12746856554830055</v>
      </c>
      <c r="C248" s="4">
        <v>9.8463732799467296E-2</v>
      </c>
      <c r="D248" s="4">
        <v>0.12746856554830033</v>
      </c>
      <c r="E248" s="4">
        <v>9.8463732799467074E-2</v>
      </c>
      <c r="G248" s="271">
        <v>42156</v>
      </c>
      <c r="H248" s="4">
        <v>-7.5284074785534116E-2</v>
      </c>
      <c r="I248" s="4">
        <v>-9.1744970149315375E-2</v>
      </c>
      <c r="J248" s="4">
        <v>-7.4698354437015002E-3</v>
      </c>
      <c r="K248" s="4">
        <v>-7.3746755156114729E-2</v>
      </c>
    </row>
    <row r="249" spans="1:11" x14ac:dyDescent="0.35">
      <c r="A249" s="22" t="s">
        <v>1234</v>
      </c>
      <c r="B249" s="4">
        <v>0.52919567349782293</v>
      </c>
      <c r="C249" s="4">
        <v>0.18046223102380621</v>
      </c>
      <c r="D249" s="4">
        <v>0.52919567349782293</v>
      </c>
      <c r="E249" s="4">
        <v>0.18046223102380621</v>
      </c>
      <c r="G249" s="271">
        <v>42186</v>
      </c>
      <c r="H249" s="4">
        <v>-2.8910014922025495E-2</v>
      </c>
      <c r="I249" s="4">
        <v>-0.16168738555389561</v>
      </c>
      <c r="J249" s="4">
        <v>-1.7896601580223659E-2</v>
      </c>
      <c r="K249" s="4">
        <v>-8.672442603636954E-2</v>
      </c>
    </row>
    <row r="250" spans="1:11" x14ac:dyDescent="0.35">
      <c r="A250" s="22" t="s">
        <v>1233</v>
      </c>
      <c r="B250" s="4">
        <v>0.10158085915629811</v>
      </c>
      <c r="C250" s="4">
        <v>0.11878040412727175</v>
      </c>
      <c r="D250" s="4">
        <v>0.10158085915629789</v>
      </c>
      <c r="E250" s="4">
        <v>0.11878040412727175</v>
      </c>
      <c r="G250" s="271">
        <v>42217</v>
      </c>
      <c r="H250" s="4">
        <v>-7.0098219258959427E-3</v>
      </c>
      <c r="I250" s="4">
        <v>-0.16361480121511474</v>
      </c>
      <c r="J250" s="4">
        <v>-1.3197378254458103E-2</v>
      </c>
      <c r="K250" s="4">
        <v>-0.10567342278805236</v>
      </c>
    </row>
    <row r="251" spans="1:11" x14ac:dyDescent="0.35">
      <c r="A251" s="22" t="s">
        <v>1237</v>
      </c>
      <c r="B251" s="4">
        <v>0.10422190258153985</v>
      </c>
      <c r="C251" s="4">
        <v>0.10489402638128964</v>
      </c>
      <c r="D251" s="4">
        <v>0.10422190258153985</v>
      </c>
      <c r="E251" s="4">
        <v>0.10489402638128942</v>
      </c>
      <c r="G251" s="271">
        <v>42248</v>
      </c>
      <c r="H251" s="4">
        <v>-0.18651194810042737</v>
      </c>
      <c r="I251" s="4">
        <v>-8.5714878136007422E-2</v>
      </c>
      <c r="J251" s="4">
        <v>-3.921421468698072E-2</v>
      </c>
      <c r="K251" s="4">
        <v>-0.11244652755176576</v>
      </c>
    </row>
    <row r="252" spans="1:11" x14ac:dyDescent="0.35">
      <c r="A252" s="22" t="s">
        <v>1686</v>
      </c>
      <c r="B252" s="4">
        <v>-0.42126234079462732</v>
      </c>
      <c r="C252" s="4">
        <v>0.15557833542325272</v>
      </c>
      <c r="D252" s="4">
        <v>-0.42126234079462732</v>
      </c>
      <c r="E252" s="4">
        <v>0.15557833542325294</v>
      </c>
      <c r="G252" s="271">
        <v>42278</v>
      </c>
      <c r="H252" s="4">
        <v>-8.4516807583259523E-2</v>
      </c>
      <c r="I252" s="4">
        <v>-0.1997558607134392</v>
      </c>
      <c r="J252" s="4">
        <v>-4.5716523031536838E-2</v>
      </c>
      <c r="K252" s="4">
        <v>-0.13707536507470819</v>
      </c>
    </row>
    <row r="253" spans="1:11" x14ac:dyDescent="0.35">
      <c r="A253" s="22" t="s">
        <v>1236</v>
      </c>
      <c r="B253" s="4">
        <v>6.6647775769419271E-2</v>
      </c>
      <c r="C253" s="4">
        <v>0.26636075712726814</v>
      </c>
      <c r="D253" s="4">
        <v>6.6647775769419271E-2</v>
      </c>
      <c r="E253" s="4">
        <v>0.26636075712726814</v>
      </c>
      <c r="G253" s="271">
        <v>42309</v>
      </c>
      <c r="H253" s="4">
        <v>-5.4788378112513803E-2</v>
      </c>
      <c r="I253" s="4">
        <v>-7.0429044326042356E-2</v>
      </c>
      <c r="J253" s="4">
        <v>-5.8465528115582921E-2</v>
      </c>
      <c r="K253" s="4">
        <v>-0.13666708029400221</v>
      </c>
    </row>
    <row r="254" spans="1:11" x14ac:dyDescent="0.35">
      <c r="A254" s="22" t="s">
        <v>1241</v>
      </c>
      <c r="B254" s="4">
        <v>5.950400245892129E-2</v>
      </c>
      <c r="C254" s="4">
        <v>9.3614471099665808E-2</v>
      </c>
      <c r="D254" s="4">
        <v>5.9504002458921512E-2</v>
      </c>
      <c r="E254" s="4">
        <v>9.3614471099665808E-2</v>
      </c>
      <c r="G254" s="271">
        <v>42339</v>
      </c>
      <c r="H254" s="4">
        <v>-1.6376562398285555E-2</v>
      </c>
      <c r="I254" s="4">
        <v>-0.14496603943071273</v>
      </c>
      <c r="J254" s="4">
        <v>-6.4509582242542995E-2</v>
      </c>
      <c r="K254" s="4">
        <v>-0.14288731126052523</v>
      </c>
    </row>
    <row r="255" spans="1:11" x14ac:dyDescent="0.35">
      <c r="A255" s="22" t="s">
        <v>1235</v>
      </c>
      <c r="B255" s="4">
        <v>1.571177041206484E-2</v>
      </c>
      <c r="C255" s="4">
        <v>-1.9973733532735682E-2</v>
      </c>
      <c r="D255" s="4">
        <v>1.571177041206484E-2</v>
      </c>
      <c r="E255" s="4">
        <v>-1.9973733532735682E-2</v>
      </c>
      <c r="G255" s="271">
        <v>42370</v>
      </c>
      <c r="H255" s="4">
        <v>6.2874570015565068E-2</v>
      </c>
      <c r="I255" s="4">
        <v>-5.3509605767325219E-2</v>
      </c>
      <c r="J255" s="4">
        <v>-4.5700321022833057E-2</v>
      </c>
      <c r="K255" s="4">
        <v>-0.12553874072894999</v>
      </c>
    </row>
    <row r="256" spans="1:11" x14ac:dyDescent="0.35">
      <c r="A256" s="22" t="s">
        <v>1228</v>
      </c>
      <c r="B256" s="4">
        <v>9.9570461889799899E-2</v>
      </c>
      <c r="C256" s="4">
        <v>0.12763319917097427</v>
      </c>
      <c r="D256" s="4">
        <v>9.9570461889799899E-2</v>
      </c>
      <c r="E256" s="4">
        <v>0.12763319917097427</v>
      </c>
      <c r="G256" s="271">
        <v>42401</v>
      </c>
      <c r="H256" s="4">
        <v>4.9521539004551807E-2</v>
      </c>
      <c r="I256" s="4">
        <v>-0.19226265410393295</v>
      </c>
      <c r="J256" s="4">
        <v>-3.5043887944445462E-2</v>
      </c>
      <c r="K256" s="4">
        <v>-0.13321807513911776</v>
      </c>
    </row>
    <row r="257" spans="1:11" x14ac:dyDescent="0.35">
      <c r="A257" s="22" t="s">
        <v>1239</v>
      </c>
      <c r="B257" s="4">
        <v>-3.8769371051677326E-2</v>
      </c>
      <c r="C257" s="4">
        <v>0.45525589361748509</v>
      </c>
      <c r="D257" s="4">
        <v>-3.8769371051677326E-2</v>
      </c>
      <c r="E257" s="4">
        <v>0.45525589361748509</v>
      </c>
      <c r="G257" s="271">
        <v>42430</v>
      </c>
      <c r="H257" s="4">
        <v>-0.12566683780253884</v>
      </c>
      <c r="I257" s="4">
        <v>-0.16431382305946562</v>
      </c>
      <c r="J257" s="4">
        <v>-5.2031508752903854E-2</v>
      </c>
      <c r="K257" s="4">
        <v>-0.13250522241234985</v>
      </c>
    </row>
    <row r="258" spans="1:11" x14ac:dyDescent="0.35">
      <c r="A258" s="22" t="s">
        <v>1240</v>
      </c>
      <c r="B258" s="4">
        <v>0.20506263665554481</v>
      </c>
      <c r="C258" s="4">
        <v>0.13722592293643587</v>
      </c>
      <c r="D258" s="4">
        <v>0.20506263665554481</v>
      </c>
      <c r="E258" s="4">
        <v>0.13722592293643587</v>
      </c>
      <c r="G258" s="271">
        <v>42461</v>
      </c>
      <c r="H258" s="4">
        <v>-4.6386779171214032E-2</v>
      </c>
      <c r="I258" s="4">
        <v>-0.20898564408292197</v>
      </c>
      <c r="J258" s="4">
        <v>-4.8994466171305429E-2</v>
      </c>
      <c r="K258" s="4">
        <v>-0.14265541045512076</v>
      </c>
    </row>
    <row r="259" spans="1:11" x14ac:dyDescent="0.35">
      <c r="A259" s="22" t="s">
        <v>1687</v>
      </c>
      <c r="B259" s="4">
        <v>0.53989470482895374</v>
      </c>
      <c r="C259" s="4">
        <v>0.23741491570622153</v>
      </c>
      <c r="D259" s="4">
        <v>0.53989470482895374</v>
      </c>
      <c r="E259" s="4">
        <v>0.23741491570622153</v>
      </c>
      <c r="G259" s="271">
        <v>42491</v>
      </c>
      <c r="H259" s="4">
        <v>5.7924949865771236E-2</v>
      </c>
      <c r="I259" s="4">
        <v>-0.14870952619221367</v>
      </c>
      <c r="J259" s="4">
        <v>-4.034688270283926E-2</v>
      </c>
      <c r="K259" s="4">
        <v>-0.14287397491259723</v>
      </c>
    </row>
    <row r="260" spans="1:11" x14ac:dyDescent="0.35">
      <c r="A260" s="22" t="s">
        <v>1242</v>
      </c>
      <c r="B260" s="4">
        <v>4.5979426929250389E-2</v>
      </c>
      <c r="C260" s="4">
        <v>4.6598161761525647E-2</v>
      </c>
      <c r="D260" s="4">
        <v>4.5979426929250389E-2</v>
      </c>
      <c r="E260" s="4">
        <v>4.6598161761525869E-2</v>
      </c>
      <c r="G260" s="271">
        <v>42522</v>
      </c>
      <c r="H260" s="4">
        <v>0.16566583215190289</v>
      </c>
      <c r="I260" s="4">
        <v>-8.8037899538452646E-2</v>
      </c>
      <c r="J260" s="4">
        <v>-2.1501517268790127E-2</v>
      </c>
      <c r="K260" s="4">
        <v>-0.14298543431000044</v>
      </c>
    </row>
    <row r="261" spans="1:11" x14ac:dyDescent="0.35">
      <c r="A261" s="22" t="s">
        <v>1243</v>
      </c>
      <c r="B261" s="4">
        <v>0.1236569987716043</v>
      </c>
      <c r="C261" s="4">
        <v>0.20182746066857837</v>
      </c>
      <c r="D261" s="4">
        <v>0.1236569987716043</v>
      </c>
      <c r="E261" s="4">
        <v>0.20182746066857837</v>
      </c>
      <c r="G261" s="271">
        <v>42552</v>
      </c>
      <c r="H261" s="4">
        <v>0.18417913769797556</v>
      </c>
      <c r="I261" s="4">
        <v>-9.4829046538206452E-2</v>
      </c>
      <c r="J261" s="4">
        <v>-3.6786719747721186E-3</v>
      </c>
      <c r="K261" s="4">
        <v>-0.13718481497019785</v>
      </c>
    </row>
    <row r="262" spans="1:11" x14ac:dyDescent="0.35">
      <c r="A262" s="22" t="s">
        <v>1688</v>
      </c>
      <c r="B262" s="4">
        <v>-0.25369633883450393</v>
      </c>
      <c r="C262" s="4">
        <v>0.13037645929891495</v>
      </c>
      <c r="D262" s="4">
        <v>-0.25369633883450393</v>
      </c>
      <c r="E262" s="4">
        <v>0.13037645929891495</v>
      </c>
      <c r="G262" s="271">
        <v>42583</v>
      </c>
      <c r="H262" s="4">
        <v>6.0282937472563969E-2</v>
      </c>
      <c r="I262" s="4">
        <v>-1.234341602333533E-2</v>
      </c>
      <c r="J262" s="4">
        <v>8.5397649236651496E-4</v>
      </c>
      <c r="K262" s="4">
        <v>-0.12554698143908249</v>
      </c>
    </row>
    <row r="263" spans="1:11" x14ac:dyDescent="0.35">
      <c r="A263" s="22" t="s">
        <v>1244</v>
      </c>
      <c r="B263" s="4">
        <v>0.17669360284954716</v>
      </c>
      <c r="C263" s="4">
        <v>0.20262120025707198</v>
      </c>
      <c r="D263" s="4">
        <v>0.17669360284954716</v>
      </c>
      <c r="E263" s="4">
        <v>0.20262120025707198</v>
      </c>
      <c r="G263" s="271">
        <v>42614</v>
      </c>
      <c r="H263" s="4">
        <v>0.24623902555137267</v>
      </c>
      <c r="I263" s="4">
        <v>-8.4125832546094848E-2</v>
      </c>
      <c r="J263" s="4">
        <v>3.3500505089494315E-2</v>
      </c>
      <c r="K263" s="4">
        <v>-0.12571772812841975</v>
      </c>
    </row>
    <row r="264" spans="1:11" x14ac:dyDescent="0.35">
      <c r="A264" s="22" t="s">
        <v>1245</v>
      </c>
      <c r="B264" s="4">
        <v>8.1177300844320177E-2</v>
      </c>
      <c r="C264" s="4">
        <v>7.6320917189161452E-2</v>
      </c>
      <c r="D264" s="4">
        <v>8.1177300844320177E-2</v>
      </c>
      <c r="E264" s="4">
        <v>7.6320917189161452E-2</v>
      </c>
      <c r="G264" s="271">
        <v>42644</v>
      </c>
      <c r="H264" s="4">
        <v>6.9541360668306407E-2</v>
      </c>
      <c r="I264" s="4">
        <v>-6.1128843551509826E-2</v>
      </c>
      <c r="J264" s="4">
        <v>4.6002240219588098E-2</v>
      </c>
      <c r="K264" s="4">
        <v>-0.11287476687539455</v>
      </c>
    </row>
    <row r="265" spans="1:11" x14ac:dyDescent="0.35">
      <c r="A265" s="22" t="s">
        <v>1238</v>
      </c>
      <c r="B265" s="4">
        <v>7.1926431298662497E-2</v>
      </c>
      <c r="C265" s="4">
        <v>0.10687078318283572</v>
      </c>
      <c r="D265" s="4">
        <v>7.1926431298662497E-2</v>
      </c>
      <c r="E265" s="4">
        <v>0.10687078318283572</v>
      </c>
      <c r="G265" s="271">
        <v>42675</v>
      </c>
      <c r="H265" s="4">
        <v>8.8110479279911891E-2</v>
      </c>
      <c r="I265" s="4">
        <v>0.12227382079439209</v>
      </c>
      <c r="J265" s="4">
        <v>5.8180935896896768E-2</v>
      </c>
      <c r="K265" s="4">
        <v>-9.8556917054219761E-2</v>
      </c>
    </row>
    <row r="266" spans="1:11" x14ac:dyDescent="0.35">
      <c r="A266" s="20">
        <v>2007</v>
      </c>
      <c r="G266" s="271">
        <v>42705</v>
      </c>
      <c r="H266" s="4">
        <v>0.18917516122130884</v>
      </c>
      <c r="I266" s="4">
        <v>2.433076175106752E-2</v>
      </c>
      <c r="J266" s="4">
        <v>7.5917612695936221E-2</v>
      </c>
      <c r="K266" s="4">
        <v>-8.4885287936041776E-2</v>
      </c>
    </row>
    <row r="267" spans="1:11" x14ac:dyDescent="0.35">
      <c r="A267" s="22" t="s">
        <v>1229</v>
      </c>
      <c r="B267" s="4">
        <v>1.2326973164703769E-2</v>
      </c>
      <c r="C267" s="4">
        <v>9.032296444084098E-2</v>
      </c>
      <c r="D267" s="4">
        <v>1.2326973164703769E-2</v>
      </c>
      <c r="E267" s="4">
        <v>9.032296444084098E-2</v>
      </c>
      <c r="G267" s="271">
        <v>42736</v>
      </c>
      <c r="H267" s="4">
        <v>0.42231250492695604</v>
      </c>
      <c r="I267" s="4">
        <v>0.26993329874791328</v>
      </c>
      <c r="J267" s="4">
        <v>0.10524564854317653</v>
      </c>
      <c r="K267" s="4">
        <v>-6.1104267042001004E-2</v>
      </c>
    </row>
    <row r="268" spans="1:11" x14ac:dyDescent="0.35">
      <c r="A268" s="22" t="s">
        <v>1230</v>
      </c>
      <c r="B268" s="4">
        <v>0.17907795747955468</v>
      </c>
      <c r="C268" s="4">
        <v>0.10154081952931637</v>
      </c>
      <c r="D268" s="4">
        <v>0.17907795747955468</v>
      </c>
      <c r="E268" s="4">
        <v>0.10154081952931637</v>
      </c>
      <c r="G268" s="271">
        <v>42767</v>
      </c>
      <c r="H268" s="4">
        <v>0.14019778179679543</v>
      </c>
      <c r="I268" s="4">
        <v>0.35869375896314581</v>
      </c>
      <c r="J268" s="4">
        <v>0.11309207743262717</v>
      </c>
      <c r="K268" s="4">
        <v>-2.0668997720701965E-2</v>
      </c>
    </row>
    <row r="269" spans="1:11" x14ac:dyDescent="0.35">
      <c r="A269" s="22" t="s">
        <v>1231</v>
      </c>
      <c r="B269" s="4">
        <v>0.16691667637245389</v>
      </c>
      <c r="C269" s="4">
        <v>8.6642928606699865E-2</v>
      </c>
      <c r="D269" s="4">
        <v>0.16691667637245367</v>
      </c>
      <c r="E269" s="4">
        <v>8.6642928606699643E-2</v>
      </c>
      <c r="G269" s="271">
        <v>42795</v>
      </c>
      <c r="H269" s="4">
        <v>0.42489339611807586</v>
      </c>
      <c r="I269" s="4">
        <v>0.29158284389771372</v>
      </c>
      <c r="J269" s="4">
        <v>0.16677203901019744</v>
      </c>
      <c r="K269" s="4">
        <v>1.6281591942998164E-2</v>
      </c>
    </row>
    <row r="270" spans="1:11" x14ac:dyDescent="0.35">
      <c r="A270" s="22" t="s">
        <v>1232</v>
      </c>
      <c r="B270" s="4">
        <v>0.37731716394507253</v>
      </c>
      <c r="C270" s="4">
        <v>-0.10219512456690494</v>
      </c>
      <c r="D270" s="4">
        <v>0.37731716394507275</v>
      </c>
      <c r="E270" s="4">
        <v>-0.10219512456690483</v>
      </c>
      <c r="G270" s="271">
        <v>42826</v>
      </c>
      <c r="H270" s="4">
        <v>8.726722308573942E-2</v>
      </c>
      <c r="I270" s="4">
        <v>3.7806200451280469E-2</v>
      </c>
      <c r="J270" s="4">
        <v>0.17979813733357553</v>
      </c>
      <c r="K270" s="4">
        <v>4.0170054721598625E-2</v>
      </c>
    </row>
    <row r="271" spans="1:11" x14ac:dyDescent="0.35">
      <c r="A271" s="22" t="s">
        <v>1234</v>
      </c>
      <c r="B271" s="4">
        <v>0.41126075885702029</v>
      </c>
      <c r="C271" s="4">
        <v>4.7903783155107016E-2</v>
      </c>
      <c r="D271" s="4">
        <v>0.41126075885702029</v>
      </c>
      <c r="E271" s="4">
        <v>4.7903783155107016E-2</v>
      </c>
      <c r="G271" s="271">
        <v>42856</v>
      </c>
      <c r="H271" s="4">
        <v>8.6988453981778235E-2</v>
      </c>
      <c r="I271" s="4">
        <v>0.15675392070615635</v>
      </c>
      <c r="J271" s="4">
        <v>0.18193058562185138</v>
      </c>
      <c r="K271" s="4">
        <v>6.763603671170304E-2</v>
      </c>
    </row>
    <row r="272" spans="1:11" x14ac:dyDescent="0.35">
      <c r="A272" s="22" t="s">
        <v>1233</v>
      </c>
      <c r="B272" s="4">
        <v>0.10784968461377198</v>
      </c>
      <c r="C272" s="4">
        <v>0.19875992519930663</v>
      </c>
      <c r="D272" s="4">
        <v>0.10784968461377198</v>
      </c>
      <c r="E272" s="4">
        <v>0.19875992519930641</v>
      </c>
      <c r="G272" s="271">
        <v>42887</v>
      </c>
      <c r="H272" s="4">
        <v>6.0484027883007663E-2</v>
      </c>
      <c r="I272" s="4">
        <v>5.9130154663858736E-2</v>
      </c>
      <c r="J272" s="4">
        <v>0.17203191925149941</v>
      </c>
      <c r="K272" s="4">
        <v>8.0834120288532096E-2</v>
      </c>
    </row>
    <row r="273" spans="1:11" x14ac:dyDescent="0.35">
      <c r="A273" s="22" t="s">
        <v>1237</v>
      </c>
      <c r="B273" s="4">
        <v>6.2050415497397982E-2</v>
      </c>
      <c r="C273" s="4">
        <v>7.6370704536323553E-2</v>
      </c>
      <c r="D273" s="4">
        <v>6.205041549739776E-2</v>
      </c>
      <c r="E273" s="4">
        <v>7.6370704536323553E-2</v>
      </c>
      <c r="G273" s="271">
        <v>42917</v>
      </c>
      <c r="H273" s="4">
        <v>-0.18495672202128099</v>
      </c>
      <c r="I273" s="4">
        <v>8.6021402290813898E-2</v>
      </c>
      <c r="J273" s="4">
        <v>0.13556138421223651</v>
      </c>
      <c r="K273" s="4">
        <v>9.8041597465451824E-2</v>
      </c>
    </row>
    <row r="274" spans="1:11" x14ac:dyDescent="0.35">
      <c r="A274" s="22" t="s">
        <v>1686</v>
      </c>
      <c r="B274" s="4">
        <v>-0.97801383120234475</v>
      </c>
      <c r="C274" s="4">
        <v>0.13958249117215149</v>
      </c>
      <c r="D274" s="4">
        <v>-0.97801383120234475</v>
      </c>
      <c r="E274" s="4">
        <v>0.13958249117215171</v>
      </c>
      <c r="G274" s="271">
        <v>42948</v>
      </c>
      <c r="H274" s="4">
        <v>0.14989176667520621</v>
      </c>
      <c r="I274" s="4">
        <v>0.14506465768424892</v>
      </c>
      <c r="J274" s="4">
        <v>0.14164804118833207</v>
      </c>
      <c r="K274" s="4">
        <v>0.11138313520486642</v>
      </c>
    </row>
    <row r="275" spans="1:11" x14ac:dyDescent="0.35">
      <c r="A275" s="22" t="s">
        <v>1236</v>
      </c>
      <c r="B275" s="4">
        <v>6.3515396279319791E-2</v>
      </c>
      <c r="C275" s="4">
        <v>0.37456852355905967</v>
      </c>
      <c r="D275" s="4">
        <v>6.3515396279320013E-2</v>
      </c>
      <c r="E275" s="4">
        <v>0.37456852355905967</v>
      </c>
      <c r="G275" s="271">
        <v>42979</v>
      </c>
      <c r="H275" s="4">
        <v>6.3614956023469338E-2</v>
      </c>
      <c r="I275" s="4">
        <v>0.32449748746621965</v>
      </c>
      <c r="J275" s="4">
        <v>0.12824542525407456</v>
      </c>
      <c r="K275" s="4">
        <v>0.14695134463163151</v>
      </c>
    </row>
    <row r="276" spans="1:11" x14ac:dyDescent="0.35">
      <c r="A276" s="22" t="s">
        <v>1241</v>
      </c>
      <c r="B276" s="4">
        <v>0.13487056506354</v>
      </c>
      <c r="C276" s="4">
        <v>8.1348373848054045E-2</v>
      </c>
      <c r="D276" s="4">
        <v>0.13487056506353978</v>
      </c>
      <c r="E276" s="4">
        <v>8.1348373848053823E-2</v>
      </c>
      <c r="G276" s="271">
        <v>43009</v>
      </c>
      <c r="H276" s="4">
        <v>0.32767702064293713</v>
      </c>
      <c r="I276" s="4">
        <v>0.36520831316970215</v>
      </c>
      <c r="J276" s="4">
        <v>0.1479538636563571</v>
      </c>
      <c r="K276" s="4">
        <v>0.18500761642074726</v>
      </c>
    </row>
    <row r="277" spans="1:11" x14ac:dyDescent="0.35">
      <c r="A277" s="22" t="s">
        <v>1235</v>
      </c>
      <c r="B277" s="4">
        <v>7.466683613662628E-2</v>
      </c>
      <c r="C277" s="4">
        <v>7.8407798290753838E-2</v>
      </c>
      <c r="D277" s="4">
        <v>7.4666836136626502E-2</v>
      </c>
      <c r="E277" s="4">
        <v>7.8407798290753838E-2</v>
      </c>
      <c r="G277" s="271">
        <v>43040</v>
      </c>
      <c r="H277" s="4">
        <v>0.20432167802180712</v>
      </c>
      <c r="I277" s="4">
        <v>0.16627741565555332</v>
      </c>
      <c r="J277" s="4">
        <v>0.15733019403423421</v>
      </c>
      <c r="K277" s="4">
        <v>0.18850413276026456</v>
      </c>
    </row>
    <row r="278" spans="1:11" x14ac:dyDescent="0.35">
      <c r="A278" s="22" t="s">
        <v>1228</v>
      </c>
      <c r="B278" s="4">
        <v>8.5570922961919482E-2</v>
      </c>
      <c r="C278" s="4">
        <v>8.5086463377666011E-2</v>
      </c>
      <c r="D278" s="4">
        <v>8.5570922961919482E-2</v>
      </c>
      <c r="E278" s="4">
        <v>8.5086463377666011E-2</v>
      </c>
      <c r="G278" s="271">
        <v>43070</v>
      </c>
      <c r="H278" s="4">
        <v>-2.6910920450103792E-2</v>
      </c>
      <c r="I278" s="4">
        <v>0.12386849561538571</v>
      </c>
      <c r="J278" s="4">
        <v>0.13732572337949378</v>
      </c>
      <c r="K278" s="4">
        <v>0.19676522936465557</v>
      </c>
    </row>
    <row r="279" spans="1:11" x14ac:dyDescent="0.35">
      <c r="A279" s="22" t="s">
        <v>1239</v>
      </c>
      <c r="B279" s="4">
        <v>0.11093838698087022</v>
      </c>
      <c r="C279" s="4">
        <v>2.8444129379304073E-2</v>
      </c>
      <c r="D279" s="4">
        <v>0.11093838698087022</v>
      </c>
      <c r="E279" s="4">
        <v>2.8444129379304073E-2</v>
      </c>
      <c r="G279" s="271">
        <v>43101</v>
      </c>
      <c r="H279" s="4">
        <v>-8.4662069136170692E-2</v>
      </c>
      <c r="I279" s="4">
        <v>0.10568323783497302</v>
      </c>
      <c r="J279" s="4">
        <v>9.2882288365999433E-2</v>
      </c>
      <c r="K279" s="4">
        <v>0.18189598572319454</v>
      </c>
    </row>
    <row r="280" spans="1:11" x14ac:dyDescent="0.35">
      <c r="A280" s="22" t="s">
        <v>1240</v>
      </c>
      <c r="B280" s="4">
        <v>0.1408145045527156</v>
      </c>
      <c r="C280" s="4">
        <v>3.2686241066820498E-2</v>
      </c>
      <c r="D280" s="4">
        <v>0.14081450455271538</v>
      </c>
      <c r="E280" s="4">
        <v>3.2686241066820498E-2</v>
      </c>
      <c r="G280" s="271">
        <v>43132</v>
      </c>
      <c r="H280" s="4">
        <v>4.9575827235737169E-3</v>
      </c>
      <c r="I280" s="4">
        <v>-4.7515621976020883E-3</v>
      </c>
      <c r="J280" s="4">
        <v>8.1067764279763477E-2</v>
      </c>
      <c r="K280" s="4">
        <v>0.15137182555924666</v>
      </c>
    </row>
    <row r="281" spans="1:11" x14ac:dyDescent="0.35">
      <c r="A281" s="22" t="s">
        <v>1687</v>
      </c>
      <c r="B281" s="4">
        <v>1.5582943117915757</v>
      </c>
      <c r="C281" s="4">
        <v>-2.4200964039095441E-2</v>
      </c>
      <c r="D281" s="4">
        <v>1.3451031191422778</v>
      </c>
      <c r="E281" s="4">
        <v>-2.420096403909533E-2</v>
      </c>
      <c r="G281" s="271">
        <v>43160</v>
      </c>
      <c r="H281" s="4">
        <v>-3.3748947467862167E-2</v>
      </c>
      <c r="I281" s="4">
        <v>5.3069102209482688E-2</v>
      </c>
      <c r="J281" s="4">
        <v>4.1152816454099517E-2</v>
      </c>
      <c r="K281" s="4">
        <v>0.13130700221186342</v>
      </c>
    </row>
    <row r="282" spans="1:11" x14ac:dyDescent="0.35">
      <c r="A282" s="22" t="s">
        <v>1242</v>
      </c>
      <c r="B282" s="4">
        <v>6.1048549707421573E-2</v>
      </c>
      <c r="C282" s="4">
        <v>4.7047265470140154E-2</v>
      </c>
      <c r="D282" s="4">
        <v>6.1048549707421573E-2</v>
      </c>
      <c r="E282" s="4">
        <v>4.7047265470140154E-2</v>
      </c>
      <c r="G282" s="271">
        <v>43191</v>
      </c>
      <c r="H282" s="4">
        <v>0.22131771158182256</v>
      </c>
      <c r="I282" s="4">
        <v>0.37186390357322807</v>
      </c>
      <c r="J282" s="4">
        <v>5.2634592961648963E-2</v>
      </c>
      <c r="K282" s="4">
        <v>0.15703543222073191</v>
      </c>
    </row>
    <row r="283" spans="1:11" x14ac:dyDescent="0.35">
      <c r="A283" s="22" t="s">
        <v>1243</v>
      </c>
      <c r="B283" s="4">
        <v>4.3079792049096399E-2</v>
      </c>
      <c r="C283" s="4">
        <v>4.6817946780668418E-3</v>
      </c>
      <c r="D283" s="4">
        <v>4.3079792049096399E-2</v>
      </c>
      <c r="E283" s="4">
        <v>4.6817946780668418E-3</v>
      </c>
      <c r="G283" s="271">
        <v>43221</v>
      </c>
      <c r="H283" s="4">
        <v>0.17265617149319556</v>
      </c>
      <c r="I283" s="4">
        <v>0.20933778666986713</v>
      </c>
      <c r="J283" s="4">
        <v>6.0378899046249934E-2</v>
      </c>
      <c r="K283" s="4">
        <v>0.16165546507405337</v>
      </c>
    </row>
    <row r="284" spans="1:11" x14ac:dyDescent="0.35">
      <c r="A284" s="22" t="s">
        <v>1688</v>
      </c>
      <c r="B284" s="4">
        <v>-0.75153712400506645</v>
      </c>
      <c r="C284" s="4">
        <v>-0.1503696093832052</v>
      </c>
      <c r="D284" s="4">
        <v>-0.75153712400506645</v>
      </c>
      <c r="E284" s="4">
        <v>-0.1503696093832052</v>
      </c>
      <c r="G284" s="271">
        <v>43252</v>
      </c>
      <c r="H284" s="4">
        <v>0.19197209726003339</v>
      </c>
      <c r="I284" s="4">
        <v>0.31204462850331116</v>
      </c>
      <c r="J284" s="4">
        <v>7.1335247868296925E-2</v>
      </c>
      <c r="K284" s="4">
        <v>0.18136571389443534</v>
      </c>
    </row>
    <row r="285" spans="1:11" x14ac:dyDescent="0.35">
      <c r="A285" s="22" t="s">
        <v>1244</v>
      </c>
      <c r="B285" s="4">
        <v>0.14740506161730371</v>
      </c>
      <c r="C285" s="4">
        <v>8.1567687970559577E-2</v>
      </c>
      <c r="D285" s="4">
        <v>0.14740506161730371</v>
      </c>
      <c r="E285" s="4">
        <v>8.1567687970559577E-2</v>
      </c>
      <c r="G285" s="271">
        <v>43282</v>
      </c>
      <c r="H285" s="4">
        <v>0.18249365790150462</v>
      </c>
      <c r="I285" s="4">
        <v>0.13002192120883915</v>
      </c>
      <c r="J285" s="4">
        <v>0.10167183113249068</v>
      </c>
      <c r="K285" s="4">
        <v>0.18447893791681547</v>
      </c>
    </row>
    <row r="286" spans="1:11" x14ac:dyDescent="0.35">
      <c r="A286" s="22" t="s">
        <v>1245</v>
      </c>
      <c r="B286" s="4">
        <v>9.5017285336555179E-2</v>
      </c>
      <c r="C286" s="4">
        <v>0.1460555304222444</v>
      </c>
      <c r="D286" s="4">
        <v>9.5017285336555179E-2</v>
      </c>
      <c r="E286" s="4">
        <v>0.14605553042224462</v>
      </c>
      <c r="G286" s="271">
        <v>43313</v>
      </c>
      <c r="H286" s="4">
        <v>0.14464437691485466</v>
      </c>
      <c r="I286" s="4">
        <v>8.0025386783100005E-2</v>
      </c>
      <c r="J286" s="4">
        <v>0.1017464239972079</v>
      </c>
      <c r="K286" s="4">
        <v>0.17841638804074189</v>
      </c>
    </row>
    <row r="287" spans="1:11" x14ac:dyDescent="0.35">
      <c r="A287" s="22" t="s">
        <v>1238</v>
      </c>
      <c r="B287" s="4">
        <v>8.1087637113851807E-2</v>
      </c>
      <c r="C287" s="4">
        <v>0.15595433403604186</v>
      </c>
      <c r="D287" s="4">
        <v>8.1087637113851807E-2</v>
      </c>
      <c r="E287" s="4">
        <v>0.15595433403604186</v>
      </c>
      <c r="G287" s="271">
        <v>43344</v>
      </c>
      <c r="H287" s="4">
        <v>-1.9452090460870486E-2</v>
      </c>
      <c r="I287" s="4">
        <v>4.0551573084018688E-2</v>
      </c>
      <c r="J287" s="4">
        <v>9.5088194139549831E-2</v>
      </c>
      <c r="K287" s="4">
        <v>0.15452221941421218</v>
      </c>
    </row>
    <row r="288" spans="1:11" x14ac:dyDescent="0.35">
      <c r="A288" s="20">
        <v>2008</v>
      </c>
      <c r="G288" s="271">
        <v>43374</v>
      </c>
      <c r="H288" s="4">
        <v>-5.1405001521415472E-2</v>
      </c>
      <c r="I288" s="4">
        <v>8.7251775483126348E-2</v>
      </c>
      <c r="J288" s="4">
        <v>6.625696129898051E-2</v>
      </c>
      <c r="K288" s="4">
        <v>0.13243575834901922</v>
      </c>
    </row>
    <row r="289" spans="1:11" x14ac:dyDescent="0.35">
      <c r="A289" s="22" t="s">
        <v>1229</v>
      </c>
      <c r="B289" s="4">
        <v>5.4295388852323878E-2</v>
      </c>
      <c r="C289" s="4">
        <v>0.1401369364552274</v>
      </c>
      <c r="D289" s="4">
        <v>5.4295388852323878E-2</v>
      </c>
      <c r="E289" s="4">
        <v>0.14013693645522718</v>
      </c>
      <c r="G289" s="271">
        <v>43405</v>
      </c>
      <c r="H289" s="4">
        <v>-0.10128633104156082</v>
      </c>
      <c r="I289" s="4">
        <v>-9.0398862832596349E-2</v>
      </c>
      <c r="J289" s="4">
        <v>4.1533970672957166E-2</v>
      </c>
      <c r="K289" s="4">
        <v>0.10918674115537219</v>
      </c>
    </row>
    <row r="290" spans="1:11" x14ac:dyDescent="0.35">
      <c r="A290" s="22" t="s">
        <v>1230</v>
      </c>
      <c r="B290" s="4">
        <v>-3.0944877158196715E-2</v>
      </c>
      <c r="C290" s="4">
        <v>-0.10982200783962381</v>
      </c>
      <c r="D290" s="4">
        <v>-3.0944877158196715E-2</v>
      </c>
      <c r="E290" s="4">
        <v>-0.10982200783962381</v>
      </c>
      <c r="G290" s="271">
        <v>43435</v>
      </c>
      <c r="H290" s="4">
        <v>0.14716477131200856</v>
      </c>
      <c r="I290" s="4">
        <v>0.11854997710578941</v>
      </c>
      <c r="J290" s="4">
        <v>5.5806663238146204E-2</v>
      </c>
      <c r="K290" s="4">
        <v>0.10888657891713827</v>
      </c>
    </row>
    <row r="291" spans="1:11" x14ac:dyDescent="0.35">
      <c r="A291" s="22" t="s">
        <v>1231</v>
      </c>
      <c r="B291" s="4">
        <v>-0.13581981709940916</v>
      </c>
      <c r="C291" s="4">
        <v>4.0918613977491969E-2</v>
      </c>
      <c r="D291" s="4">
        <v>-0.13581981709940916</v>
      </c>
      <c r="E291" s="4">
        <v>4.0918613977491969E-2</v>
      </c>
      <c r="G291" s="271">
        <v>43466</v>
      </c>
      <c r="H291" s="4">
        <v>8.5917182190958119E-2</v>
      </c>
      <c r="I291" s="4">
        <v>-4.897986730925119E-2</v>
      </c>
      <c r="J291" s="4">
        <v>7.1985304982284948E-2</v>
      </c>
      <c r="K291" s="4">
        <v>9.4389456247206072E-2</v>
      </c>
    </row>
    <row r="292" spans="1:11" x14ac:dyDescent="0.35">
      <c r="A292" s="22" t="s">
        <v>1232</v>
      </c>
      <c r="B292" s="4">
        <v>-6.8672026605721359E-2</v>
      </c>
      <c r="C292" s="4">
        <v>-0.10629364579841449</v>
      </c>
      <c r="D292" s="4">
        <v>-6.8672026605721359E-2</v>
      </c>
      <c r="E292" s="4">
        <v>-0.1062936457984146</v>
      </c>
      <c r="G292" s="271">
        <v>43497</v>
      </c>
      <c r="H292" s="4">
        <v>-2.8619474151283741E-2</v>
      </c>
      <c r="I292" s="4">
        <v>-7.1826364714103863E-2</v>
      </c>
      <c r="J292" s="4">
        <v>6.9107904257841302E-2</v>
      </c>
      <c r="K292" s="4">
        <v>8.8841944416086838E-2</v>
      </c>
    </row>
    <row r="293" spans="1:11" x14ac:dyDescent="0.35">
      <c r="A293" s="22" t="s">
        <v>1234</v>
      </c>
      <c r="B293" s="4">
        <v>0.2311659269396531</v>
      </c>
      <c r="C293" s="4">
        <v>3.4188498989587313E-2</v>
      </c>
      <c r="D293" s="4">
        <v>0.2311659269396531</v>
      </c>
      <c r="E293" s="4">
        <v>3.4188498989587313E-2</v>
      </c>
      <c r="G293" s="271">
        <v>43525</v>
      </c>
      <c r="H293" s="4">
        <v>-2.3400451313388082E-2</v>
      </c>
      <c r="I293" s="4">
        <v>9.78375359779593E-2</v>
      </c>
      <c r="J293" s="4">
        <v>7.0558061939790528E-2</v>
      </c>
      <c r="K293" s="4">
        <v>9.2721270921927168E-2</v>
      </c>
    </row>
    <row r="294" spans="1:11" x14ac:dyDescent="0.35">
      <c r="A294" s="22" t="s">
        <v>1233</v>
      </c>
      <c r="B294" s="4">
        <v>0.10329292542369384</v>
      </c>
      <c r="C294" s="4">
        <v>-3.2484024468681039E-2</v>
      </c>
      <c r="D294" s="4">
        <v>0.10329292542369362</v>
      </c>
      <c r="E294" s="4">
        <v>-3.2484024468681039E-2</v>
      </c>
      <c r="G294" s="271">
        <v>43556</v>
      </c>
      <c r="H294" s="4">
        <v>6.11383457726693E-2</v>
      </c>
      <c r="I294" s="4">
        <v>-0.28377972329893908</v>
      </c>
      <c r="J294" s="4">
        <v>5.7709433578329472E-2</v>
      </c>
      <c r="K294" s="4">
        <v>3.9213295024113304E-2</v>
      </c>
    </row>
    <row r="295" spans="1:11" x14ac:dyDescent="0.35">
      <c r="A295" s="22" t="s">
        <v>1237</v>
      </c>
      <c r="B295" s="4">
        <v>1.6830714720553974E-2</v>
      </c>
      <c r="C295" s="4">
        <v>-3.849648095523539E-2</v>
      </c>
      <c r="D295" s="4">
        <v>1.6830714720553974E-2</v>
      </c>
      <c r="E295" s="4">
        <v>-3.849648095523539E-2</v>
      </c>
      <c r="G295" s="271">
        <v>43586</v>
      </c>
      <c r="H295" s="4">
        <v>-9.777878519491856E-3</v>
      </c>
      <c r="I295" s="4">
        <v>3.3744814284932589E-2</v>
      </c>
      <c r="J295" s="4">
        <v>4.1677702229605762E-2</v>
      </c>
      <c r="K295" s="4">
        <v>2.5836265903551148E-2</v>
      </c>
    </row>
    <row r="296" spans="1:11" x14ac:dyDescent="0.35">
      <c r="A296" s="22" t="s">
        <v>1686</v>
      </c>
      <c r="B296" s="4">
        <v>0.75412539938599665</v>
      </c>
      <c r="C296" s="4">
        <v>0.146926741778034</v>
      </c>
      <c r="D296" s="4">
        <v>1.1049504792631959</v>
      </c>
      <c r="E296" s="4">
        <v>0.14692674177803378</v>
      </c>
      <c r="G296" s="271">
        <v>43617</v>
      </c>
      <c r="H296" s="4">
        <v>-0.10799286920832762</v>
      </c>
      <c r="I296" s="4">
        <v>-7.9640078387858249E-2</v>
      </c>
      <c r="J296" s="4">
        <v>1.6113587490227621E-2</v>
      </c>
      <c r="K296" s="4">
        <v>-2.8222560345032566E-3</v>
      </c>
    </row>
    <row r="297" spans="1:11" x14ac:dyDescent="0.35">
      <c r="A297" s="22" t="s">
        <v>1236</v>
      </c>
      <c r="B297" s="4">
        <v>4.9906195412908305E-2</v>
      </c>
      <c r="C297" s="4">
        <v>-0.18177333540342344</v>
      </c>
      <c r="D297" s="4">
        <v>4.9906195412908527E-2</v>
      </c>
      <c r="E297" s="4">
        <v>-0.18177333540342344</v>
      </c>
      <c r="G297" s="271">
        <v>43647</v>
      </c>
      <c r="H297" s="4">
        <v>-7.5018302392387826E-3</v>
      </c>
      <c r="I297" s="4">
        <v>-1.8375674916839113E-2</v>
      </c>
      <c r="J297" s="4">
        <v>3.5421043046175438E-3</v>
      </c>
      <c r="K297" s="4">
        <v>-1.3669229602798372E-2</v>
      </c>
    </row>
    <row r="298" spans="1:11" x14ac:dyDescent="0.35">
      <c r="A298" s="22" t="s">
        <v>1241</v>
      </c>
      <c r="B298" s="4">
        <v>7.7108728394554849E-2</v>
      </c>
      <c r="C298" s="4">
        <v>-9.2754619861884491E-3</v>
      </c>
      <c r="D298" s="4">
        <v>7.7108728394555071E-2</v>
      </c>
      <c r="E298" s="4">
        <v>-9.2754619861884491E-3</v>
      </c>
      <c r="G298" s="271">
        <v>43678</v>
      </c>
      <c r="H298" s="4">
        <v>-2.4217104723721516E-2</v>
      </c>
      <c r="I298" s="4">
        <v>-8.7627981923317E-2</v>
      </c>
      <c r="J298" s="4">
        <v>-7.7314937493447866E-3</v>
      </c>
      <c r="K298" s="4">
        <v>-2.6419993085040505E-2</v>
      </c>
    </row>
    <row r="299" spans="1:11" x14ac:dyDescent="0.35">
      <c r="A299" s="22" t="s">
        <v>1235</v>
      </c>
      <c r="B299" s="4">
        <v>-1.5077792712579807E-2</v>
      </c>
      <c r="C299" s="4">
        <v>-7.1318595830892284E-2</v>
      </c>
      <c r="D299" s="4">
        <v>-1.5077792712579807E-2</v>
      </c>
      <c r="E299" s="4">
        <v>-7.1318595830892395E-2</v>
      </c>
      <c r="G299" s="271">
        <v>43709</v>
      </c>
      <c r="H299" s="4">
        <v>-7.7939652373255064E-2</v>
      </c>
      <c r="I299" s="4">
        <v>-5.9559862920546713E-2</v>
      </c>
      <c r="J299" s="4">
        <v>-1.1800799114717542E-2</v>
      </c>
      <c r="K299" s="4">
        <v>-3.4881324436247918E-2</v>
      </c>
    </row>
    <row r="300" spans="1:11" x14ac:dyDescent="0.35">
      <c r="A300" s="22" t="s">
        <v>1228</v>
      </c>
      <c r="B300" s="4">
        <v>2.2724898776633529E-2</v>
      </c>
      <c r="C300" s="4">
        <v>-5.7906217591846554E-3</v>
      </c>
      <c r="D300" s="4">
        <v>2.2724898776633529E-2</v>
      </c>
      <c r="E300" s="4">
        <v>-5.7906217591845444E-3</v>
      </c>
      <c r="G300" s="271">
        <v>43739</v>
      </c>
      <c r="H300" s="4">
        <v>-1.9022672663395856E-2</v>
      </c>
      <c r="I300" s="4">
        <v>-7.6020650126582434E-2</v>
      </c>
      <c r="J300" s="4">
        <v>-9.0475936659907275E-3</v>
      </c>
      <c r="K300" s="4">
        <v>-4.956749166420038E-2</v>
      </c>
    </row>
    <row r="301" spans="1:11" x14ac:dyDescent="0.35">
      <c r="A301" s="22" t="s">
        <v>1239</v>
      </c>
      <c r="B301" s="4">
        <v>0.15641035018937943</v>
      </c>
      <c r="C301" s="4">
        <v>0.3702166344686495</v>
      </c>
      <c r="D301" s="4">
        <v>0.15641035018937943</v>
      </c>
      <c r="E301" s="4">
        <v>0.3702166344686495</v>
      </c>
      <c r="G301" s="271">
        <v>43770</v>
      </c>
      <c r="H301" s="4">
        <v>3.6139943066142433E-2</v>
      </c>
      <c r="I301" s="4">
        <v>-2.0919543688744158E-2</v>
      </c>
      <c r="J301" s="4">
        <v>2.1275782255885112E-3</v>
      </c>
      <c r="K301" s="4">
        <v>-4.4000584915913632E-2</v>
      </c>
    </row>
    <row r="302" spans="1:11" x14ac:dyDescent="0.35">
      <c r="A302" s="22" t="s">
        <v>1240</v>
      </c>
      <c r="B302" s="4">
        <v>-5.5760675922449821E-2</v>
      </c>
      <c r="C302" s="4">
        <v>-4.0518620410742057E-2</v>
      </c>
      <c r="D302" s="4">
        <v>-5.5760675922449821E-2</v>
      </c>
      <c r="E302" s="4">
        <v>-4.0518620410742057E-2</v>
      </c>
      <c r="G302" s="271">
        <v>43800</v>
      </c>
      <c r="H302" s="4">
        <v>-4.8708182245665088E-2</v>
      </c>
      <c r="I302" s="4">
        <v>3.1254987937889167E-2</v>
      </c>
      <c r="J302" s="4">
        <v>-1.3494528018079377E-2</v>
      </c>
      <c r="K302" s="4">
        <v>-4.9733755495764975E-2</v>
      </c>
    </row>
    <row r="303" spans="1:11" x14ac:dyDescent="0.35">
      <c r="A303" s="22" t="s">
        <v>1687</v>
      </c>
      <c r="B303" s="4">
        <v>0.98588012163968042</v>
      </c>
      <c r="C303" s="4">
        <v>-0.15360155176193346</v>
      </c>
      <c r="D303" s="4">
        <v>0.98588012163968042</v>
      </c>
      <c r="E303" s="4">
        <v>-0.15360155176193357</v>
      </c>
      <c r="G303" s="271">
        <v>43831</v>
      </c>
      <c r="H303" s="4">
        <v>-6.1031581125908341E-2</v>
      </c>
      <c r="I303" s="4">
        <v>6.3694674968918674E-2</v>
      </c>
      <c r="J303" s="4">
        <v>-2.5911613206841655E-2</v>
      </c>
      <c r="K303" s="4">
        <v>-4.0577242582216289E-2</v>
      </c>
    </row>
    <row r="304" spans="1:11" x14ac:dyDescent="0.35">
      <c r="A304" s="22" t="s">
        <v>1242</v>
      </c>
      <c r="B304" s="4">
        <v>4.0229323756177715E-2</v>
      </c>
      <c r="C304" s="4">
        <v>0.15275358351226309</v>
      </c>
      <c r="D304" s="4">
        <v>4.0229323756177493E-2</v>
      </c>
      <c r="E304" s="4">
        <v>0.15275358351226309</v>
      </c>
      <c r="G304" s="271">
        <v>43862</v>
      </c>
      <c r="H304" s="4">
        <v>5.2339074020507859E-2</v>
      </c>
      <c r="I304" s="4">
        <v>5.4245142466398777E-2</v>
      </c>
      <c r="J304" s="4">
        <v>-1.9663337591225516E-2</v>
      </c>
      <c r="K304" s="4">
        <v>-3.1454044693557837E-2</v>
      </c>
    </row>
    <row r="305" spans="1:11" x14ac:dyDescent="0.35">
      <c r="A305" s="22" t="s">
        <v>1243</v>
      </c>
      <c r="B305" s="4">
        <v>0.11347679353715057</v>
      </c>
      <c r="C305" s="4">
        <v>-6.9497623974584699E-2</v>
      </c>
      <c r="D305" s="4">
        <v>0.11347679353715057</v>
      </c>
      <c r="E305" s="4">
        <v>-6.949762397458481E-2</v>
      </c>
      <c r="G305" s="271">
        <v>43891</v>
      </c>
      <c r="H305" s="4">
        <v>-0.13468162172545295</v>
      </c>
      <c r="I305" s="4">
        <v>-0.17886592656779166</v>
      </c>
      <c r="J305" s="4">
        <v>-3.0214445442239057E-2</v>
      </c>
      <c r="K305" s="4">
        <v>-5.5509087722242167E-2</v>
      </c>
    </row>
    <row r="306" spans="1:11" x14ac:dyDescent="0.35">
      <c r="A306" s="22" t="s">
        <v>1688</v>
      </c>
      <c r="B306" s="4">
        <v>0.28401898361129696</v>
      </c>
      <c r="C306" s="4">
        <v>-2.7476967950211928E-2</v>
      </c>
      <c r="D306" s="4">
        <v>0.28401898361129718</v>
      </c>
      <c r="E306" s="4">
        <v>-2.7476967950211817E-2</v>
      </c>
      <c r="G306" s="271">
        <v>43922</v>
      </c>
      <c r="H306" s="4">
        <v>-0.26628862553199084</v>
      </c>
      <c r="I306" s="4">
        <v>-0.19859345796219596</v>
      </c>
      <c r="J306" s="4">
        <v>-6.1471283603022342E-2</v>
      </c>
      <c r="K306" s="4">
        <v>-4.4341716824507382E-2</v>
      </c>
    </row>
    <row r="307" spans="1:11" x14ac:dyDescent="0.35">
      <c r="A307" s="22" t="s">
        <v>1244</v>
      </c>
      <c r="B307" s="4">
        <v>6.3274523624355261E-2</v>
      </c>
      <c r="C307" s="4">
        <v>6.4390571760179149E-2</v>
      </c>
      <c r="D307" s="4">
        <v>6.3274523624355261E-2</v>
      </c>
      <c r="E307" s="4">
        <v>6.4390571760179149E-2</v>
      </c>
      <c r="G307" s="271">
        <v>43952</v>
      </c>
      <c r="H307" s="4">
        <v>-0.30492812284215043</v>
      </c>
      <c r="I307" s="4">
        <v>-0.46473713996209598</v>
      </c>
      <c r="J307" s="4">
        <v>-8.8695125320839119E-2</v>
      </c>
      <c r="K307" s="4">
        <v>-9.0085942547032727E-2</v>
      </c>
    </row>
    <row r="308" spans="1:11" x14ac:dyDescent="0.35">
      <c r="A308" s="22" t="s">
        <v>1245</v>
      </c>
      <c r="B308" s="4">
        <v>9.6968438917522271E-2</v>
      </c>
      <c r="C308" s="4">
        <v>-3.0997031543990028E-3</v>
      </c>
      <c r="D308" s="4">
        <v>9.6968438917522271E-2</v>
      </c>
      <c r="E308" s="4">
        <v>-3.0997031543990028E-3</v>
      </c>
      <c r="G308" s="271">
        <v>43983</v>
      </c>
      <c r="H308" s="4">
        <v>-0.14569417005025742</v>
      </c>
      <c r="I308" s="4">
        <v>-0.27312143556065571</v>
      </c>
      <c r="J308" s="4">
        <v>-9.157318519306068E-2</v>
      </c>
      <c r="K308" s="4">
        <v>-0.10597407503235723</v>
      </c>
    </row>
    <row r="309" spans="1:11" x14ac:dyDescent="0.35">
      <c r="A309" s="22" t="s">
        <v>1238</v>
      </c>
      <c r="B309" s="4">
        <v>-1.8165630462000704E-2</v>
      </c>
      <c r="C309" s="4">
        <v>-5.3861828966202951E-3</v>
      </c>
      <c r="D309" s="4">
        <v>-1.8165630462000704E-2</v>
      </c>
      <c r="E309" s="4">
        <v>-5.3861828966204062E-3</v>
      </c>
      <c r="G309" s="271">
        <v>44013</v>
      </c>
      <c r="H309" s="4">
        <v>-0.15085406085599706</v>
      </c>
      <c r="I309" s="4">
        <v>-0.16701069521667211</v>
      </c>
      <c r="J309" s="4">
        <v>-0.10246801608147071</v>
      </c>
      <c r="K309" s="4">
        <v>-0.11816114181549775</v>
      </c>
    </row>
    <row r="310" spans="1:11" x14ac:dyDescent="0.35">
      <c r="A310" s="20">
        <v>2009</v>
      </c>
      <c r="G310" s="271">
        <v>44044</v>
      </c>
      <c r="H310" s="4">
        <v>-0.28193019718570744</v>
      </c>
      <c r="I310" s="4">
        <v>-0.17345153119852297</v>
      </c>
      <c r="J310" s="4">
        <v>-0.12152778280893628</v>
      </c>
      <c r="K310" s="4">
        <v>-0.12476030768913371</v>
      </c>
    </row>
    <row r="311" spans="1:11" x14ac:dyDescent="0.35">
      <c r="A311" s="22" t="s">
        <v>1229</v>
      </c>
      <c r="B311" s="4">
        <v>-0.1399235986920776</v>
      </c>
      <c r="C311" s="4">
        <v>-0.33970648614287535</v>
      </c>
      <c r="D311" s="4">
        <v>-0.1399235986920776</v>
      </c>
      <c r="E311" s="4">
        <v>-0.33970648614287535</v>
      </c>
      <c r="G311" s="271">
        <v>44075</v>
      </c>
      <c r="H311" s="4">
        <v>2.4925237355590379E-2</v>
      </c>
      <c r="I311" s="4">
        <v>-0.14665021780884391</v>
      </c>
      <c r="J311" s="4">
        <v>-0.11506338932527771</v>
      </c>
      <c r="K311" s="4">
        <v>-0.13247406979822074</v>
      </c>
    </row>
    <row r="312" spans="1:11" x14ac:dyDescent="0.35">
      <c r="A312" s="22" t="s">
        <v>1230</v>
      </c>
      <c r="B312" s="4">
        <v>-0.16294898360662013</v>
      </c>
      <c r="C312" s="4">
        <v>-0.23813176996114405</v>
      </c>
      <c r="D312" s="4">
        <v>-0.16294898360662002</v>
      </c>
      <c r="E312" s="4">
        <v>-0.23813176996114405</v>
      </c>
      <c r="G312" s="271">
        <v>44105</v>
      </c>
      <c r="H312" s="4">
        <v>-3.4987899555752877E-2</v>
      </c>
      <c r="I312" s="4">
        <v>-0.21449294611376313</v>
      </c>
      <c r="J312" s="4">
        <v>-0.11647060286129274</v>
      </c>
      <c r="K312" s="4">
        <v>-0.14578822619166176</v>
      </c>
    </row>
    <row r="313" spans="1:11" x14ac:dyDescent="0.35">
      <c r="A313" s="22" t="s">
        <v>1231</v>
      </c>
      <c r="B313" s="4">
        <v>-0.19017246820645328</v>
      </c>
      <c r="C313" s="4">
        <v>-0.39819304132682665</v>
      </c>
      <c r="D313" s="4">
        <v>-0.19017246820645328</v>
      </c>
      <c r="E313" s="4">
        <v>-0.39819304132682665</v>
      </c>
      <c r="G313" s="271">
        <v>44136</v>
      </c>
      <c r="H313" s="4">
        <v>-8.9015343254556956E-2</v>
      </c>
      <c r="I313" s="4">
        <v>-0.17367198197770106</v>
      </c>
      <c r="J313" s="4">
        <v>-0.1258372757903069</v>
      </c>
      <c r="K313" s="4">
        <v>-0.15783790305911449</v>
      </c>
    </row>
    <row r="314" spans="1:11" x14ac:dyDescent="0.35">
      <c r="A314" s="22" t="s">
        <v>1232</v>
      </c>
      <c r="B314" s="4">
        <v>-0.19178948138097363</v>
      </c>
      <c r="C314" s="4">
        <v>-0.37521233154769518</v>
      </c>
      <c r="D314" s="4">
        <v>-0.19178948138097351</v>
      </c>
      <c r="E314" s="4">
        <v>-0.37521233154769518</v>
      </c>
      <c r="G314" s="271">
        <v>44166</v>
      </c>
      <c r="H314" s="4">
        <v>-5.2493807929253622E-3</v>
      </c>
      <c r="I314" s="4">
        <v>-0.21960549389390083</v>
      </c>
      <c r="J314" s="4">
        <v>-0.12247967192538756</v>
      </c>
      <c r="K314" s="4">
        <v>-0.17960485830678252</v>
      </c>
    </row>
    <row r="315" spans="1:11" x14ac:dyDescent="0.35">
      <c r="A315" s="22" t="s">
        <v>1234</v>
      </c>
      <c r="B315" s="4">
        <v>-0.30354954389849831</v>
      </c>
      <c r="C315" s="4">
        <v>-0.33274050696246649</v>
      </c>
      <c r="D315" s="4">
        <v>-0.30354954389849831</v>
      </c>
      <c r="E315" s="4">
        <v>-0.33274050696246649</v>
      </c>
      <c r="G315" s="271">
        <v>44197</v>
      </c>
      <c r="H315" s="4">
        <v>-0.16043382381727822</v>
      </c>
      <c r="I315" s="4">
        <v>-0.28685621263229522</v>
      </c>
      <c r="J315" s="4">
        <v>-0.13137786878664937</v>
      </c>
      <c r="K315" s="4">
        <v>-0.20988632644573135</v>
      </c>
    </row>
    <row r="316" spans="1:11" x14ac:dyDescent="0.35">
      <c r="A316" s="22" t="s">
        <v>1233</v>
      </c>
      <c r="B316" s="4">
        <v>-0.23772133106396887</v>
      </c>
      <c r="C316" s="4">
        <v>-0.42773380982183307</v>
      </c>
      <c r="D316" s="4">
        <v>-0.23772133106396887</v>
      </c>
      <c r="E316" s="4">
        <v>-0.42773380982183307</v>
      </c>
      <c r="G316" s="271">
        <v>44228</v>
      </c>
      <c r="H316" s="4">
        <v>-1.8974080455697373E-2</v>
      </c>
      <c r="I316" s="4">
        <v>-0.1120594933505179</v>
      </c>
      <c r="J316" s="4">
        <v>-0.13652389116522456</v>
      </c>
      <c r="K316" s="4">
        <v>-0.2216889624700934</v>
      </c>
    </row>
    <row r="317" spans="1:11" x14ac:dyDescent="0.35">
      <c r="A317" s="22" t="s">
        <v>1237</v>
      </c>
      <c r="B317" s="4">
        <v>-0.17922658831542126</v>
      </c>
      <c r="C317" s="4">
        <v>-0.25504322844627059</v>
      </c>
      <c r="D317" s="4">
        <v>-0.17922658831542115</v>
      </c>
      <c r="E317" s="4">
        <v>-0.25504322844627059</v>
      </c>
      <c r="G317" s="271">
        <v>44256</v>
      </c>
      <c r="H317" s="4">
        <v>0.2228821078760963</v>
      </c>
      <c r="I317" s="4">
        <v>0.11623599558265041</v>
      </c>
      <c r="J317" s="4">
        <v>-0.10627348215033905</v>
      </c>
      <c r="K317" s="4">
        <v>-0.19915164574801258</v>
      </c>
    </row>
    <row r="318" spans="1:11" x14ac:dyDescent="0.35">
      <c r="A318" s="22" t="s">
        <v>1686</v>
      </c>
      <c r="B318" s="4">
        <v>-0.93214576691929152</v>
      </c>
      <c r="C318" s="4">
        <v>-0.21017702542848582</v>
      </c>
      <c r="D318" s="4">
        <v>-0.92460640768810165</v>
      </c>
      <c r="E318" s="4">
        <v>-0.21017702542848582</v>
      </c>
      <c r="G318" s="271">
        <v>44287</v>
      </c>
      <c r="H318" s="4">
        <v>0.35900176450926846</v>
      </c>
      <c r="I318" s="4">
        <v>0.48239540328511143</v>
      </c>
      <c r="J318" s="4">
        <v>-5.4441338950682039E-2</v>
      </c>
      <c r="K318" s="4">
        <v>-0.16284793399655773</v>
      </c>
    </row>
    <row r="319" spans="1:11" x14ac:dyDescent="0.35">
      <c r="A319" s="22" t="s">
        <v>1236</v>
      </c>
      <c r="B319" s="4">
        <v>-8.9132835236499619E-2</v>
      </c>
      <c r="C319" s="4">
        <v>-0.2877085449987955</v>
      </c>
      <c r="D319" s="4">
        <v>-8.913283523649973E-2</v>
      </c>
      <c r="E319" s="4">
        <v>-0.2877085449987955</v>
      </c>
      <c r="G319" s="271">
        <v>44317</v>
      </c>
      <c r="H319" s="4">
        <v>0.41025990505350607</v>
      </c>
      <c r="I319" s="4">
        <v>0.79388865791681384</v>
      </c>
      <c r="J319" s="4">
        <v>3.5036827327714626E-3</v>
      </c>
      <c r="K319" s="4">
        <v>-8.0332620600952254E-2</v>
      </c>
    </row>
    <row r="320" spans="1:11" x14ac:dyDescent="0.35">
      <c r="A320" s="22" t="s">
        <v>1241</v>
      </c>
      <c r="B320" s="4">
        <v>-0.13070470956293634</v>
      </c>
      <c r="C320" s="4">
        <v>-0.23318709237755675</v>
      </c>
      <c r="D320" s="4">
        <v>-0.13070470956293634</v>
      </c>
      <c r="E320" s="4">
        <v>-0.23318709237755675</v>
      </c>
      <c r="G320" s="271">
        <v>44348</v>
      </c>
      <c r="H320" s="4">
        <v>0.31603939142096649</v>
      </c>
      <c r="I320" s="4">
        <v>0.41929175672669672</v>
      </c>
      <c r="J320" s="4">
        <v>4.0788968491823896E-2</v>
      </c>
      <c r="K320" s="4">
        <v>-2.9505077514775491E-2</v>
      </c>
    </row>
    <row r="321" spans="1:11" x14ac:dyDescent="0.35">
      <c r="A321" s="22" t="s">
        <v>1235</v>
      </c>
      <c r="B321" s="4">
        <v>-2.7175435402579495E-2</v>
      </c>
      <c r="C321" s="4">
        <v>-0.12822147651456384</v>
      </c>
      <c r="D321" s="4">
        <v>-2.7175435402579495E-2</v>
      </c>
      <c r="E321" s="4">
        <v>-0.12822147651456384</v>
      </c>
      <c r="G321" s="271">
        <v>44378</v>
      </c>
      <c r="H321" s="4">
        <v>0.37902984921449989</v>
      </c>
      <c r="I321" s="4">
        <v>0.42144117868059383</v>
      </c>
      <c r="J321" s="4">
        <v>8.1158412528552271E-2</v>
      </c>
      <c r="K321" s="4">
        <v>1.7685875881993329E-2</v>
      </c>
    </row>
    <row r="322" spans="1:11" x14ac:dyDescent="0.35">
      <c r="A322" s="22" t="s">
        <v>1228</v>
      </c>
      <c r="B322" s="4">
        <v>-0.15504219402469455</v>
      </c>
      <c r="C322" s="4">
        <v>-0.27267087562170622</v>
      </c>
      <c r="D322" s="4">
        <v>-0.15504219402469466</v>
      </c>
      <c r="E322" s="4">
        <v>-0.27267087562170633</v>
      </c>
      <c r="G322" s="271">
        <v>44409</v>
      </c>
      <c r="H322" s="4">
        <v>0.41962865549705719</v>
      </c>
      <c r="I322" s="4">
        <v>0.543654624395707</v>
      </c>
      <c r="J322" s="4">
        <v>0.13180628295745667</v>
      </c>
      <c r="K322" s="4">
        <v>7.0854114534534718E-2</v>
      </c>
    </row>
    <row r="323" spans="1:11" x14ac:dyDescent="0.35">
      <c r="A323" s="22" t="s">
        <v>1239</v>
      </c>
      <c r="B323" s="4">
        <v>-6.4139247057344639E-2</v>
      </c>
      <c r="C323" s="4">
        <v>-0.32232210016340612</v>
      </c>
      <c r="D323" s="4">
        <v>-6.4139247057344639E-2</v>
      </c>
      <c r="E323" s="4">
        <v>-0.32232210016340612</v>
      </c>
      <c r="G323" s="271">
        <v>44440</v>
      </c>
      <c r="H323" s="4">
        <v>0.37452593582259941</v>
      </c>
      <c r="I323" s="4">
        <v>0.32901829052275766</v>
      </c>
      <c r="J323" s="4">
        <v>0.15800094931391784</v>
      </c>
      <c r="K323" s="4">
        <v>0.11352973719867276</v>
      </c>
    </row>
    <row r="324" spans="1:11" x14ac:dyDescent="0.35">
      <c r="A324" s="22" t="s">
        <v>1240</v>
      </c>
      <c r="B324" s="4">
        <v>-0.11324053235890219</v>
      </c>
      <c r="C324" s="4">
        <v>-0.15048530586071796</v>
      </c>
      <c r="D324" s="4">
        <v>-0.11324053235890219</v>
      </c>
      <c r="E324" s="4">
        <v>-0.15048530586071784</v>
      </c>
      <c r="G324" s="271">
        <v>44470</v>
      </c>
      <c r="H324" s="4">
        <v>0.15120555313065309</v>
      </c>
      <c r="I324" s="4">
        <v>0.47247916474093699</v>
      </c>
      <c r="J324" s="4">
        <v>0.1746567150261269</v>
      </c>
      <c r="K324" s="4">
        <v>0.17996098596695176</v>
      </c>
    </row>
    <row r="325" spans="1:11" x14ac:dyDescent="0.35">
      <c r="A325" s="22" t="s">
        <v>1687</v>
      </c>
      <c r="B325" s="4">
        <v>-0.31786001773263384</v>
      </c>
      <c r="C325" s="4">
        <v>-9.6776909358087027E-2</v>
      </c>
      <c r="D325" s="4">
        <v>-0.31786001773263395</v>
      </c>
      <c r="E325" s="4">
        <v>-9.6776909358087027E-2</v>
      </c>
      <c r="G325" s="271">
        <v>44501</v>
      </c>
      <c r="H325" s="4">
        <v>0.52000368356268956</v>
      </c>
      <c r="I325" s="4">
        <v>0.80140688689413886</v>
      </c>
      <c r="J325" s="4">
        <v>0.22636446677762256</v>
      </c>
      <c r="K325" s="4">
        <v>0.25979102598251758</v>
      </c>
    </row>
    <row r="326" spans="1:11" x14ac:dyDescent="0.35">
      <c r="A326" s="22" t="s">
        <v>1242</v>
      </c>
      <c r="B326" s="4">
        <v>-4.8060264866611302E-2</v>
      </c>
      <c r="C326" s="4">
        <v>-0.37463911125235194</v>
      </c>
      <c r="D326" s="4">
        <v>-4.8060264866611191E-2</v>
      </c>
      <c r="E326" s="4">
        <v>-0.37463911125235205</v>
      </c>
      <c r="G326" s="271">
        <v>44531</v>
      </c>
      <c r="H326" s="4">
        <v>0.20246468463226863</v>
      </c>
      <c r="I326" s="4">
        <v>0.51428182890667329</v>
      </c>
      <c r="J326" s="4">
        <v>0.24649232143197808</v>
      </c>
      <c r="K326" s="4">
        <v>0.33317623613095582</v>
      </c>
    </row>
    <row r="327" spans="1:11" x14ac:dyDescent="0.35">
      <c r="A327" s="22" t="s">
        <v>1243</v>
      </c>
      <c r="B327" s="4">
        <v>-0.14124959371330026</v>
      </c>
      <c r="C327" s="4">
        <v>-0.27271906089922648</v>
      </c>
      <c r="D327" s="4">
        <v>-0.14124959371330026</v>
      </c>
      <c r="E327" s="4">
        <v>-0.27271906089922648</v>
      </c>
      <c r="G327" s="271">
        <v>44562</v>
      </c>
      <c r="H327" s="4">
        <v>0.37657400132263108</v>
      </c>
      <c r="I327" s="4">
        <v>0.63446629426053036</v>
      </c>
      <c r="J327" s="4">
        <v>0.29762897640632113</v>
      </c>
      <c r="K327" s="4">
        <v>0.42841276232056114</v>
      </c>
    </row>
    <row r="328" spans="1:11" x14ac:dyDescent="0.35">
      <c r="A328" s="22" t="s">
        <v>1688</v>
      </c>
      <c r="B328" s="4">
        <v>-0.36466904819892532</v>
      </c>
      <c r="C328" s="4">
        <v>-0.14055436314525371</v>
      </c>
      <c r="D328" s="4">
        <v>-0.36466904819892532</v>
      </c>
      <c r="E328" s="4">
        <v>-0.14055436314525371</v>
      </c>
      <c r="G328" s="271">
        <v>44593</v>
      </c>
      <c r="H328" s="4">
        <v>0.31947944246601745</v>
      </c>
      <c r="I328" s="4">
        <v>0.59843164360559631</v>
      </c>
      <c r="J328" s="4">
        <v>0.3300305830802861</v>
      </c>
      <c r="K328" s="4">
        <v>0.49707228056635011</v>
      </c>
    </row>
    <row r="329" spans="1:11" x14ac:dyDescent="0.35">
      <c r="A329" s="22" t="s">
        <v>1244</v>
      </c>
      <c r="B329" s="4">
        <v>-0.26317544459283204</v>
      </c>
      <c r="C329" s="4">
        <v>-0.38888049731708252</v>
      </c>
      <c r="D329" s="4">
        <v>-0.26317544459283193</v>
      </c>
      <c r="E329" s="4">
        <v>-0.38888049731708252</v>
      </c>
      <c r="G329" s="271">
        <v>44621</v>
      </c>
      <c r="H329" s="4">
        <v>0.20163512117848281</v>
      </c>
      <c r="I329" s="4">
        <v>0.53228251829303863</v>
      </c>
      <c r="J329" s="4">
        <v>0.32530659272488327</v>
      </c>
      <c r="K329" s="4">
        <v>0.53844581564906813</v>
      </c>
    </row>
    <row r="330" spans="1:11" x14ac:dyDescent="0.35">
      <c r="A330" s="22" t="s">
        <v>1245</v>
      </c>
      <c r="B330" s="4">
        <v>-0.10329450695501963</v>
      </c>
      <c r="C330" s="4">
        <v>-0.14419092209814355</v>
      </c>
      <c r="D330" s="4">
        <v>-0.10329450695501963</v>
      </c>
      <c r="E330" s="4">
        <v>-0.14419092209814366</v>
      </c>
      <c r="G330" s="271">
        <v>44652</v>
      </c>
      <c r="H330" s="4">
        <v>0.24499388584402237</v>
      </c>
      <c r="I330" s="4">
        <v>0.56114311067582889</v>
      </c>
      <c r="J330" s="4">
        <v>0.31384860177343121</v>
      </c>
      <c r="K330" s="4">
        <v>0.54415891445741282</v>
      </c>
    </row>
    <row r="331" spans="1:11" x14ac:dyDescent="0.35">
      <c r="A331" s="22" t="s">
        <v>1238</v>
      </c>
      <c r="B331" s="4">
        <v>-0.120825259917963</v>
      </c>
      <c r="C331" s="4">
        <v>-0.30456769780396875</v>
      </c>
      <c r="D331" s="4">
        <v>-0.120825259917963</v>
      </c>
      <c r="E331" s="4">
        <v>-0.30456769780396875</v>
      </c>
      <c r="G331" s="271">
        <v>44682</v>
      </c>
      <c r="H331" s="4">
        <v>0.39590226465026612</v>
      </c>
      <c r="I331" s="4">
        <v>0.50035975639400565</v>
      </c>
      <c r="J331" s="4">
        <v>0.31519970383013707</v>
      </c>
      <c r="K331" s="4">
        <v>0.52478930405967095</v>
      </c>
    </row>
    <row r="332" spans="1:11" x14ac:dyDescent="0.35">
      <c r="A332" s="20">
        <v>2010</v>
      </c>
      <c r="G332" s="271">
        <v>44713</v>
      </c>
      <c r="H332" s="4">
        <v>0.17566594849351125</v>
      </c>
      <c r="I332" s="4">
        <v>0.55722072844531878</v>
      </c>
      <c r="J332" s="4">
        <v>0.30163479952745353</v>
      </c>
      <c r="K332" s="4">
        <v>0.53516503306014052</v>
      </c>
    </row>
    <row r="333" spans="1:11" x14ac:dyDescent="0.35">
      <c r="A333" s="22" t="s">
        <v>1229</v>
      </c>
      <c r="B333" s="4">
        <v>0.29663775799895742</v>
      </c>
      <c r="C333" s="4">
        <v>0.2873839715735893</v>
      </c>
      <c r="D333" s="4">
        <v>0.29663775799895764</v>
      </c>
      <c r="E333" s="4">
        <v>0.2873839715735893</v>
      </c>
      <c r="G333" s="271">
        <v>44743</v>
      </c>
      <c r="H333" s="4">
        <v>0.16428840028408986</v>
      </c>
      <c r="I333" s="4">
        <v>0.40507753127917301</v>
      </c>
      <c r="J333" s="4">
        <v>0.28396938775251201</v>
      </c>
      <c r="K333" s="4">
        <v>0.52980638261246615</v>
      </c>
    </row>
    <row r="334" spans="1:11" x14ac:dyDescent="0.35">
      <c r="A334" s="22" t="s">
        <v>1230</v>
      </c>
      <c r="B334" s="4">
        <v>0.1879438367707269</v>
      </c>
      <c r="C334" s="4">
        <v>0.15542871625317245</v>
      </c>
      <c r="D334" s="4">
        <v>0.1879438367707269</v>
      </c>
      <c r="E334" s="4">
        <v>0.15542871625317245</v>
      </c>
      <c r="G334" s="271">
        <v>44774</v>
      </c>
      <c r="H334" s="4">
        <v>0.48560201355245325</v>
      </c>
      <c r="I334" s="4">
        <v>0.37710711821359721</v>
      </c>
      <c r="J334" s="4">
        <v>0.29195239575626863</v>
      </c>
      <c r="K334" s="4">
        <v>0.51344264787289684</v>
      </c>
    </row>
    <row r="335" spans="1:11" x14ac:dyDescent="0.35">
      <c r="A335" s="22" t="s">
        <v>1231</v>
      </c>
      <c r="B335" s="4">
        <v>0.309058757301784</v>
      </c>
      <c r="C335" s="4">
        <v>0.29642625462802208</v>
      </c>
      <c r="D335" s="4">
        <v>0.309058757301784</v>
      </c>
      <c r="E335" s="4">
        <v>0.29642625462802208</v>
      </c>
      <c r="G335" s="271">
        <v>44805</v>
      </c>
      <c r="H335" s="4">
        <v>0.21899084988408601</v>
      </c>
      <c r="I335" s="4">
        <v>0.46352378981862441</v>
      </c>
      <c r="J335" s="4">
        <v>0.28003191035946373</v>
      </c>
      <c r="K335" s="4">
        <v>0.52226332296046252</v>
      </c>
    </row>
    <row r="336" spans="1:11" x14ac:dyDescent="0.35">
      <c r="A336" s="22" t="s">
        <v>1232</v>
      </c>
      <c r="B336" s="4">
        <v>-0.26749412762279179</v>
      </c>
      <c r="C336" s="4">
        <v>0.35391031351984714</v>
      </c>
      <c r="D336" s="4">
        <v>-0.2674941276227919</v>
      </c>
      <c r="E336" s="4">
        <v>0.35391031351984714</v>
      </c>
      <c r="G336" s="271">
        <v>44835</v>
      </c>
      <c r="H336" s="4">
        <v>0.17047490677079069</v>
      </c>
      <c r="I336" s="4">
        <v>0.20365882863221341</v>
      </c>
      <c r="J336" s="4">
        <v>0.28023035094852222</v>
      </c>
      <c r="K336" s="4">
        <v>0.49186004629916447</v>
      </c>
    </row>
    <row r="337" spans="1:11" x14ac:dyDescent="0.35">
      <c r="A337" s="22" t="s">
        <v>1234</v>
      </c>
      <c r="B337" s="4">
        <v>0.27716270329080128</v>
      </c>
      <c r="C337" s="4">
        <v>0.28257834569610862</v>
      </c>
      <c r="D337" s="4">
        <v>0.27716270329080128</v>
      </c>
      <c r="E337" s="4">
        <v>0.28257834569610885</v>
      </c>
      <c r="G337" s="271">
        <v>44866</v>
      </c>
      <c r="H337" s="4">
        <v>-1.7597534523755787E-2</v>
      </c>
      <c r="I337" s="4">
        <v>0.16475560400516231</v>
      </c>
      <c r="J337" s="4">
        <v>0.23423506408186934</v>
      </c>
      <c r="K337" s="4">
        <v>0.43758675154906057</v>
      </c>
    </row>
    <row r="338" spans="1:11" x14ac:dyDescent="0.35">
      <c r="A338" s="22" t="s">
        <v>1233</v>
      </c>
      <c r="B338" s="4">
        <v>0.2462290383841248</v>
      </c>
      <c r="C338" s="4">
        <v>0.29574355567196164</v>
      </c>
      <c r="D338" s="4">
        <v>0.2462290383841248</v>
      </c>
      <c r="E338" s="4">
        <v>0.29574355567196164</v>
      </c>
      <c r="G338" s="271">
        <v>44896</v>
      </c>
      <c r="H338" s="4">
        <v>0.14063218701678615</v>
      </c>
      <c r="I338" s="4">
        <v>0.20883882535469667</v>
      </c>
      <c r="J338" s="4">
        <v>0.22799170807564995</v>
      </c>
      <c r="K338" s="4">
        <v>0.41078074272006004</v>
      </c>
    </row>
    <row r="339" spans="1:11" x14ac:dyDescent="0.35">
      <c r="A339" s="22" t="s">
        <v>1237</v>
      </c>
      <c r="B339" s="4">
        <v>0.17861141461303043</v>
      </c>
      <c r="C339" s="4">
        <v>0.17125997022037853</v>
      </c>
      <c r="D339" s="4">
        <v>0.17861141461303021</v>
      </c>
      <c r="E339" s="4">
        <v>0.17125997022037853</v>
      </c>
      <c r="G339" s="271">
        <v>44927</v>
      </c>
      <c r="H339" s="4">
        <v>4.7688244967831528E-2</v>
      </c>
      <c r="I339" s="4">
        <v>0.1447449089272137</v>
      </c>
      <c r="J339" s="4">
        <v>0.20255715852358547</v>
      </c>
      <c r="K339" s="4">
        <v>0.37327838604008523</v>
      </c>
    </row>
    <row r="340" spans="1:11" x14ac:dyDescent="0.35">
      <c r="A340" s="22" t="s">
        <v>1686</v>
      </c>
      <c r="B340" s="4">
        <v>-0.55289974109920004</v>
      </c>
      <c r="C340" s="4">
        <v>0.15945512156848318</v>
      </c>
      <c r="D340" s="4">
        <v>5.9755825267997498E-3</v>
      </c>
      <c r="E340" s="4">
        <v>0.15945512156848318</v>
      </c>
      <c r="G340" s="271">
        <v>44958</v>
      </c>
      <c r="H340" s="4">
        <v>-2.6838035132592308E-2</v>
      </c>
      <c r="I340" s="4">
        <v>6.842806755312747E-2</v>
      </c>
      <c r="J340" s="4">
        <v>0.17289116854714903</v>
      </c>
      <c r="K340" s="4">
        <v>0.33131855964803969</v>
      </c>
    </row>
    <row r="341" spans="1:11" x14ac:dyDescent="0.35">
      <c r="A341" s="22" t="s">
        <v>1236</v>
      </c>
      <c r="B341" s="4">
        <v>0.14202766319306481</v>
      </c>
      <c r="C341" s="4">
        <v>9.5368885612227672E-2</v>
      </c>
      <c r="D341" s="4">
        <v>0.14202766319306481</v>
      </c>
      <c r="E341" s="4">
        <v>9.5368885612227672E-2</v>
      </c>
      <c r="G341" s="271">
        <v>44986</v>
      </c>
      <c r="H341" s="4">
        <v>2.894940024571957E-2</v>
      </c>
      <c r="I341" s="4">
        <v>-0.16255237529976829</v>
      </c>
      <c r="J341" s="4">
        <v>0.15525858266960846</v>
      </c>
      <c r="K341" s="4">
        <v>0.2628897555235159</v>
      </c>
    </row>
    <row r="342" spans="1:11" x14ac:dyDescent="0.35">
      <c r="A342" s="22" t="s">
        <v>1241</v>
      </c>
      <c r="B342" s="4">
        <v>0.12288367622659258</v>
      </c>
      <c r="C342" s="4">
        <v>8.5354530994087519E-2</v>
      </c>
      <c r="D342" s="4">
        <v>0.12288367622659258</v>
      </c>
      <c r="E342" s="4">
        <v>8.5354530994087296E-2</v>
      </c>
      <c r="G342" s="271">
        <v>45017</v>
      </c>
      <c r="H342" s="4">
        <v>-0.19738023807084737</v>
      </c>
      <c r="I342" s="4">
        <v>-0.17065544021547552</v>
      </c>
      <c r="J342" s="4">
        <v>0.11138551207378278</v>
      </c>
      <c r="K342" s="4">
        <v>0.20326769761526853</v>
      </c>
    </row>
    <row r="343" spans="1:11" x14ac:dyDescent="0.35">
      <c r="A343" s="22" t="s">
        <v>1235</v>
      </c>
      <c r="B343" s="4">
        <v>0.11115187087827949</v>
      </c>
      <c r="C343" s="4">
        <v>0.14712377782868802</v>
      </c>
      <c r="D343" s="4">
        <v>0.11115187087827949</v>
      </c>
      <c r="E343" s="4">
        <v>0.14712377782868824</v>
      </c>
      <c r="G343" s="271">
        <v>45047</v>
      </c>
      <c r="H343" s="4">
        <v>-0.11094313996334226</v>
      </c>
      <c r="I343" s="4">
        <v>-0.15530888931911901</v>
      </c>
      <c r="J343" s="4">
        <v>6.6744980715255142E-2</v>
      </c>
      <c r="K343" s="4">
        <v>0.14530266491326693</v>
      </c>
    </row>
    <row r="344" spans="1:11" x14ac:dyDescent="0.35">
      <c r="A344" s="22" t="s">
        <v>1228</v>
      </c>
      <c r="B344" s="4">
        <v>0.16818185036812405</v>
      </c>
      <c r="C344" s="4">
        <v>0.16466284449548407</v>
      </c>
      <c r="D344" s="4">
        <v>0.16818185036812405</v>
      </c>
      <c r="E344" s="4">
        <v>0.1646628444954843</v>
      </c>
      <c r="G344" s="271">
        <v>45078</v>
      </c>
      <c r="H344" s="4">
        <v>-0.1012547638430521</v>
      </c>
      <c r="I344" s="4">
        <v>-0.21717027301464797</v>
      </c>
      <c r="J344" s="4">
        <v>4.3962456856922127E-2</v>
      </c>
      <c r="K344" s="4">
        <v>8.3492719249929959E-2</v>
      </c>
    </row>
    <row r="345" spans="1:11" x14ac:dyDescent="0.35">
      <c r="A345" s="22" t="s">
        <v>1239</v>
      </c>
      <c r="B345" s="4">
        <v>7.2929091638853194E-2</v>
      </c>
      <c r="C345" s="4">
        <v>6.1463532800939191E-2</v>
      </c>
      <c r="D345" s="4">
        <v>7.2929091638853194E-2</v>
      </c>
      <c r="E345" s="4">
        <v>6.1463532800939191E-2</v>
      </c>
      <c r="G345" s="271">
        <v>45108</v>
      </c>
      <c r="H345" s="4">
        <v>-0.1738371900527983</v>
      </c>
      <c r="I345" s="4">
        <v>-0.24292691257373433</v>
      </c>
      <c r="J345" s="4">
        <v>1.7372267062431446E-2</v>
      </c>
      <c r="K345" s="4">
        <v>2.892142078136839E-2</v>
      </c>
    </row>
    <row r="346" spans="1:11" x14ac:dyDescent="0.35">
      <c r="A346" s="22" t="s">
        <v>1240</v>
      </c>
      <c r="B346" s="4">
        <v>6.8394232158465851E-2</v>
      </c>
      <c r="C346" s="4">
        <v>4.0674359521921666E-2</v>
      </c>
      <c r="D346" s="4">
        <v>6.8394232158465851E-2</v>
      </c>
      <c r="E346" s="4">
        <v>4.0674359521921666E-2</v>
      </c>
      <c r="G346" s="271">
        <v>45139</v>
      </c>
      <c r="H346" s="4">
        <v>-0.25021615985831858</v>
      </c>
      <c r="I346" s="4">
        <v>-0.22672773723929762</v>
      </c>
      <c r="J346" s="4">
        <v>-3.3060498897979573E-2</v>
      </c>
      <c r="K346" s="4">
        <v>-1.7909667600555346E-2</v>
      </c>
    </row>
    <row r="347" spans="1:11" x14ac:dyDescent="0.35">
      <c r="A347" s="22" t="s">
        <v>1687</v>
      </c>
      <c r="B347" s="4">
        <v>-0.47220519255574844</v>
      </c>
      <c r="C347" s="4">
        <v>-0.11125352299012836</v>
      </c>
      <c r="D347" s="4">
        <v>-0.47220519255574844</v>
      </c>
      <c r="E347" s="4">
        <v>-0.11125352299012836</v>
      </c>
      <c r="G347" s="271">
        <v>45170</v>
      </c>
      <c r="H347" s="4">
        <v>-0.16709082961759225</v>
      </c>
      <c r="I347" s="4">
        <v>-0.19574042334025643</v>
      </c>
      <c r="J347" s="4">
        <v>-6.2141268823203255E-2</v>
      </c>
      <c r="K347" s="4">
        <v>-6.6280784939335202E-2</v>
      </c>
    </row>
    <row r="348" spans="1:11" x14ac:dyDescent="0.35">
      <c r="A348" s="22" t="s">
        <v>1242</v>
      </c>
      <c r="B348" s="4">
        <v>0.14358851877369072</v>
      </c>
      <c r="C348" s="4">
        <v>0.17239160824136701</v>
      </c>
      <c r="D348" s="4">
        <v>0.14358851877369072</v>
      </c>
      <c r="E348" s="4">
        <v>0.17239160824136701</v>
      </c>
      <c r="G348" s="271">
        <v>45200</v>
      </c>
      <c r="H348" s="4">
        <v>-4.286938925445738E-3</v>
      </c>
      <c r="I348" s="4">
        <v>-0.1067605021585184</v>
      </c>
      <c r="J348" s="4">
        <v>-7.3024326032022358E-2</v>
      </c>
      <c r="K348" s="4">
        <v>-8.9083812156455555E-2</v>
      </c>
    </row>
    <row r="349" spans="1:11" x14ac:dyDescent="0.35">
      <c r="A349" s="22" t="s">
        <v>1243</v>
      </c>
      <c r="B349" s="4">
        <v>0.35128445237332762</v>
      </c>
      <c r="C349" s="4">
        <v>0.25865750747739824</v>
      </c>
      <c r="D349" s="4">
        <v>0.35128445237332762</v>
      </c>
      <c r="E349" s="4">
        <v>0.25865750747739824</v>
      </c>
      <c r="G349" s="271">
        <v>45231</v>
      </c>
      <c r="H349" s="4">
        <v>2.4379995176365687E-2</v>
      </c>
      <c r="I349" s="4">
        <v>-9.4642318733870523E-2</v>
      </c>
      <c r="J349" s="4">
        <v>-6.9730744727524607E-2</v>
      </c>
      <c r="K349" s="4">
        <v>-0.10878082344469053</v>
      </c>
    </row>
    <row r="350" spans="1:11" x14ac:dyDescent="0.35">
      <c r="A350" s="22" t="s">
        <v>1688</v>
      </c>
      <c r="B350" s="4">
        <v>0.62822060201598351</v>
      </c>
      <c r="C350" s="4">
        <v>0.25676562158544658</v>
      </c>
      <c r="D350" s="4">
        <v>0.62822060201598351</v>
      </c>
      <c r="E350" s="4">
        <v>0.25676562158544658</v>
      </c>
      <c r="G350" s="271">
        <v>45261</v>
      </c>
      <c r="H350" s="4">
        <v>-0.11184269365266719</v>
      </c>
      <c r="I350" s="4">
        <v>-0.10771004989400246</v>
      </c>
      <c r="J350" s="4">
        <v>-8.9285780625023015E-2</v>
      </c>
      <c r="K350" s="4">
        <v>-0.13029311663162257</v>
      </c>
    </row>
    <row r="351" spans="1:11" x14ac:dyDescent="0.35">
      <c r="A351" s="22" t="s">
        <v>1244</v>
      </c>
      <c r="B351" s="4">
        <v>0.196241210630556</v>
      </c>
      <c r="C351" s="4">
        <v>0.25509023345214898</v>
      </c>
      <c r="D351" s="4">
        <v>0.196241210630556</v>
      </c>
      <c r="E351" s="4">
        <v>0.25509023345214898</v>
      </c>
      <c r="G351" s="271">
        <v>45292</v>
      </c>
      <c r="H351" s="4">
        <v>9.9450995896568806E-2</v>
      </c>
      <c r="I351" s="4">
        <v>-4.173206055936074E-3</v>
      </c>
      <c r="J351" s="4">
        <v>-8.4827107574528382E-2</v>
      </c>
      <c r="K351" s="4">
        <v>-0.13914966383361316</v>
      </c>
    </row>
    <row r="352" spans="1:11" x14ac:dyDescent="0.35">
      <c r="A352" s="22" t="s">
        <v>1245</v>
      </c>
      <c r="B352" s="4">
        <v>0.15441160915846885</v>
      </c>
      <c r="C352" s="4">
        <v>0.24044391313789615</v>
      </c>
      <c r="D352" s="4">
        <v>0.15441160915846885</v>
      </c>
      <c r="E352" s="4">
        <v>0.24044391313789615</v>
      </c>
      <c r="G352" s="271">
        <v>45323</v>
      </c>
      <c r="H352" s="4">
        <v>2.4425391747215031E-2</v>
      </c>
      <c r="I352" s="4">
        <v>-0.13554372208299781</v>
      </c>
      <c r="J352" s="4">
        <v>-8.0983030290235125E-2</v>
      </c>
      <c r="K352" s="4">
        <v>-0.15355570115463957</v>
      </c>
    </row>
    <row r="353" spans="1:11" x14ac:dyDescent="0.35">
      <c r="A353" s="22" t="s">
        <v>1238</v>
      </c>
      <c r="B353" s="4">
        <v>0.10435906474714818</v>
      </c>
      <c r="C353" s="4">
        <v>0.19734078394575882</v>
      </c>
      <c r="D353" s="4">
        <v>0.10435906474714796</v>
      </c>
      <c r="E353" s="4">
        <v>0.19734078394575882</v>
      </c>
      <c r="G353" s="271">
        <v>45352</v>
      </c>
      <c r="H353" s="4">
        <v>-0.13328869802790744</v>
      </c>
      <c r="I353" s="4">
        <v>-6.7731301403513355E-2</v>
      </c>
      <c r="J353" s="4">
        <v>-9.5872205877303496E-2</v>
      </c>
      <c r="K353" s="4">
        <v>-0.14654494786035921</v>
      </c>
    </row>
    <row r="354" spans="1:11" x14ac:dyDescent="0.35">
      <c r="A354" s="20">
        <v>2011</v>
      </c>
      <c r="G354" s="271">
        <v>45383</v>
      </c>
      <c r="H354" s="4">
        <v>0.23932890881550928</v>
      </c>
      <c r="I354" s="4">
        <v>0.24672328629502194</v>
      </c>
      <c r="J354" s="4">
        <v>-6.1431000277849979E-2</v>
      </c>
      <c r="K354" s="4">
        <v>-0.11875775919763942</v>
      </c>
    </row>
    <row r="355" spans="1:11" x14ac:dyDescent="0.35">
      <c r="A355" s="22" t="s">
        <v>1229</v>
      </c>
      <c r="B355" s="4">
        <v>0.22316480727199761</v>
      </c>
      <c r="C355" s="4">
        <v>0.26256118769171</v>
      </c>
      <c r="D355" s="4">
        <v>0.22316480727199761</v>
      </c>
      <c r="E355" s="4">
        <v>0.26256118769171</v>
      </c>
      <c r="G355" s="271">
        <v>45413</v>
      </c>
      <c r="H355" s="4">
        <v>7.3953237667852001E-3</v>
      </c>
      <c r="I355" s="4">
        <v>4.5300905699692473E-2</v>
      </c>
      <c r="J355" s="4">
        <v>-5.0560168382591808E-2</v>
      </c>
      <c r="K355" s="4">
        <v>-0.10283308113045431</v>
      </c>
    </row>
    <row r="356" spans="1:11" x14ac:dyDescent="0.35">
      <c r="A356" s="22" t="s">
        <v>1230</v>
      </c>
      <c r="B356" s="4">
        <v>9.174642913407105E-2</v>
      </c>
      <c r="C356" s="4">
        <v>0.12672107125359333</v>
      </c>
      <c r="D356" s="4">
        <v>9.174642913407105E-2</v>
      </c>
      <c r="E356" s="4">
        <v>0.12672107125359333</v>
      </c>
      <c r="G356" s="271">
        <v>45444</v>
      </c>
      <c r="H356" s="4">
        <v>6.2888898038837349E-2</v>
      </c>
      <c r="I356" s="4">
        <v>-2.9668613413480593E-2</v>
      </c>
      <c r="J356" s="4">
        <v>-3.7778691813285414E-2</v>
      </c>
      <c r="K356" s="4">
        <v>-8.7218952303685038E-2</v>
      </c>
    </row>
    <row r="357" spans="1:11" x14ac:dyDescent="0.35">
      <c r="A357" s="22" t="s">
        <v>1231</v>
      </c>
      <c r="B357" s="4">
        <v>0.11833176693124736</v>
      </c>
      <c r="C357" s="4">
        <v>0.12908604839523896</v>
      </c>
      <c r="D357" s="4">
        <v>0.11833176693124714</v>
      </c>
      <c r="E357" s="4">
        <v>0.12908604839523874</v>
      </c>
      <c r="G357" s="271">
        <v>45474</v>
      </c>
      <c r="H357" s="4">
        <v>0.22475995002947524</v>
      </c>
      <c r="I357" s="4">
        <v>0.17644083189894233</v>
      </c>
      <c r="J357" s="4">
        <v>-9.0536208466313051E-3</v>
      </c>
      <c r="K357" s="4">
        <v>-5.3281697057413258E-2</v>
      </c>
    </row>
    <row r="358" spans="1:11" x14ac:dyDescent="0.35">
      <c r="A358" s="22" t="s">
        <v>1232</v>
      </c>
      <c r="B358" s="4">
        <v>-1.169051891439743E-2</v>
      </c>
      <c r="C358" s="4">
        <v>-3.8691217502475395E-2</v>
      </c>
      <c r="D358" s="4">
        <v>-1.1690518914397541E-2</v>
      </c>
      <c r="E358" s="4">
        <v>-3.8691217502475506E-2</v>
      </c>
      <c r="G358" s="271">
        <v>45505</v>
      </c>
      <c r="H358" s="4">
        <v>4.0056924845283337E-2</v>
      </c>
      <c r="I358" s="4">
        <v>0.14948154915039402</v>
      </c>
      <c r="J358" s="4">
        <v>1.5825768863703793E-2</v>
      </c>
      <c r="K358" s="4">
        <v>-2.2312607496924985E-2</v>
      </c>
    </row>
    <row r="359" spans="1:11" x14ac:dyDescent="0.35">
      <c r="A359" s="22" t="s">
        <v>1234</v>
      </c>
      <c r="B359" s="4">
        <v>0.24902790737562852</v>
      </c>
      <c r="C359" s="4">
        <v>3.9441111621487668E-3</v>
      </c>
      <c r="D359" s="4">
        <v>0.24902790737562852</v>
      </c>
      <c r="E359" s="4">
        <v>3.9441111621487668E-3</v>
      </c>
      <c r="G359" s="271">
        <v>45536</v>
      </c>
      <c r="H359" s="4">
        <v>-5.3471454039090149E-2</v>
      </c>
      <c r="I359" s="4">
        <v>-0.14303781684733063</v>
      </c>
      <c r="J359" s="4">
        <v>2.721688504431774E-2</v>
      </c>
      <c r="K359" s="4">
        <v>-1.450963467752675E-2</v>
      </c>
    </row>
    <row r="360" spans="1:11" x14ac:dyDescent="0.35">
      <c r="A360" s="22" t="s">
        <v>1233</v>
      </c>
      <c r="B360" s="4">
        <v>0.17296643118435395</v>
      </c>
      <c r="C360" s="4">
        <v>1.6464356016389514E-2</v>
      </c>
      <c r="D360" s="4">
        <v>0.17296643118435395</v>
      </c>
      <c r="E360" s="4">
        <v>1.6464356016389514E-2</v>
      </c>
      <c r="G360" s="271">
        <v>45566</v>
      </c>
      <c r="H360" s="4">
        <v>1.39097350272539E-2</v>
      </c>
      <c r="I360" s="4">
        <v>-6.1780063264185059E-2</v>
      </c>
      <c r="J360" s="4">
        <v>2.873805490675041E-2</v>
      </c>
      <c r="K360" s="4">
        <v>-9.7793175796125897E-3</v>
      </c>
    </row>
    <row r="361" spans="1:11" x14ac:dyDescent="0.35">
      <c r="A361" s="22" t="s">
        <v>1237</v>
      </c>
      <c r="B361" s="4">
        <v>0.12459767086572082</v>
      </c>
      <c r="C361" s="4">
        <v>6.3012990669348623E-2</v>
      </c>
      <c r="D361" s="4">
        <v>0.12459767086572082</v>
      </c>
      <c r="E361" s="4">
        <v>6.3012990669348623E-2</v>
      </c>
      <c r="G361" s="271">
        <v>45597</v>
      </c>
      <c r="H361" s="4">
        <v>-7.2107199419091716E-2</v>
      </c>
      <c r="I361" s="4">
        <v>-3.6058871423834016E-2</v>
      </c>
      <c r="J361" s="4">
        <v>2.0190625769223702E-2</v>
      </c>
      <c r="K361" s="4">
        <v>-3.7400289099055462E-3</v>
      </c>
    </row>
    <row r="362" spans="1:11" x14ac:dyDescent="0.35">
      <c r="A362" s="22" t="s">
        <v>1686</v>
      </c>
      <c r="B362" s="4">
        <v>3.2780249841704041</v>
      </c>
      <c r="C362" s="4">
        <v>0.43554815184300599</v>
      </c>
      <c r="D362" s="4">
        <v>1.1390124920852021</v>
      </c>
      <c r="E362" s="4">
        <v>0.43554815184300599</v>
      </c>
      <c r="G362" s="271">
        <v>45627</v>
      </c>
      <c r="H362" s="4">
        <v>3.0329021634934339E-2</v>
      </c>
      <c r="I362" s="4">
        <v>-1.1954969124481019E-2</v>
      </c>
      <c r="J362" s="4">
        <v>3.355873281406363E-2</v>
      </c>
      <c r="K362" s="4">
        <v>5.3948934424565831E-3</v>
      </c>
    </row>
    <row r="363" spans="1:11" x14ac:dyDescent="0.35">
      <c r="A363" s="22" t="s">
        <v>1236</v>
      </c>
      <c r="B363" s="4">
        <v>0.18285282398518721</v>
      </c>
      <c r="C363" s="4">
        <v>-1.4714337613376816E-2</v>
      </c>
      <c r="D363" s="4">
        <v>0.18285282398518721</v>
      </c>
      <c r="E363" s="4">
        <v>-1.4714337613376816E-2</v>
      </c>
      <c r="G363" s="271">
        <v>45658</v>
      </c>
      <c r="H363" s="4">
        <v>-6.0783911315333561E-2</v>
      </c>
      <c r="I363" s="4">
        <v>-4.8520594291105668E-2</v>
      </c>
      <c r="J363" s="4">
        <v>1.9310411204212397E-2</v>
      </c>
      <c r="K363" s="4">
        <v>1.4179242811505066E-3</v>
      </c>
    </row>
    <row r="364" spans="1:11" x14ac:dyDescent="0.35">
      <c r="A364" s="22" t="s">
        <v>1241</v>
      </c>
      <c r="B364" s="4">
        <v>0.25269570130906938</v>
      </c>
      <c r="C364" s="4">
        <v>3.8450915987759737E-2</v>
      </c>
      <c r="D364" s="4">
        <v>0.25269570130906938</v>
      </c>
      <c r="E364" s="4">
        <v>3.8450915987759737E-2</v>
      </c>
      <c r="G364" s="271">
        <v>45689</v>
      </c>
      <c r="H364" s="4">
        <v>1.3874427089109131E-2</v>
      </c>
      <c r="I364" s="4">
        <v>0.11051905315312527</v>
      </c>
      <c r="J364" s="4">
        <v>1.8410605942734026E-2</v>
      </c>
      <c r="K364" s="4">
        <v>2.2061044502623028E-2</v>
      </c>
    </row>
    <row r="365" spans="1:11" x14ac:dyDescent="0.35">
      <c r="A365" s="22" t="s">
        <v>1235</v>
      </c>
      <c r="B365" s="4">
        <v>0.15555382797366457</v>
      </c>
      <c r="C365" s="4">
        <v>0.14812035539967594</v>
      </c>
      <c r="D365" s="4">
        <v>0.15555382797366457</v>
      </c>
      <c r="E365" s="4">
        <v>0.14812035539967594</v>
      </c>
      <c r="G365" s="271">
        <v>45717</v>
      </c>
      <c r="H365" s="4">
        <v>7.1572997497111102E-2</v>
      </c>
      <c r="I365" s="4">
        <v>0.17520934423219026</v>
      </c>
      <c r="J365" s="4">
        <v>3.8876015384934126E-2</v>
      </c>
      <c r="K365" s="4">
        <v>4.1844541069156804E-2</v>
      </c>
    </row>
    <row r="366" spans="1:11" x14ac:dyDescent="0.35">
      <c r="A366" s="22" t="s">
        <v>1228</v>
      </c>
      <c r="B366" s="4">
        <v>0.15231978482047559</v>
      </c>
      <c r="C366" s="4">
        <v>9.6164665579381081E-2</v>
      </c>
      <c r="D366" s="4">
        <v>0.15231978482047559</v>
      </c>
      <c r="E366" s="4">
        <v>9.6164665579381081E-2</v>
      </c>
      <c r="G366" s="271">
        <v>45748</v>
      </c>
      <c r="H366" s="4">
        <v>4.779637849956031E-2</v>
      </c>
      <c r="I366" s="4">
        <v>-0.19612798115264296</v>
      </c>
      <c r="J366" s="4">
        <v>2.382197271530595E-2</v>
      </c>
      <c r="K366" s="4">
        <v>4.3978011939371786E-3</v>
      </c>
    </row>
    <row r="367" spans="1:11" x14ac:dyDescent="0.35">
      <c r="A367" s="22" t="s">
        <v>1239</v>
      </c>
      <c r="B367" s="4">
        <v>0.16508073438695425</v>
      </c>
      <c r="C367" s="4">
        <v>4.0419454818198641E-2</v>
      </c>
      <c r="D367" s="4">
        <v>0.16508073438695425</v>
      </c>
      <c r="E367" s="4">
        <v>4.0419454818198641E-2</v>
      </c>
      <c r="G367" s="271">
        <v>45778</v>
      </c>
      <c r="H367" s="4">
        <v>-2.6323379346188669E-2</v>
      </c>
      <c r="I367" s="4">
        <v>-0.1033742601485228</v>
      </c>
      <c r="J367" s="4">
        <v>2.0687330148217775E-2</v>
      </c>
      <c r="K367" s="4">
        <v>-8.7485519968456549E-3</v>
      </c>
    </row>
    <row r="368" spans="1:11" x14ac:dyDescent="0.35">
      <c r="A368" s="22" t="s">
        <v>1240</v>
      </c>
      <c r="B368" s="4">
        <v>0.14983697295947351</v>
      </c>
      <c r="C368" s="4">
        <v>4.6177141593640725E-2</v>
      </c>
      <c r="D368" s="4">
        <v>0.14983697295947351</v>
      </c>
      <c r="E368" s="4">
        <v>4.6177141593640947E-2</v>
      </c>
      <c r="G368" s="271">
        <v>45809</v>
      </c>
      <c r="H368" s="4">
        <v>-4.9715892674818463E-2</v>
      </c>
      <c r="I368" s="4">
        <v>-3.5084750038385515E-2</v>
      </c>
      <c r="J368" s="4">
        <v>1.1534958650395444E-2</v>
      </c>
      <c r="K368" s="4">
        <v>-9.110210312154976E-3</v>
      </c>
    </row>
    <row r="369" spans="1:11" x14ac:dyDescent="0.35">
      <c r="A369" s="22" t="s">
        <v>1687</v>
      </c>
      <c r="B369" s="4">
        <v>0.1085359019690304</v>
      </c>
      <c r="C369" s="4">
        <v>0.28393047381591008</v>
      </c>
      <c r="D369" s="4">
        <v>0.10853590196903062</v>
      </c>
      <c r="E369" s="4">
        <v>0.2839304738159103</v>
      </c>
      <c r="G369" s="271">
        <v>45839</v>
      </c>
      <c r="H369" s="4">
        <v>-4.3224226447732716E-2</v>
      </c>
      <c r="I369" s="4">
        <v>-6.4232815845078894E-2</v>
      </c>
      <c r="J369" s="4">
        <v>-7.4829972680311441E-3</v>
      </c>
      <c r="K369" s="4">
        <v>-2.8235605847604095E-2</v>
      </c>
    </row>
    <row r="370" spans="1:11" x14ac:dyDescent="0.35">
      <c r="A370" s="22" t="s">
        <v>1242</v>
      </c>
      <c r="B370" s="4">
        <v>9.5137620491270614E-2</v>
      </c>
      <c r="C370" s="4">
        <v>0.3657880698107403</v>
      </c>
      <c r="D370" s="4">
        <v>9.5137620491270614E-2</v>
      </c>
      <c r="E370" s="4">
        <v>0.3657880698107403</v>
      </c>
      <c r="G370" s="271">
        <v>45870</v>
      </c>
      <c r="H370" s="4">
        <v>-9.5508919596873687E-2</v>
      </c>
      <c r="I370" s="4">
        <v>-0.15656068084123864</v>
      </c>
      <c r="J370" s="4">
        <v>-1.6671342153233071E-2</v>
      </c>
      <c r="K370" s="4">
        <v>-5.2357867253696289E-2</v>
      </c>
    </row>
    <row r="371" spans="1:11" x14ac:dyDescent="0.35">
      <c r="A371" s="22" t="s">
        <v>1243</v>
      </c>
      <c r="B371" s="4">
        <v>0.12159823477265808</v>
      </c>
      <c r="C371" s="4">
        <v>0.19299136262391103</v>
      </c>
      <c r="D371" s="4">
        <v>0.12159823477265808</v>
      </c>
      <c r="E371" s="4">
        <v>0.19299136262391103</v>
      </c>
      <c r="G371" s="271">
        <v>45901</v>
      </c>
      <c r="H371" s="4">
        <v>0.10556821358063684</v>
      </c>
      <c r="I371" s="4">
        <v>0.10970760677113023</v>
      </c>
      <c r="J371" s="4">
        <v>-5.4205609123481047E-3</v>
      </c>
      <c r="K371" s="4">
        <v>-3.3206801698906441E-2</v>
      </c>
    </row>
    <row r="372" spans="1:11" x14ac:dyDescent="0.35">
      <c r="A372" s="22" t="s">
        <v>1688</v>
      </c>
      <c r="B372" s="4">
        <v>0.58576709513276293</v>
      </c>
      <c r="C372" s="4">
        <v>0.26405964010044958</v>
      </c>
      <c r="D372" s="4">
        <v>0.58576709513276271</v>
      </c>
      <c r="E372" s="4">
        <v>0.26405964010044958</v>
      </c>
      <c r="G372" s="271">
        <v>45931</v>
      </c>
      <c r="H372" s="4">
        <v>0.1533026916255722</v>
      </c>
      <c r="I372" s="4">
        <v>-0.24115338773323669</v>
      </c>
      <c r="J372" s="4">
        <v>6.0008899124381898E-3</v>
      </c>
      <c r="K372" s="4">
        <v>-4.7410592709230648E-2</v>
      </c>
    </row>
    <row r="373" spans="1:11" x14ac:dyDescent="0.35">
      <c r="A373" s="22" t="s">
        <v>1244</v>
      </c>
      <c r="B373" s="4">
        <v>0.14617260484378214</v>
      </c>
      <c r="C373" s="4">
        <v>0.1217362033972178</v>
      </c>
      <c r="D373" s="4">
        <v>0.14617260484378214</v>
      </c>
      <c r="E373" s="4">
        <v>0.1217362033972178</v>
      </c>
      <c r="G373" s="271">
        <v>45962</v>
      </c>
      <c r="H373" s="4">
        <v>-2.6533215462012261E-2</v>
      </c>
      <c r="I373" s="4">
        <v>4.0945733036338083E-2</v>
      </c>
      <c r="J373" s="4">
        <v>1.0157449856061262E-2</v>
      </c>
      <c r="K373" s="4">
        <v>-4.0776726140058117E-2</v>
      </c>
    </row>
    <row r="374" spans="1:11" x14ac:dyDescent="0.35">
      <c r="A374" s="22" t="s">
        <v>1245</v>
      </c>
      <c r="B374" s="4">
        <v>0.14613768588407283</v>
      </c>
      <c r="C374" s="4">
        <v>0.14276643013136403</v>
      </c>
      <c r="D374" s="4">
        <v>0.14613768588407283</v>
      </c>
      <c r="E374" s="4">
        <v>0.14276643013136403</v>
      </c>
      <c r="G374" s="271">
        <v>45992</v>
      </c>
      <c r="H374" s="4">
        <v>-1.4280489081757497E-2</v>
      </c>
      <c r="I374" s="4">
        <v>5.5750880460554875E-2</v>
      </c>
      <c r="J374" s="4">
        <v>6.4636531831778754E-3</v>
      </c>
      <c r="K374" s="4">
        <v>-3.5193594220237601E-2</v>
      </c>
    </row>
    <row r="375" spans="1:11" x14ac:dyDescent="0.35">
      <c r="A375" s="22" t="s">
        <v>1238</v>
      </c>
      <c r="B375" s="4">
        <v>8.0660610029826163E-2</v>
      </c>
      <c r="C375" s="4">
        <v>6.0376980691076776E-2</v>
      </c>
      <c r="D375" s="4">
        <v>8.0660610029826163E-2</v>
      </c>
      <c r="E375" s="4">
        <v>6.0376980691076776E-2</v>
      </c>
      <c r="G375" s="271">
        <v>46023</v>
      </c>
      <c r="H375" s="4">
        <v>-5.8567826753293417E-2</v>
      </c>
      <c r="I375" s="4">
        <v>-0.17871588570457908</v>
      </c>
      <c r="J375" s="4">
        <v>7.0226047696944072E-3</v>
      </c>
      <c r="K375" s="4">
        <v>-4.6239044208905788E-2</v>
      </c>
    </row>
    <row r="376" spans="1:11" x14ac:dyDescent="0.35">
      <c r="A376" s="20">
        <v>2012</v>
      </c>
      <c r="G376" s="271">
        <v>46054</v>
      </c>
      <c r="H376" s="4">
        <v>0.11449341250956691</v>
      </c>
      <c r="I376" s="4">
        <v>-8.0095135739464918E-2</v>
      </c>
      <c r="J376" s="4">
        <v>1.5673304394022924E-2</v>
      </c>
      <c r="K376" s="4">
        <v>-6.0911777429997094E-2</v>
      </c>
    </row>
    <row r="377" spans="1:11" x14ac:dyDescent="0.35">
      <c r="A377" s="22" t="s">
        <v>1229</v>
      </c>
      <c r="B377" s="4">
        <v>9.9227081330551581E-2</v>
      </c>
      <c r="C377" s="4">
        <v>7.3556558033263775E-2</v>
      </c>
      <c r="D377" s="4">
        <v>9.9227081330551803E-2</v>
      </c>
      <c r="E377" s="4">
        <v>7.3556558033263775E-2</v>
      </c>
      <c r="G377" s="271">
        <v>46082</v>
      </c>
      <c r="H377" s="4">
        <v>-1</v>
      </c>
      <c r="I377" s="4">
        <v>-1</v>
      </c>
      <c r="J377" s="4">
        <v>2.4307593809691497E-4</v>
      </c>
      <c r="K377" s="4">
        <v>-8.6790875517867905E-2</v>
      </c>
    </row>
    <row r="378" spans="1:11" x14ac:dyDescent="0.35">
      <c r="A378" s="22" t="s">
        <v>1230</v>
      </c>
      <c r="B378" s="4">
        <v>-4.525803345825663E-2</v>
      </c>
      <c r="C378" s="4">
        <v>-0.1457462452075835</v>
      </c>
      <c r="D378" s="4">
        <v>-4.5258033458256741E-2</v>
      </c>
      <c r="E378" s="4">
        <v>-0.1457462452075835</v>
      </c>
      <c r="G378" s="271">
        <v>46113</v>
      </c>
      <c r="H378" s="4">
        <v>-1</v>
      </c>
      <c r="I378" s="4">
        <v>-1</v>
      </c>
      <c r="J378" s="4">
        <v>-2.5768327904512334E-2</v>
      </c>
      <c r="K378" s="4">
        <v>-6.6608241962581416E-2</v>
      </c>
    </row>
    <row r="379" spans="1:11" x14ac:dyDescent="0.35">
      <c r="A379" s="22" t="s">
        <v>1231</v>
      </c>
      <c r="B379" s="4">
        <v>1.8624356479965298E-2</v>
      </c>
      <c r="C379" s="4">
        <v>-7.7526186801434305E-2</v>
      </c>
      <c r="D379" s="4">
        <v>1.8624356479965298E-2</v>
      </c>
      <c r="E379" s="4">
        <v>-7.7526186801434194E-2</v>
      </c>
      <c r="G379" s="271">
        <v>46143</v>
      </c>
      <c r="H379" s="4">
        <v>-1</v>
      </c>
      <c r="I379" s="4">
        <v>-1</v>
      </c>
      <c r="J379" s="4">
        <v>-3.2756629009768723E-2</v>
      </c>
      <c r="K379" s="4">
        <v>-6.1149138758544774E-2</v>
      </c>
    </row>
    <row r="380" spans="1:11" x14ac:dyDescent="0.35">
      <c r="A380" s="22" t="s">
        <v>1232</v>
      </c>
      <c r="B380" s="4">
        <v>0.17620338718717221</v>
      </c>
      <c r="C380" s="4">
        <v>-5.9317707041648737E-2</v>
      </c>
      <c r="D380" s="4">
        <v>0.17620338718717221</v>
      </c>
      <c r="E380" s="4">
        <v>-5.9317707041648737E-2</v>
      </c>
      <c r="G380" s="271">
        <v>46174</v>
      </c>
      <c r="H380" s="4">
        <v>-1</v>
      </c>
      <c r="I380" s="4">
        <v>-1</v>
      </c>
      <c r="J380" s="4">
        <v>-2.4538750881574201E-2</v>
      </c>
      <c r="K380" s="4">
        <v>-5.1558516490542106E-2</v>
      </c>
    </row>
    <row r="381" spans="1:11" x14ac:dyDescent="0.35">
      <c r="A381" s="22" t="s">
        <v>1234</v>
      </c>
      <c r="B381" s="4">
        <v>4.2207654175282716E-2</v>
      </c>
      <c r="C381" s="4">
        <v>1.1988877539240717E-2</v>
      </c>
      <c r="D381" s="4">
        <v>4.2207654175282716E-2</v>
      </c>
      <c r="E381" s="4">
        <v>1.1988877539240494E-2</v>
      </c>
      <c r="G381" s="271">
        <v>46204</v>
      </c>
      <c r="H381" s="4">
        <v>-1</v>
      </c>
      <c r="I381" s="4">
        <v>-1</v>
      </c>
      <c r="J381" s="4">
        <v>-1.8480801557598125E-2</v>
      </c>
      <c r="K381" s="4">
        <v>-5.7961707101289783E-2</v>
      </c>
    </row>
    <row r="382" spans="1:11" x14ac:dyDescent="0.35">
      <c r="A382" s="22" t="s">
        <v>1233</v>
      </c>
      <c r="B382" s="4">
        <v>1.2995531292685714E-2</v>
      </c>
      <c r="C382" s="4">
        <v>-0.11837501947124351</v>
      </c>
      <c r="D382" s="4">
        <v>1.2995531292685714E-2</v>
      </c>
      <c r="E382" s="4">
        <v>-0.11837501947124351</v>
      </c>
      <c r="G382" s="271">
        <v>46235</v>
      </c>
      <c r="H382" s="4">
        <v>-1</v>
      </c>
      <c r="I382" s="4">
        <v>-1</v>
      </c>
      <c r="J382" s="4">
        <v>2.6352817438834775E-2</v>
      </c>
      <c r="K382" s="4">
        <v>-3.7241260824968814E-2</v>
      </c>
    </row>
    <row r="383" spans="1:11" x14ac:dyDescent="0.35">
      <c r="A383" s="22" t="s">
        <v>1237</v>
      </c>
      <c r="B383" s="4">
        <v>7.0936821223677615E-2</v>
      </c>
      <c r="C383" s="4">
        <v>-2.4695648336736764E-2</v>
      </c>
      <c r="D383" s="4">
        <v>7.0936821223677615E-2</v>
      </c>
      <c r="E383" s="4">
        <v>-2.4695648336736764E-2</v>
      </c>
      <c r="G383" s="271">
        <v>46266</v>
      </c>
      <c r="H383" s="4">
        <v>-1</v>
      </c>
      <c r="I383" s="4">
        <v>-1</v>
      </c>
      <c r="J383" s="4">
        <v>3.62026257051411E-2</v>
      </c>
      <c r="K383" s="4">
        <v>-5.1003420985014758E-2</v>
      </c>
    </row>
    <row r="384" spans="1:11" x14ac:dyDescent="0.35">
      <c r="A384" s="22" t="s">
        <v>1686</v>
      </c>
      <c r="B384" s="4">
        <v>7.2698480344771923</v>
      </c>
      <c r="C384" s="4">
        <v>0.27000567344286397</v>
      </c>
      <c r="D384" s="4">
        <v>4.5132320229847949</v>
      </c>
      <c r="E384" s="4">
        <v>0.27000567344286397</v>
      </c>
      <c r="G384" s="271">
        <v>46296</v>
      </c>
      <c r="H384" s="4">
        <v>-1</v>
      </c>
      <c r="I384" s="4">
        <v>-1</v>
      </c>
      <c r="J384" s="4">
        <v>-2.1574206144149288E-3</v>
      </c>
      <c r="K384" s="4">
        <v>1.9030281565859397E-2</v>
      </c>
    </row>
    <row r="385" spans="1:11" x14ac:dyDescent="0.35">
      <c r="A385" s="22" t="s">
        <v>1236</v>
      </c>
      <c r="B385" s="4">
        <v>8.6763895155571813E-2</v>
      </c>
      <c r="C385" s="4">
        <v>-4.4356590838375842E-2</v>
      </c>
      <c r="D385" s="4">
        <v>8.6763895155571813E-2</v>
      </c>
      <c r="E385" s="4">
        <v>-4.4356590838375953E-2</v>
      </c>
      <c r="G385" s="271">
        <v>46327</v>
      </c>
      <c r="H385" s="4">
        <v>-1</v>
      </c>
      <c r="I385" s="4">
        <v>-1</v>
      </c>
      <c r="J385" s="4">
        <v>2.3022310744126973E-2</v>
      </c>
      <c r="K385" s="4">
        <v>-2.2344955117744703E-2</v>
      </c>
    </row>
    <row r="386" spans="1:11" x14ac:dyDescent="0.35">
      <c r="A386" s="22" t="s">
        <v>1241</v>
      </c>
      <c r="B386" s="4">
        <v>4.5630774163455623E-2</v>
      </c>
      <c r="C386" s="4">
        <v>-5.7157169149752995E-2</v>
      </c>
      <c r="D386" s="4">
        <v>4.5630774163455623E-2</v>
      </c>
      <c r="E386" s="4">
        <v>-5.7157169149753106E-2</v>
      </c>
      <c r="G386" s="271">
        <v>46357</v>
      </c>
      <c r="H386" s="4">
        <v>-1</v>
      </c>
      <c r="I386" s="4">
        <v>-1</v>
      </c>
      <c r="J386" s="4">
        <v>4.3219189849874828E-2</v>
      </c>
      <c r="K386" s="4">
        <v>-8.4751912282304498E-2</v>
      </c>
    </row>
    <row r="387" spans="1:11" x14ac:dyDescent="0.35">
      <c r="A387" s="22" t="s">
        <v>1235</v>
      </c>
      <c r="B387" s="4">
        <v>-2.6021139633267021E-2</v>
      </c>
      <c r="C387" s="4">
        <v>5.0522506655000354E-2</v>
      </c>
      <c r="D387" s="4">
        <v>-2.602113963326691E-2</v>
      </c>
      <c r="E387" s="4">
        <v>5.0522506655000354E-2</v>
      </c>
      <c r="G387" s="20" t="s">
        <v>1230</v>
      </c>
    </row>
    <row r="388" spans="1:11" x14ac:dyDescent="0.35">
      <c r="A388" s="22" t="s">
        <v>1228</v>
      </c>
      <c r="B388" s="4">
        <v>5.0570108804061098E-2</v>
      </c>
      <c r="C388" s="4">
        <v>-1.9742703549612606E-2</v>
      </c>
      <c r="D388" s="4">
        <v>5.0570108804061098E-2</v>
      </c>
      <c r="E388" s="4">
        <v>-1.9742703549612606E-2</v>
      </c>
      <c r="G388" s="271">
        <v>34700</v>
      </c>
      <c r="H388" s="4">
        <v>-1</v>
      </c>
      <c r="I388" s="4">
        <v>-1</v>
      </c>
      <c r="J388" s="4">
        <v>-1</v>
      </c>
      <c r="K388" s="4">
        <v>-1</v>
      </c>
    </row>
    <row r="389" spans="1:11" x14ac:dyDescent="0.35">
      <c r="A389" s="22" t="s">
        <v>1239</v>
      </c>
      <c r="B389" s="4">
        <v>0.13850909801470856</v>
      </c>
      <c r="C389" s="4">
        <v>-7.1469216492586196E-2</v>
      </c>
      <c r="D389" s="4">
        <v>0.13850909801470856</v>
      </c>
      <c r="E389" s="4">
        <v>-7.1469216492586307E-2</v>
      </c>
      <c r="G389" s="271">
        <v>34731</v>
      </c>
      <c r="H389" s="4">
        <v>-1</v>
      </c>
      <c r="I389" s="4">
        <v>-1</v>
      </c>
      <c r="J389" s="4">
        <v>-1</v>
      </c>
      <c r="K389" s="4">
        <v>-1</v>
      </c>
    </row>
    <row r="390" spans="1:11" x14ac:dyDescent="0.35">
      <c r="A390" s="22" t="s">
        <v>1240</v>
      </c>
      <c r="B390" s="4">
        <v>-2.8196972530052267E-2</v>
      </c>
      <c r="C390" s="4">
        <v>4.7205715609141885E-2</v>
      </c>
      <c r="D390" s="4">
        <v>-2.8196972530052267E-2</v>
      </c>
      <c r="E390" s="4">
        <v>4.7205715609141885E-2</v>
      </c>
      <c r="G390" s="271">
        <v>34759</v>
      </c>
      <c r="H390" s="4">
        <v>-1</v>
      </c>
      <c r="I390" s="4">
        <v>-1</v>
      </c>
      <c r="J390" s="4">
        <v>-1</v>
      </c>
      <c r="K390" s="4">
        <v>-1</v>
      </c>
    </row>
    <row r="391" spans="1:11" x14ac:dyDescent="0.35">
      <c r="A391" s="22" t="s">
        <v>1687</v>
      </c>
      <c r="B391" s="4">
        <v>18.586250308174783</v>
      </c>
      <c r="C391" s="4">
        <v>0.4099217786095497</v>
      </c>
      <c r="D391" s="4">
        <v>18.586250308174783</v>
      </c>
      <c r="E391" s="4">
        <v>0.4099217786095497</v>
      </c>
      <c r="G391" s="271">
        <v>34790</v>
      </c>
      <c r="H391" s="4">
        <v>-1</v>
      </c>
      <c r="I391" s="4">
        <v>-1</v>
      </c>
      <c r="J391" s="4">
        <v>-1</v>
      </c>
      <c r="K391" s="4">
        <v>-1</v>
      </c>
    </row>
    <row r="392" spans="1:11" x14ac:dyDescent="0.35">
      <c r="A392" s="22" t="s">
        <v>1242</v>
      </c>
      <c r="B392" s="4">
        <v>0.63729787188633069</v>
      </c>
      <c r="C392" s="4">
        <v>0.2328712663783099</v>
      </c>
      <c r="D392" s="4">
        <v>0.63729787188633069</v>
      </c>
      <c r="E392" s="4">
        <v>0.23287126637830968</v>
      </c>
      <c r="G392" s="271">
        <v>34820</v>
      </c>
      <c r="H392" s="4">
        <v>-1</v>
      </c>
      <c r="I392" s="4">
        <v>-1</v>
      </c>
      <c r="J392" s="4">
        <v>-1</v>
      </c>
      <c r="K392" s="4">
        <v>-1</v>
      </c>
    </row>
    <row r="393" spans="1:11" x14ac:dyDescent="0.35">
      <c r="A393" s="22" t="s">
        <v>1243</v>
      </c>
      <c r="B393" s="4">
        <v>-0.12846419677782039</v>
      </c>
      <c r="C393" s="4">
        <v>-0.19338007315028138</v>
      </c>
      <c r="D393" s="4">
        <v>-0.12846419677782051</v>
      </c>
      <c r="E393" s="4">
        <v>-0.1933800731502815</v>
      </c>
      <c r="G393" s="271">
        <v>34851</v>
      </c>
      <c r="H393" s="4">
        <v>-1</v>
      </c>
      <c r="I393" s="4">
        <v>-1</v>
      </c>
      <c r="J393" s="4">
        <v>-1</v>
      </c>
      <c r="K393" s="4">
        <v>-1</v>
      </c>
    </row>
    <row r="394" spans="1:11" x14ac:dyDescent="0.35">
      <c r="A394" s="22" t="s">
        <v>1688</v>
      </c>
      <c r="B394" s="4">
        <v>0.12951370497076264</v>
      </c>
      <c r="C394" s="4">
        <v>-0.11747581888168601</v>
      </c>
      <c r="D394" s="4">
        <v>0.12951370497076264</v>
      </c>
      <c r="E394" s="4">
        <v>-0.11747581888168601</v>
      </c>
      <c r="G394" s="271">
        <v>34881</v>
      </c>
      <c r="H394" s="4">
        <v>-1</v>
      </c>
      <c r="I394" s="4">
        <v>-1</v>
      </c>
      <c r="J394" s="4">
        <v>-1</v>
      </c>
      <c r="K394" s="4">
        <v>-1</v>
      </c>
    </row>
    <row r="395" spans="1:11" x14ac:dyDescent="0.35">
      <c r="A395" s="22" t="s">
        <v>1244</v>
      </c>
      <c r="B395" s="4">
        <v>2.3601158025295499E-2</v>
      </c>
      <c r="C395" s="4">
        <v>-8.5878378451912707E-2</v>
      </c>
      <c r="D395" s="4">
        <v>2.3601158025295499E-2</v>
      </c>
      <c r="E395" s="4">
        <v>-8.5878378451912596E-2</v>
      </c>
      <c r="G395" s="271">
        <v>34912</v>
      </c>
      <c r="H395" s="4">
        <v>-1</v>
      </c>
      <c r="I395" s="4">
        <v>-1</v>
      </c>
      <c r="J395" s="4">
        <v>-1</v>
      </c>
      <c r="K395" s="4">
        <v>-1</v>
      </c>
    </row>
    <row r="396" spans="1:11" x14ac:dyDescent="0.35">
      <c r="A396" s="22" t="s">
        <v>1245</v>
      </c>
      <c r="B396" s="4">
        <v>-1.0170773899940477E-2</v>
      </c>
      <c r="C396" s="4">
        <v>-0.11251151990958685</v>
      </c>
      <c r="D396" s="4">
        <v>-1.0170773899940477E-2</v>
      </c>
      <c r="E396" s="4">
        <v>-0.11251151990958685</v>
      </c>
      <c r="G396" s="271">
        <v>34943</v>
      </c>
      <c r="H396" s="4">
        <v>-1</v>
      </c>
      <c r="I396" s="4">
        <v>-1</v>
      </c>
      <c r="J396" s="4">
        <v>-1</v>
      </c>
      <c r="K396" s="4">
        <v>-1</v>
      </c>
    </row>
    <row r="397" spans="1:11" x14ac:dyDescent="0.35">
      <c r="A397" s="22" t="s">
        <v>1238</v>
      </c>
      <c r="B397" s="4">
        <v>3.4476260776569845E-2</v>
      </c>
      <c r="C397" s="4">
        <v>-6.4306646097956666E-2</v>
      </c>
      <c r="D397" s="4">
        <v>3.4476260776569845E-2</v>
      </c>
      <c r="E397" s="4">
        <v>-6.4306646097956666E-2</v>
      </c>
      <c r="G397" s="271">
        <v>34973</v>
      </c>
      <c r="H397" s="4">
        <v>-1</v>
      </c>
      <c r="I397" s="4">
        <v>-1</v>
      </c>
      <c r="J397" s="4">
        <v>-1</v>
      </c>
      <c r="K397" s="4">
        <v>-1</v>
      </c>
    </row>
    <row r="398" spans="1:11" x14ac:dyDescent="0.35">
      <c r="A398" s="20">
        <v>2013</v>
      </c>
      <c r="G398" s="271">
        <v>35004</v>
      </c>
      <c r="H398" s="4">
        <v>-1</v>
      </c>
      <c r="I398" s="4">
        <v>-1</v>
      </c>
      <c r="J398" s="4">
        <v>-1</v>
      </c>
      <c r="K398" s="4">
        <v>-1</v>
      </c>
    </row>
    <row r="399" spans="1:11" x14ac:dyDescent="0.35">
      <c r="A399" s="22" t="s">
        <v>1229</v>
      </c>
      <c r="B399" s="4">
        <v>3.5054938122805135E-2</v>
      </c>
      <c r="C399" s="4">
        <v>-2.8886880463375508E-2</v>
      </c>
      <c r="D399" s="4">
        <v>3.5054938122804913E-2</v>
      </c>
      <c r="E399" s="4">
        <v>-2.8886880463375508E-2</v>
      </c>
      <c r="G399" s="271">
        <v>35034</v>
      </c>
      <c r="H399" s="4">
        <v>-1</v>
      </c>
      <c r="I399" s="4">
        <v>-1</v>
      </c>
      <c r="J399" s="4">
        <v>-1</v>
      </c>
      <c r="K399" s="4">
        <v>-1</v>
      </c>
    </row>
    <row r="400" spans="1:11" x14ac:dyDescent="0.35">
      <c r="A400" s="22" t="s">
        <v>1230</v>
      </c>
      <c r="B400" s="4">
        <v>8.5298437802341365E-3</v>
      </c>
      <c r="C400" s="4">
        <v>2.0760367729359963E-2</v>
      </c>
      <c r="D400" s="4">
        <v>8.5298437802341365E-3</v>
      </c>
      <c r="E400" s="4">
        <v>2.0760367729359741E-2</v>
      </c>
      <c r="G400" s="271">
        <v>35065</v>
      </c>
      <c r="H400" s="4">
        <v>0.14403796168530025</v>
      </c>
      <c r="I400" s="4">
        <v>-6.0261129588396578E-2</v>
      </c>
      <c r="J400" s="4">
        <v>0.11978729384970244</v>
      </c>
      <c r="K400" s="4">
        <v>3.4932883735439235E-2</v>
      </c>
    </row>
    <row r="401" spans="1:11" x14ac:dyDescent="0.35">
      <c r="A401" s="22" t="s">
        <v>1231</v>
      </c>
      <c r="B401" s="4">
        <v>1.5650632729851122E-3</v>
      </c>
      <c r="C401" s="4">
        <v>-0.11051085538440275</v>
      </c>
      <c r="D401" s="4">
        <v>1.5650632729851122E-3</v>
      </c>
      <c r="E401" s="4">
        <v>-0.11051085538440275</v>
      </c>
      <c r="G401" s="271">
        <v>35096</v>
      </c>
      <c r="H401" s="4">
        <v>2.0478720331696731E-2</v>
      </c>
      <c r="I401" s="4">
        <v>-6.5048290499688077E-2</v>
      </c>
      <c r="J401" s="4">
        <v>4.1462670247419675E-2</v>
      </c>
      <c r="K401" s="4">
        <v>-1.368746446808633E-2</v>
      </c>
    </row>
    <row r="402" spans="1:11" x14ac:dyDescent="0.35">
      <c r="A402" s="22" t="s">
        <v>1232</v>
      </c>
      <c r="B402" s="4">
        <v>-0.17926086672593733</v>
      </c>
      <c r="C402" s="4">
        <v>-2.2447482304234878E-2</v>
      </c>
      <c r="D402" s="4">
        <v>-0.17926086672593733</v>
      </c>
      <c r="E402" s="4">
        <v>-2.2447482304234878E-2</v>
      </c>
      <c r="G402" s="271">
        <v>35125</v>
      </c>
      <c r="H402" s="4">
        <v>-0.10576984473903128</v>
      </c>
      <c r="I402" s="4">
        <v>-9.7973308285204452E-2</v>
      </c>
      <c r="J402" s="4">
        <v>-4.294011439479084E-2</v>
      </c>
      <c r="K402" s="4">
        <v>-8.3026920303247875E-2</v>
      </c>
    </row>
    <row r="403" spans="1:11" x14ac:dyDescent="0.35">
      <c r="A403" s="22" t="s">
        <v>1234</v>
      </c>
      <c r="B403" s="4">
        <v>2.1222354048931358E-2</v>
      </c>
      <c r="C403" s="4">
        <v>-8.8791992298650202E-2</v>
      </c>
      <c r="D403" s="4">
        <v>2.122235404893158E-2</v>
      </c>
      <c r="E403" s="4">
        <v>-8.8791992298650202E-2</v>
      </c>
      <c r="G403" s="271">
        <v>35156</v>
      </c>
      <c r="H403" s="4">
        <v>3.4783427647932186E-2</v>
      </c>
      <c r="I403" s="4">
        <v>6.8213363517742875E-2</v>
      </c>
      <c r="J403" s="4">
        <v>-1.2418525505848654E-2</v>
      </c>
      <c r="K403" s="4">
        <v>-4.2036763298702096E-2</v>
      </c>
    </row>
    <row r="404" spans="1:11" x14ac:dyDescent="0.35">
      <c r="A404" s="22" t="s">
        <v>1233</v>
      </c>
      <c r="B404" s="4">
        <v>-9.4291555379446224E-2</v>
      </c>
      <c r="C404" s="4">
        <v>-6.6666109320414613E-3</v>
      </c>
      <c r="D404" s="4">
        <v>-9.4291555379446224E-2</v>
      </c>
      <c r="E404" s="4">
        <v>-6.6666109320415723E-3</v>
      </c>
      <c r="G404" s="271">
        <v>35186</v>
      </c>
      <c r="H404" s="4">
        <v>5.9803506570006437E-3</v>
      </c>
      <c r="I404" s="4">
        <v>0.11708260915164859</v>
      </c>
      <c r="J404" s="4">
        <v>-2.5416479006783566E-2</v>
      </c>
      <c r="K404" s="4">
        <v>-3.492077858766296E-2</v>
      </c>
    </row>
    <row r="405" spans="1:11" x14ac:dyDescent="0.35">
      <c r="A405" s="22" t="s">
        <v>1237</v>
      </c>
      <c r="B405" s="4">
        <v>1.7662745346800346E-3</v>
      </c>
      <c r="C405" s="4">
        <v>-3.4244499581088994E-2</v>
      </c>
      <c r="D405" s="4">
        <v>1.7662745346798125E-3</v>
      </c>
      <c r="E405" s="4">
        <v>-3.4244499581088994E-2</v>
      </c>
      <c r="G405" s="271">
        <v>35217</v>
      </c>
      <c r="H405" s="4">
        <v>-5.9889586040363874E-2</v>
      </c>
      <c r="I405" s="4">
        <v>-7.5478997713960605E-2</v>
      </c>
      <c r="J405" s="4">
        <v>-4.6817553714302851E-2</v>
      </c>
      <c r="K405" s="4">
        <v>-5.6541755407311434E-2</v>
      </c>
    </row>
    <row r="406" spans="1:11" x14ac:dyDescent="0.35">
      <c r="A406" s="22" t="s">
        <v>1686</v>
      </c>
      <c r="B406" s="4">
        <v>0.11534356162800097</v>
      </c>
      <c r="C406" s="4">
        <v>-0.19325330147854702</v>
      </c>
      <c r="D406" s="4">
        <v>0.21673843086691025</v>
      </c>
      <c r="E406" s="4">
        <v>-0.19325330147854691</v>
      </c>
      <c r="G406" s="271">
        <v>35247</v>
      </c>
      <c r="H406" s="4">
        <v>0.15744695250106355</v>
      </c>
      <c r="I406" s="4">
        <v>0.15498936167184252</v>
      </c>
      <c r="J406" s="4">
        <v>-3.2260470129482965E-2</v>
      </c>
      <c r="K406" s="4">
        <v>-3.3687451986782357E-2</v>
      </c>
    </row>
    <row r="407" spans="1:11" x14ac:dyDescent="0.35">
      <c r="A407" s="22" t="s">
        <v>1236</v>
      </c>
      <c r="B407" s="4">
        <v>0.12227322281183062</v>
      </c>
      <c r="C407" s="4">
        <v>0.16737201219138709</v>
      </c>
      <c r="D407" s="4">
        <v>0.12227322281183062</v>
      </c>
      <c r="E407" s="4">
        <v>0.16737201219138709</v>
      </c>
      <c r="G407" s="271">
        <v>35278</v>
      </c>
      <c r="H407" s="4">
        <v>-0.11242045667366363</v>
      </c>
      <c r="I407" s="4">
        <v>9.4140186950601557E-2</v>
      </c>
      <c r="J407" s="4">
        <v>1.7996443586578703E-2</v>
      </c>
      <c r="K407" s="4">
        <v>3.1139816768231521E-2</v>
      </c>
    </row>
    <row r="408" spans="1:11" x14ac:dyDescent="0.35">
      <c r="A408" s="22" t="s">
        <v>1241</v>
      </c>
      <c r="B408" s="4">
        <v>0.10127056696701819</v>
      </c>
      <c r="C408" s="4">
        <v>-5.4815182083550185E-2</v>
      </c>
      <c r="D408" s="4">
        <v>0.10127056696701797</v>
      </c>
      <c r="E408" s="4">
        <v>-5.4815182083550074E-2</v>
      </c>
      <c r="G408" s="271">
        <v>35309</v>
      </c>
      <c r="H408" s="4">
        <v>3.4847600973011206E-2</v>
      </c>
      <c r="I408" s="4">
        <v>0.11727059734093026</v>
      </c>
      <c r="J408" s="4">
        <v>9.0650516932511138E-3</v>
      </c>
      <c r="K408" s="4">
        <v>3.9002148065250708E-2</v>
      </c>
    </row>
    <row r="409" spans="1:11" x14ac:dyDescent="0.35">
      <c r="A409" s="22" t="s">
        <v>1235</v>
      </c>
      <c r="B409" s="4">
        <v>4.8288539215318282E-2</v>
      </c>
      <c r="C409" s="4">
        <v>-9.7311041058539827E-3</v>
      </c>
      <c r="D409" s="4">
        <v>4.8288539215318282E-2</v>
      </c>
      <c r="E409" s="4">
        <v>-9.7311041058540937E-3</v>
      </c>
      <c r="G409" s="271">
        <v>35339</v>
      </c>
      <c r="H409" s="4">
        <v>0.15438822837671751</v>
      </c>
      <c r="I409" s="4">
        <v>0.19845240100038075</v>
      </c>
      <c r="J409" s="4">
        <v>1.4318888411930075E-2</v>
      </c>
      <c r="K409" s="4">
        <v>4.6741380140490341E-2</v>
      </c>
    </row>
    <row r="410" spans="1:11" x14ac:dyDescent="0.35">
      <c r="A410" s="22" t="s">
        <v>1228</v>
      </c>
      <c r="B410" s="4">
        <v>4.2896280593076153E-2</v>
      </c>
      <c r="C410" s="4">
        <v>-2.1705565481372258E-2</v>
      </c>
      <c r="D410" s="4">
        <v>4.2896280593076153E-2</v>
      </c>
      <c r="E410" s="4">
        <v>-2.1705565481372258E-2</v>
      </c>
      <c r="G410" s="271">
        <v>35370</v>
      </c>
      <c r="H410" s="4">
        <v>-5.1999001514286824E-3</v>
      </c>
      <c r="I410" s="4">
        <v>-3.8689030934526136E-2</v>
      </c>
      <c r="J410" s="4">
        <v>3.7641495854165985E-3</v>
      </c>
      <c r="K410" s="4">
        <v>2.1275184234869071E-2</v>
      </c>
    </row>
    <row r="411" spans="1:11" x14ac:dyDescent="0.35">
      <c r="A411" s="22" t="s">
        <v>1239</v>
      </c>
      <c r="B411" s="4">
        <v>2.622772889608882E-4</v>
      </c>
      <c r="C411" s="4">
        <v>0.19064667156903425</v>
      </c>
      <c r="D411" s="4">
        <v>2.622772889608882E-4</v>
      </c>
      <c r="E411" s="4">
        <v>0.19064667156903425</v>
      </c>
      <c r="G411" s="271">
        <v>35400</v>
      </c>
      <c r="H411" s="4">
        <v>0.15320093397069656</v>
      </c>
      <c r="I411" s="4">
        <v>0.1201909231118401</v>
      </c>
      <c r="J411" s="4">
        <v>3.4286686181042247E-2</v>
      </c>
      <c r="K411" s="4">
        <v>3.7508388356795708E-2</v>
      </c>
    </row>
    <row r="412" spans="1:11" x14ac:dyDescent="0.35">
      <c r="A412" s="22" t="s">
        <v>1240</v>
      </c>
      <c r="B412" s="4">
        <v>0.12575064813537651</v>
      </c>
      <c r="C412" s="4">
        <v>-2.4611021730914562E-2</v>
      </c>
      <c r="D412" s="4">
        <v>0.12575064813537651</v>
      </c>
      <c r="E412" s="4">
        <v>-2.4611021730914562E-2</v>
      </c>
      <c r="G412" s="271">
        <v>35431</v>
      </c>
      <c r="H412" s="4">
        <v>3.9925225769454897E-3</v>
      </c>
      <c r="I412" s="4">
        <v>0.12658427402915939</v>
      </c>
      <c r="J412" s="4">
        <v>2.3539931754405385E-2</v>
      </c>
      <c r="K412" s="4">
        <v>5.212105817174062E-2</v>
      </c>
    </row>
    <row r="413" spans="1:11" x14ac:dyDescent="0.35">
      <c r="A413" s="22" t="s">
        <v>1687</v>
      </c>
      <c r="B413" s="4">
        <v>-0.55978666909409713</v>
      </c>
      <c r="C413" s="4">
        <v>0.10001419354995056</v>
      </c>
      <c r="D413" s="4">
        <v>-0.55978666909409713</v>
      </c>
      <c r="E413" s="4">
        <v>0.10001419354995056</v>
      </c>
      <c r="G413" s="271">
        <v>35462</v>
      </c>
      <c r="H413" s="4">
        <v>-8.2120394837002064E-2</v>
      </c>
      <c r="I413" s="4">
        <v>0.19797207115767179</v>
      </c>
      <c r="J413" s="4">
        <v>1.4557233808142112E-2</v>
      </c>
      <c r="K413" s="4">
        <v>7.4431490654549126E-2</v>
      </c>
    </row>
    <row r="414" spans="1:11" x14ac:dyDescent="0.35">
      <c r="A414" s="22" t="s">
        <v>1242</v>
      </c>
      <c r="B414" s="4">
        <v>4.4302184027729785E-2</v>
      </c>
      <c r="C414" s="4">
        <v>-6.2016287600560438E-2</v>
      </c>
      <c r="D414" s="4">
        <v>4.4302184027730007E-2</v>
      </c>
      <c r="E414" s="4">
        <v>-6.2016287600560438E-2</v>
      </c>
      <c r="G414" s="271">
        <v>35490</v>
      </c>
      <c r="H414" s="4">
        <v>8.5569201915515869E-2</v>
      </c>
      <c r="I414" s="4">
        <v>2.9095568367334179E-2</v>
      </c>
      <c r="J414" s="4">
        <v>3.2848339471653443E-2</v>
      </c>
      <c r="K414" s="4">
        <v>8.7841419176328372E-2</v>
      </c>
    </row>
    <row r="415" spans="1:11" x14ac:dyDescent="0.35">
      <c r="A415" s="22" t="s">
        <v>1243</v>
      </c>
      <c r="B415" s="4">
        <v>2.9217430648172504E-2</v>
      </c>
      <c r="C415" s="4">
        <v>-9.4202227888895762E-2</v>
      </c>
      <c r="D415" s="4">
        <v>2.9217430648172504E-2</v>
      </c>
      <c r="E415" s="4">
        <v>-9.4202227888895762E-2</v>
      </c>
      <c r="G415" s="271">
        <v>35521</v>
      </c>
      <c r="H415" s="4">
        <v>0.24148068173833281</v>
      </c>
      <c r="I415" s="4">
        <v>0.31637306671524512</v>
      </c>
      <c r="J415" s="4">
        <v>4.9324506646224231E-2</v>
      </c>
      <c r="K415" s="4">
        <v>0.10808457655362025</v>
      </c>
    </row>
    <row r="416" spans="1:11" x14ac:dyDescent="0.35">
      <c r="A416" s="22" t="s">
        <v>1688</v>
      </c>
      <c r="B416" s="4">
        <v>5.6296906911141864E-2</v>
      </c>
      <c r="C416" s="4">
        <v>0.11170029105625656</v>
      </c>
      <c r="D416" s="4">
        <v>5.6296906911141642E-2</v>
      </c>
      <c r="E416" s="4">
        <v>0.11170029105625656</v>
      </c>
      <c r="G416" s="271">
        <v>35551</v>
      </c>
      <c r="H416" s="4">
        <v>0.10919319970158514</v>
      </c>
      <c r="I416" s="4">
        <v>-4.9896144623231886E-2</v>
      </c>
      <c r="J416" s="4">
        <v>5.866558620126483E-2</v>
      </c>
      <c r="K416" s="4">
        <v>9.1884898053744335E-2</v>
      </c>
    </row>
    <row r="417" spans="1:11" x14ac:dyDescent="0.35">
      <c r="A417" s="22" t="s">
        <v>1244</v>
      </c>
      <c r="B417" s="4">
        <v>-1.6189266816307391E-2</v>
      </c>
      <c r="C417" s="4">
        <v>8.1854715744651418E-3</v>
      </c>
      <c r="D417" s="4">
        <v>-1.6189266816307279E-2</v>
      </c>
      <c r="E417" s="4">
        <v>8.1854715744651418E-3</v>
      </c>
      <c r="G417" s="271">
        <v>35582</v>
      </c>
      <c r="H417" s="4">
        <v>0.14762554209535894</v>
      </c>
      <c r="I417" s="4">
        <v>0.27071585816876542</v>
      </c>
      <c r="J417" s="4">
        <v>7.7793157329969054E-2</v>
      </c>
      <c r="K417" s="4">
        <v>0.12353165170259417</v>
      </c>
    </row>
    <row r="418" spans="1:11" x14ac:dyDescent="0.35">
      <c r="A418" s="22" t="s">
        <v>1245</v>
      </c>
      <c r="B418" s="4">
        <v>2.4415703101102526E-2</v>
      </c>
      <c r="C418" s="4">
        <v>7.2132203032448494E-2</v>
      </c>
      <c r="D418" s="4">
        <v>2.4415703101102526E-2</v>
      </c>
      <c r="E418" s="4">
        <v>7.2132203032448494E-2</v>
      </c>
      <c r="G418" s="271">
        <v>35612</v>
      </c>
      <c r="H418" s="4">
        <v>0.16777484455896374</v>
      </c>
      <c r="I418" s="4">
        <v>2.7295088134546397E-2</v>
      </c>
      <c r="J418" s="4">
        <v>7.9881684140367781E-2</v>
      </c>
      <c r="K418" s="4">
        <v>0.11208007286956656</v>
      </c>
    </row>
    <row r="419" spans="1:11" x14ac:dyDescent="0.35">
      <c r="A419" s="22" t="s">
        <v>1238</v>
      </c>
      <c r="B419" s="4">
        <v>0.12738510194995856</v>
      </c>
      <c r="C419" s="4">
        <v>7.9140188480465667E-2</v>
      </c>
      <c r="D419" s="4">
        <v>0.12738510194995856</v>
      </c>
      <c r="E419" s="4">
        <v>7.9140188480465667E-2</v>
      </c>
      <c r="G419" s="271">
        <v>35643</v>
      </c>
      <c r="H419" s="4">
        <v>0.14035836028936188</v>
      </c>
      <c r="I419" s="4">
        <v>3.8635119567473009E-2</v>
      </c>
      <c r="J419" s="4">
        <v>9.1884342699208643E-2</v>
      </c>
      <c r="K419" s="4">
        <v>0.1092433053577917</v>
      </c>
    </row>
    <row r="420" spans="1:11" x14ac:dyDescent="0.35">
      <c r="A420" s="20">
        <v>2014</v>
      </c>
      <c r="G420" s="271">
        <v>35674</v>
      </c>
      <c r="H420" s="4">
        <v>0.19153100306568938</v>
      </c>
      <c r="I420" s="4">
        <v>9.7597782336668937E-2</v>
      </c>
      <c r="J420" s="4">
        <v>0.10636967163421862</v>
      </c>
      <c r="K420" s="4">
        <v>0.10752885047188077</v>
      </c>
    </row>
    <row r="421" spans="1:11" x14ac:dyDescent="0.35">
      <c r="A421" s="22" t="s">
        <v>1229</v>
      </c>
      <c r="B421" s="4">
        <v>2.009729706816632E-2</v>
      </c>
      <c r="C421" s="4">
        <v>1.0844304538618399E-2</v>
      </c>
      <c r="D421" s="4">
        <v>2.0097297068166542E-2</v>
      </c>
      <c r="E421" s="4">
        <v>1.0844304538618621E-2</v>
      </c>
      <c r="G421" s="271">
        <v>35704</v>
      </c>
      <c r="H421" s="4">
        <v>0.12066420237940667</v>
      </c>
      <c r="I421" s="4">
        <v>0.12968140935845085</v>
      </c>
      <c r="J421" s="4">
        <v>0.1035817401875172</v>
      </c>
      <c r="K421" s="4">
        <v>0.10194793128433211</v>
      </c>
    </row>
    <row r="422" spans="1:11" x14ac:dyDescent="0.35">
      <c r="A422" s="22" t="s">
        <v>1230</v>
      </c>
      <c r="B422" s="4">
        <v>5.8129583960568221E-2</v>
      </c>
      <c r="C422" s="4">
        <v>0.22786433557249652</v>
      </c>
      <c r="D422" s="4">
        <v>5.8129583960568221E-2</v>
      </c>
      <c r="E422" s="4">
        <v>0.22786433557249652</v>
      </c>
      <c r="G422" s="271">
        <v>35735</v>
      </c>
      <c r="H422" s="4">
        <v>0.11186560153001435</v>
      </c>
      <c r="I422" s="4">
        <v>0.13851814707567378</v>
      </c>
      <c r="J422" s="4">
        <v>0.11426235954742725</v>
      </c>
      <c r="K422" s="4">
        <v>0.11924902158928585</v>
      </c>
    </row>
    <row r="423" spans="1:11" x14ac:dyDescent="0.35">
      <c r="A423" s="22" t="s">
        <v>1231</v>
      </c>
      <c r="B423" s="4">
        <v>-1.351425692992847E-3</v>
      </c>
      <c r="C423" s="4">
        <v>-2.86590929803483E-2</v>
      </c>
      <c r="D423" s="4">
        <v>-1.351425692992847E-3</v>
      </c>
      <c r="E423" s="4">
        <v>-2.86590929803483E-2</v>
      </c>
      <c r="G423" s="271">
        <v>35765</v>
      </c>
      <c r="H423" s="4">
        <v>0.22671145114779967</v>
      </c>
      <c r="I423" s="4">
        <v>0.19237027455580469</v>
      </c>
      <c r="J423" s="4">
        <v>0.11991923201671995</v>
      </c>
      <c r="K423" s="4">
        <v>0.12526424550299819</v>
      </c>
    </row>
    <row r="424" spans="1:11" x14ac:dyDescent="0.35">
      <c r="A424" s="22" t="s">
        <v>1232</v>
      </c>
      <c r="B424" s="4">
        <v>0.10789020141852079</v>
      </c>
      <c r="C424" s="4">
        <v>5.1695866736573448E-2</v>
      </c>
      <c r="D424" s="4">
        <v>0.10789020141852079</v>
      </c>
      <c r="E424" s="4">
        <v>5.1695866736573448E-2</v>
      </c>
      <c r="G424" s="271">
        <v>35796</v>
      </c>
      <c r="H424" s="4">
        <v>3.8715042221641571E-2</v>
      </c>
      <c r="I424" s="4">
        <v>-9.0258524623747838E-2</v>
      </c>
      <c r="J424" s="4">
        <v>0.12278048310397915</v>
      </c>
      <c r="K424" s="4">
        <v>0.10770687087117481</v>
      </c>
    </row>
    <row r="425" spans="1:11" x14ac:dyDescent="0.35">
      <c r="A425" s="22" t="s">
        <v>1234</v>
      </c>
      <c r="B425" s="4">
        <v>-8.6560990834191109E-2</v>
      </c>
      <c r="C425" s="4">
        <v>-0.18494998407819796</v>
      </c>
      <c r="D425" s="4">
        <v>-8.6560990834191109E-2</v>
      </c>
      <c r="E425" s="4">
        <v>-0.18494998407819785</v>
      </c>
      <c r="G425" s="271">
        <v>35827</v>
      </c>
      <c r="H425" s="4">
        <v>0.26191531602219964</v>
      </c>
      <c r="I425" s="4">
        <v>5.9553466000223931E-3</v>
      </c>
      <c r="J425" s="4">
        <v>0.1514659450119733</v>
      </c>
      <c r="K425" s="4">
        <v>9.1460781100672017E-2</v>
      </c>
    </row>
    <row r="426" spans="1:11" x14ac:dyDescent="0.35">
      <c r="A426" s="22" t="s">
        <v>1233</v>
      </c>
      <c r="B426" s="4">
        <v>3.6192414807590501E-2</v>
      </c>
      <c r="C426" s="4">
        <v>6.8015815809867153E-2</v>
      </c>
      <c r="D426" s="4">
        <v>3.6192414807590501E-2</v>
      </c>
      <c r="E426" s="4">
        <v>6.8015815809867153E-2</v>
      </c>
      <c r="G426" s="271">
        <v>35855</v>
      </c>
      <c r="H426" s="4">
        <v>0.16590090435219573</v>
      </c>
      <c r="I426" s="4">
        <v>0.21840986713475563</v>
      </c>
      <c r="J426" s="4">
        <v>0.15849269772178576</v>
      </c>
      <c r="K426" s="4">
        <v>0.10777982661314578</v>
      </c>
    </row>
    <row r="427" spans="1:11" x14ac:dyDescent="0.35">
      <c r="A427" s="22" t="s">
        <v>1237</v>
      </c>
      <c r="B427" s="4">
        <v>2.2626547443799216E-2</v>
      </c>
      <c r="C427" s="4">
        <v>7.1825741551800881E-2</v>
      </c>
      <c r="D427" s="4">
        <v>2.2626547443799438E-2</v>
      </c>
      <c r="E427" s="4">
        <v>7.1825741551800881E-2</v>
      </c>
      <c r="G427" s="271">
        <v>35886</v>
      </c>
      <c r="H427" s="4">
        <v>1.510205897734318E-3</v>
      </c>
      <c r="I427" s="4">
        <v>-6.4244829799127157E-3</v>
      </c>
      <c r="J427" s="4">
        <v>0.13739037307048463</v>
      </c>
      <c r="K427" s="4">
        <v>8.1222682725435424E-2</v>
      </c>
    </row>
    <row r="428" spans="1:11" x14ac:dyDescent="0.35">
      <c r="A428" s="22" t="s">
        <v>1686</v>
      </c>
      <c r="B428" s="4">
        <v>1.5652257775111118</v>
      </c>
      <c r="C428" s="4">
        <v>-4.8235493494376613E-2</v>
      </c>
      <c r="D428" s="4">
        <v>1.3514569627185193</v>
      </c>
      <c r="E428" s="4">
        <v>-4.8235493494376613E-2</v>
      </c>
      <c r="G428" s="271">
        <v>35916</v>
      </c>
      <c r="H428" s="4">
        <v>3.3819447774765532E-3</v>
      </c>
      <c r="I428" s="4">
        <v>8.6330958754623044E-2</v>
      </c>
      <c r="J428" s="4">
        <v>0.12706809658933627</v>
      </c>
      <c r="K428" s="4">
        <v>9.3372740717891256E-2</v>
      </c>
    </row>
    <row r="429" spans="1:11" x14ac:dyDescent="0.35">
      <c r="A429" s="22" t="s">
        <v>1236</v>
      </c>
      <c r="B429" s="4">
        <v>0.10942943482306644</v>
      </c>
      <c r="C429" s="4">
        <v>4.4945288530786831E-2</v>
      </c>
      <c r="D429" s="4">
        <v>0.10942943482306644</v>
      </c>
      <c r="E429" s="4">
        <v>4.4945288530787053E-2</v>
      </c>
      <c r="G429" s="271">
        <v>35947</v>
      </c>
      <c r="H429" s="4">
        <v>8.3372306226226822E-2</v>
      </c>
      <c r="I429" s="4">
        <v>9.6182675351553781E-2</v>
      </c>
      <c r="J429" s="4">
        <v>0.12123374836240952</v>
      </c>
      <c r="K429" s="4">
        <v>7.9771048696075653E-2</v>
      </c>
    </row>
    <row r="430" spans="1:11" x14ac:dyDescent="0.35">
      <c r="A430" s="22" t="s">
        <v>1241</v>
      </c>
      <c r="B430" s="4">
        <v>-9.8792944759945267E-2</v>
      </c>
      <c r="C430" s="4">
        <v>6.9026693355449753E-2</v>
      </c>
      <c r="D430" s="4">
        <v>-9.8792944759945267E-2</v>
      </c>
      <c r="E430" s="4">
        <v>6.9026693355449531E-2</v>
      </c>
      <c r="G430" s="271">
        <v>35977</v>
      </c>
      <c r="H430" s="4">
        <v>-4.509811710160605E-2</v>
      </c>
      <c r="I430" s="4">
        <v>0.17327613939481501</v>
      </c>
      <c r="J430" s="4">
        <v>9.9229706752737679E-2</v>
      </c>
      <c r="K430" s="4">
        <v>9.2158482288305921E-2</v>
      </c>
    </row>
    <row r="431" spans="1:11" x14ac:dyDescent="0.35">
      <c r="A431" s="22" t="s">
        <v>1235</v>
      </c>
      <c r="B431" s="4">
        <v>3.9191307583841706E-2</v>
      </c>
      <c r="C431" s="4">
        <v>0.13684201702062659</v>
      </c>
      <c r="D431" s="4">
        <v>3.9191307583841706E-2</v>
      </c>
      <c r="E431" s="4">
        <v>0.13684201702062659</v>
      </c>
      <c r="G431" s="271">
        <v>36008</v>
      </c>
      <c r="H431" s="4">
        <v>0.12344857646059704</v>
      </c>
      <c r="I431" s="4">
        <v>3.2657670906369951E-2</v>
      </c>
      <c r="J431" s="4">
        <v>9.8693813202581637E-2</v>
      </c>
      <c r="K431" s="4">
        <v>9.1787471612421623E-2</v>
      </c>
    </row>
    <row r="432" spans="1:11" x14ac:dyDescent="0.35">
      <c r="A432" s="22" t="s">
        <v>1228</v>
      </c>
      <c r="B432" s="4">
        <v>2.0218306732873392E-2</v>
      </c>
      <c r="C432" s="4">
        <v>5.2347931256371272E-2</v>
      </c>
      <c r="D432" s="4">
        <v>2.0218306732873392E-2</v>
      </c>
      <c r="E432" s="4">
        <v>5.2347931256371272E-2</v>
      </c>
      <c r="G432" s="271">
        <v>36039</v>
      </c>
      <c r="H432" s="4">
        <v>-1.4492416127195318E-2</v>
      </c>
      <c r="I432" s="4">
        <v>0.16349646711587451</v>
      </c>
      <c r="J432" s="4">
        <v>7.9430600881216673E-2</v>
      </c>
      <c r="K432" s="4">
        <v>9.7780224242643987E-2</v>
      </c>
    </row>
    <row r="433" spans="1:11" x14ac:dyDescent="0.35">
      <c r="A433" s="22" t="s">
        <v>1239</v>
      </c>
      <c r="B433" s="4">
        <v>3.7126707526229374E-3</v>
      </c>
      <c r="C433" s="4">
        <v>-0.12712953287061524</v>
      </c>
      <c r="D433" s="4">
        <v>3.7126707526229374E-3</v>
      </c>
      <c r="E433" s="4">
        <v>-0.12712953287061524</v>
      </c>
      <c r="G433" s="271">
        <v>36069</v>
      </c>
      <c r="H433" s="4">
        <v>-0.10033601752020971</v>
      </c>
      <c r="I433" s="4">
        <v>9.7286625550107697E-2</v>
      </c>
      <c r="J433" s="4">
        <v>5.6974324797415266E-2</v>
      </c>
      <c r="K433" s="4">
        <v>9.4719796075133145E-2</v>
      </c>
    </row>
    <row r="434" spans="1:11" x14ac:dyDescent="0.35">
      <c r="A434" s="22" t="s">
        <v>1240</v>
      </c>
      <c r="B434" s="4">
        <v>-5.056006678746594E-2</v>
      </c>
      <c r="C434" s="4">
        <v>-1.5450070854337805E-2</v>
      </c>
      <c r="D434" s="4">
        <v>-5.0560066787466051E-2</v>
      </c>
      <c r="E434" s="4">
        <v>-1.5450070854337694E-2</v>
      </c>
      <c r="G434" s="271">
        <v>36100</v>
      </c>
      <c r="H434" s="4">
        <v>-1.200045554486795E-2</v>
      </c>
      <c r="I434" s="4">
        <v>0.112565418296521</v>
      </c>
      <c r="J434" s="4">
        <v>4.6252417249233568E-2</v>
      </c>
      <c r="K434" s="4">
        <v>9.273496566542172E-2</v>
      </c>
    </row>
    <row r="435" spans="1:11" x14ac:dyDescent="0.35">
      <c r="A435" s="22" t="s">
        <v>1687</v>
      </c>
      <c r="B435" s="4">
        <v>-0.12229738759191677</v>
      </c>
      <c r="C435" s="4">
        <v>5.5613925957663568E-2</v>
      </c>
      <c r="D435" s="4">
        <v>-0.12229738759191666</v>
      </c>
      <c r="E435" s="4">
        <v>5.5613925957663568E-2</v>
      </c>
      <c r="G435" s="271">
        <v>36130</v>
      </c>
      <c r="H435" s="4">
        <v>-2.8543945676697491E-2</v>
      </c>
      <c r="I435" s="4">
        <v>0.22462916877851935</v>
      </c>
      <c r="J435" s="4">
        <v>2.8777524420318334E-2</v>
      </c>
      <c r="K435" s="4">
        <v>9.6997186641066602E-2</v>
      </c>
    </row>
    <row r="436" spans="1:11" x14ac:dyDescent="0.35">
      <c r="A436" s="22" t="s">
        <v>1242</v>
      </c>
      <c r="B436" s="4">
        <v>0.11629479406124132</v>
      </c>
      <c r="C436" s="4">
        <v>3.9786595986108786E-3</v>
      </c>
      <c r="D436" s="4">
        <v>0.11629479406124132</v>
      </c>
      <c r="E436" s="4">
        <v>3.9786595986108786E-3</v>
      </c>
      <c r="G436" s="271">
        <v>36161</v>
      </c>
      <c r="H436" s="4">
        <v>-8.8566947027046705E-4</v>
      </c>
      <c r="I436" s="4">
        <v>0.16549578774450691</v>
      </c>
      <c r="J436" s="4">
        <v>2.574661638777731E-2</v>
      </c>
      <c r="K436" s="4">
        <v>0.11525220480945064</v>
      </c>
    </row>
    <row r="437" spans="1:11" x14ac:dyDescent="0.35">
      <c r="A437" s="22" t="s">
        <v>1243</v>
      </c>
      <c r="B437" s="4">
        <v>9.3178596571698247E-2</v>
      </c>
      <c r="C437" s="4">
        <v>6.2850538406284517E-2</v>
      </c>
      <c r="D437" s="4">
        <v>9.3178596571698247E-2</v>
      </c>
      <c r="E437" s="4">
        <v>6.2850538406284517E-2</v>
      </c>
      <c r="G437" s="271">
        <v>36192</v>
      </c>
      <c r="H437" s="4">
        <v>-6.3904706917962573E-2</v>
      </c>
      <c r="I437" s="4">
        <v>0.14393690734883213</v>
      </c>
      <c r="J437" s="4">
        <v>1.7327981633350475E-3</v>
      </c>
      <c r="K437" s="4">
        <v>0.12686350612898667</v>
      </c>
    </row>
    <row r="438" spans="1:11" x14ac:dyDescent="0.35">
      <c r="A438" s="22" t="s">
        <v>1688</v>
      </c>
      <c r="B438" s="4">
        <v>0.19962165379924168</v>
      </c>
      <c r="C438" s="4">
        <v>0.18831278983519129</v>
      </c>
      <c r="D438" s="4">
        <v>0.1996216537992419</v>
      </c>
      <c r="E438" s="4">
        <v>0.18831278983519106</v>
      </c>
      <c r="G438" s="271">
        <v>36220</v>
      </c>
      <c r="H438" s="4">
        <v>-3.8236293137261512E-5</v>
      </c>
      <c r="I438" s="4">
        <v>0.17278712199223034</v>
      </c>
      <c r="J438" s="4">
        <v>-1.1686262215392706E-2</v>
      </c>
      <c r="K438" s="4">
        <v>0.12406786641308876</v>
      </c>
    </row>
    <row r="439" spans="1:11" x14ac:dyDescent="0.35">
      <c r="A439" s="22" t="s">
        <v>1244</v>
      </c>
      <c r="B439" s="4">
        <v>9.0626279244553576E-2</v>
      </c>
      <c r="C439" s="4">
        <v>7.3951677764408474E-2</v>
      </c>
      <c r="D439" s="4">
        <v>9.0626279244553576E-2</v>
      </c>
      <c r="E439" s="4">
        <v>7.3951677764408252E-2</v>
      </c>
      <c r="G439" s="271">
        <v>36251</v>
      </c>
      <c r="H439" s="4">
        <v>-0.18334554165599981</v>
      </c>
      <c r="I439" s="4">
        <v>0.12088087841803419</v>
      </c>
      <c r="J439" s="4">
        <v>-2.7030560081567234E-2</v>
      </c>
      <c r="K439" s="4">
        <v>0.13553760543818894</v>
      </c>
    </row>
    <row r="440" spans="1:11" x14ac:dyDescent="0.35">
      <c r="A440" s="22" t="s">
        <v>1245</v>
      </c>
      <c r="B440" s="4">
        <v>8.843506464901596E-2</v>
      </c>
      <c r="C440" s="4">
        <v>8.1861037777246182E-2</v>
      </c>
      <c r="D440" s="4">
        <v>8.843506464901596E-2</v>
      </c>
      <c r="E440" s="4">
        <v>8.1861037777246182E-2</v>
      </c>
      <c r="G440" s="271">
        <v>36281</v>
      </c>
      <c r="H440" s="4">
        <v>4.5346109592215633E-2</v>
      </c>
      <c r="I440" s="4">
        <v>0.22243314175852968</v>
      </c>
      <c r="J440" s="4">
        <v>-2.3470547270978415E-2</v>
      </c>
      <c r="K440" s="4">
        <v>0.14668818422029717</v>
      </c>
    </row>
    <row r="441" spans="1:11" x14ac:dyDescent="0.35">
      <c r="A441" s="22" t="s">
        <v>1238</v>
      </c>
      <c r="B441" s="4">
        <v>5.8972675773633298E-2</v>
      </c>
      <c r="C441" s="4">
        <v>2.5691930514393446E-2</v>
      </c>
      <c r="D441" s="4">
        <v>5.8972675773633298E-2</v>
      </c>
      <c r="E441" s="4">
        <v>2.5691930514393446E-2</v>
      </c>
      <c r="G441" s="271">
        <v>36312</v>
      </c>
      <c r="H441" s="4">
        <v>-6.0930414576469416E-2</v>
      </c>
      <c r="I441" s="4">
        <v>8.9398065134949523E-2</v>
      </c>
      <c r="J441" s="4">
        <v>-3.5922197840383974E-2</v>
      </c>
      <c r="K441" s="4">
        <v>0.14555564136149646</v>
      </c>
    </row>
    <row r="442" spans="1:11" x14ac:dyDescent="0.35">
      <c r="A442" s="20">
        <v>2015</v>
      </c>
      <c r="G442" s="271">
        <v>36342</v>
      </c>
      <c r="H442" s="4">
        <v>-0.11112616120113561</v>
      </c>
      <c r="I442" s="4">
        <v>-6.2425914434699914E-2</v>
      </c>
      <c r="J442" s="4">
        <v>-4.2003287753012764E-2</v>
      </c>
      <c r="K442" s="4">
        <v>0.12423888331240085</v>
      </c>
    </row>
    <row r="443" spans="1:11" x14ac:dyDescent="0.35">
      <c r="A443" s="22" t="s">
        <v>1229</v>
      </c>
      <c r="B443" s="4">
        <v>-6.4509582242542995E-2</v>
      </c>
      <c r="C443" s="4">
        <v>-0.14288731126052523</v>
      </c>
      <c r="D443" s="4">
        <v>-6.4509582242542995E-2</v>
      </c>
      <c r="E443" s="4">
        <v>-0.14288731126052523</v>
      </c>
      <c r="G443" s="271">
        <v>36373</v>
      </c>
      <c r="H443" s="4">
        <v>-0.15973351619905651</v>
      </c>
      <c r="I443" s="4">
        <v>0.3228473556647149</v>
      </c>
      <c r="J443" s="4">
        <v>-5.4260021141092629E-2</v>
      </c>
      <c r="K443" s="4">
        <v>0.13689087093603769</v>
      </c>
    </row>
    <row r="444" spans="1:11" x14ac:dyDescent="0.35">
      <c r="A444" s="22" t="s">
        <v>1230</v>
      </c>
      <c r="B444" s="4">
        <v>0.12669528204928571</v>
      </c>
      <c r="C444" s="4">
        <v>0.20084575525189385</v>
      </c>
      <c r="D444" s="4">
        <v>0.12669528204928571</v>
      </c>
      <c r="E444" s="4">
        <v>0.20084575525189385</v>
      </c>
      <c r="G444" s="271">
        <v>36404</v>
      </c>
      <c r="H444" s="4">
        <v>1.0242129119209409E-2</v>
      </c>
      <c r="I444" s="4">
        <v>0.17529059555738957</v>
      </c>
      <c r="J444" s="4">
        <v>-5.2037505797991157E-2</v>
      </c>
      <c r="K444" s="4">
        <v>0.13837631793128802</v>
      </c>
    </row>
    <row r="445" spans="1:11" x14ac:dyDescent="0.35">
      <c r="A445" s="22" t="s">
        <v>1231</v>
      </c>
      <c r="B445" s="4">
        <v>-1.2345112652379031E-2</v>
      </c>
      <c r="C445" s="4">
        <v>-3.4688406442479058E-2</v>
      </c>
      <c r="D445" s="4">
        <v>-1.2345112652379031E-2</v>
      </c>
      <c r="E445" s="4">
        <v>-3.4688406442479169E-2</v>
      </c>
      <c r="G445" s="271">
        <v>36434</v>
      </c>
      <c r="H445" s="4">
        <v>-0.1108466280066448</v>
      </c>
      <c r="I445" s="4">
        <v>-0.10697599576002337</v>
      </c>
      <c r="J445" s="4">
        <v>-5.2489766708806562E-2</v>
      </c>
      <c r="K445" s="4">
        <v>0.11617957500715215</v>
      </c>
    </row>
    <row r="446" spans="1:11" x14ac:dyDescent="0.35">
      <c r="A446" s="22" t="s">
        <v>1232</v>
      </c>
      <c r="B446" s="4">
        <v>0.25232326970593899</v>
      </c>
      <c r="C446" s="4">
        <v>7.8317926273551164E-2</v>
      </c>
      <c r="D446" s="4">
        <v>0.25232326970593899</v>
      </c>
      <c r="E446" s="4">
        <v>7.8317926273550942E-2</v>
      </c>
      <c r="G446" s="271">
        <v>36465</v>
      </c>
      <c r="H446" s="4">
        <v>8.0442249715093173E-2</v>
      </c>
      <c r="I446" s="4">
        <v>0.19533107737012778</v>
      </c>
      <c r="J446" s="4">
        <v>-4.4622854368746467E-2</v>
      </c>
      <c r="K446" s="4">
        <v>0.12425357251583935</v>
      </c>
    </row>
    <row r="447" spans="1:11" x14ac:dyDescent="0.35">
      <c r="A447" s="22" t="s">
        <v>1234</v>
      </c>
      <c r="B447" s="4">
        <v>2.5092850859146365E-2</v>
      </c>
      <c r="C447" s="4">
        <v>-0.15874047876795505</v>
      </c>
      <c r="D447" s="4">
        <v>2.5092850859146365E-2</v>
      </c>
      <c r="E447" s="4">
        <v>-0.15874047876795505</v>
      </c>
      <c r="G447" s="271">
        <v>36495</v>
      </c>
      <c r="H447" s="4">
        <v>1.968955690946439E-2</v>
      </c>
      <c r="I447" s="4">
        <v>0.10414274995827633</v>
      </c>
      <c r="J447" s="4">
        <v>-4.1071251493008054E-2</v>
      </c>
      <c r="K447" s="4">
        <v>0.11420496622090215</v>
      </c>
    </row>
    <row r="448" spans="1:11" x14ac:dyDescent="0.35">
      <c r="A448" s="22" t="s">
        <v>1233</v>
      </c>
      <c r="B448" s="4">
        <v>-8.0242875191698371E-2</v>
      </c>
      <c r="C448" s="4">
        <v>6.388266974318868E-2</v>
      </c>
      <c r="D448" s="4">
        <v>-8.0242875191698371E-2</v>
      </c>
      <c r="E448" s="4">
        <v>6.388266974318868E-2</v>
      </c>
      <c r="G448" s="271">
        <v>36526</v>
      </c>
      <c r="H448" s="4">
        <v>4.2995017092649412E-2</v>
      </c>
      <c r="I448" s="4">
        <v>0.30218158171946752</v>
      </c>
      <c r="J448" s="4">
        <v>-3.7771762300030209E-2</v>
      </c>
      <c r="K448" s="4">
        <v>0.12421674262972848</v>
      </c>
    </row>
    <row r="449" spans="1:11" x14ac:dyDescent="0.35">
      <c r="A449" s="22" t="s">
        <v>1237</v>
      </c>
      <c r="B449" s="4">
        <v>5.9610087619576868E-2</v>
      </c>
      <c r="C449" s="4">
        <v>5.4794063473533772E-2</v>
      </c>
      <c r="D449" s="4">
        <v>5.961008761957709E-2</v>
      </c>
      <c r="E449" s="4">
        <v>5.479406347353355E-2</v>
      </c>
      <c r="G449" s="271">
        <v>36557</v>
      </c>
      <c r="H449" s="4">
        <v>4.9130495244759542E-2</v>
      </c>
      <c r="I449" s="4">
        <v>0.102472033857824</v>
      </c>
      <c r="J449" s="4">
        <v>-2.8463378206132095E-2</v>
      </c>
      <c r="K449" s="4">
        <v>0.12087083828932088</v>
      </c>
    </row>
    <row r="450" spans="1:11" x14ac:dyDescent="0.35">
      <c r="A450" s="22" t="s">
        <v>1686</v>
      </c>
      <c r="B450" s="4">
        <v>-0.13092182086208637</v>
      </c>
      <c r="C450" s="4">
        <v>-0.1574633619141439</v>
      </c>
      <c r="D450" s="4">
        <v>-0.13092182086208648</v>
      </c>
      <c r="E450" s="4">
        <v>-0.1574633619141439</v>
      </c>
      <c r="G450" s="271">
        <v>36586</v>
      </c>
      <c r="H450" s="4">
        <v>5.8036327584601644E-2</v>
      </c>
      <c r="I450" s="4">
        <v>1.3862014646187859E-2</v>
      </c>
      <c r="J450" s="4">
        <v>-2.2933277925526463E-2</v>
      </c>
      <c r="K450" s="4">
        <v>0.10576611916070777</v>
      </c>
    </row>
    <row r="451" spans="1:11" x14ac:dyDescent="0.35">
      <c r="A451" s="22" t="s">
        <v>1236</v>
      </c>
      <c r="B451" s="4">
        <v>0.11384056930957875</v>
      </c>
      <c r="C451" s="4">
        <v>0.11039468481536563</v>
      </c>
      <c r="D451" s="4">
        <v>0.11384056930957875</v>
      </c>
      <c r="E451" s="4">
        <v>0.11039468481536541</v>
      </c>
      <c r="G451" s="271">
        <v>36617</v>
      </c>
      <c r="H451" s="4">
        <v>0.16656746486513918</v>
      </c>
      <c r="I451" s="4">
        <v>0.1342774140534031</v>
      </c>
      <c r="J451" s="4">
        <v>3.9575985900690558E-3</v>
      </c>
      <c r="K451" s="4">
        <v>0.10709368467741354</v>
      </c>
    </row>
    <row r="452" spans="1:11" x14ac:dyDescent="0.35">
      <c r="A452" s="22" t="s">
        <v>1241</v>
      </c>
      <c r="B452" s="4">
        <v>1.602503821392709E-3</v>
      </c>
      <c r="C452" s="4">
        <v>0.13480040564539242</v>
      </c>
      <c r="D452" s="4">
        <v>1.602503821392709E-3</v>
      </c>
      <c r="E452" s="4">
        <v>0.13480040564539242</v>
      </c>
      <c r="G452" s="271">
        <v>36647</v>
      </c>
      <c r="H452" s="4">
        <v>0.18826427966947357</v>
      </c>
      <c r="I452" s="4">
        <v>0.20672349550708957</v>
      </c>
      <c r="J452" s="4">
        <v>1.706743915811515E-2</v>
      </c>
      <c r="K452" s="4">
        <v>0.10756825085182276</v>
      </c>
    </row>
    <row r="453" spans="1:11" x14ac:dyDescent="0.35">
      <c r="A453" s="22" t="s">
        <v>1235</v>
      </c>
      <c r="B453" s="4">
        <v>0.16700027289824315</v>
      </c>
      <c r="C453" s="4">
        <v>1.9120057487050701E-2</v>
      </c>
      <c r="D453" s="4">
        <v>0.16700027289824315</v>
      </c>
      <c r="E453" s="4">
        <v>1.9120057487050923E-2</v>
      </c>
      <c r="G453" s="271">
        <v>36678</v>
      </c>
      <c r="H453" s="4">
        <v>0.13427971130639138</v>
      </c>
      <c r="I453" s="4">
        <v>6.7097352536975352E-2</v>
      </c>
      <c r="J453" s="4">
        <v>3.4917292290015833E-2</v>
      </c>
      <c r="K453" s="4">
        <v>0.10528365600278455</v>
      </c>
    </row>
    <row r="454" spans="1:11" x14ac:dyDescent="0.35">
      <c r="A454" s="22" t="s">
        <v>1228</v>
      </c>
      <c r="B454" s="4">
        <v>3.8292939325357933E-2</v>
      </c>
      <c r="C454" s="4">
        <v>3.4703423324442761E-2</v>
      </c>
      <c r="D454" s="4">
        <v>3.8292939325357711E-2</v>
      </c>
      <c r="E454" s="4">
        <v>3.4703423324442761E-2</v>
      </c>
      <c r="G454" s="271">
        <v>36708</v>
      </c>
      <c r="H454" s="4">
        <v>6.5951611511581021E-3</v>
      </c>
      <c r="I454" s="4">
        <v>-0.13360533123628582</v>
      </c>
      <c r="J454" s="4">
        <v>4.6613967828623482E-2</v>
      </c>
      <c r="K454" s="4">
        <v>0.10067728341573812</v>
      </c>
    </row>
    <row r="455" spans="1:11" x14ac:dyDescent="0.35">
      <c r="A455" s="22" t="s">
        <v>1239</v>
      </c>
      <c r="B455" s="4">
        <v>2.7895363048183519E-2</v>
      </c>
      <c r="C455" s="4">
        <v>7.6716680629262068E-2</v>
      </c>
      <c r="D455" s="4">
        <v>2.7895363048183519E-2</v>
      </c>
      <c r="E455" s="4">
        <v>7.6716680629262068E-2</v>
      </c>
      <c r="G455" s="271">
        <v>36739</v>
      </c>
      <c r="H455" s="4">
        <v>3.7641973651731053E-2</v>
      </c>
      <c r="I455" s="4">
        <v>0.45780253924183345</v>
      </c>
      <c r="J455" s="4">
        <v>5.633672918888899E-2</v>
      </c>
      <c r="K455" s="4">
        <v>0.11037103862605857</v>
      </c>
    </row>
    <row r="456" spans="1:11" x14ac:dyDescent="0.35">
      <c r="A456" s="22" t="s">
        <v>1240</v>
      </c>
      <c r="B456" s="4">
        <v>6.2566051739761486E-2</v>
      </c>
      <c r="C456" s="4">
        <v>4.8235601225704583E-2</v>
      </c>
      <c r="D456" s="4">
        <v>6.2566051739761486E-2</v>
      </c>
      <c r="E456" s="4">
        <v>4.8235601225704583E-2</v>
      </c>
      <c r="G456" s="271">
        <v>36770</v>
      </c>
      <c r="H456" s="4">
        <v>-0.29309159052873568</v>
      </c>
      <c r="I456" s="4">
        <v>1.8759184490181102E-2</v>
      </c>
      <c r="J456" s="4">
        <v>2.6540873569608214E-2</v>
      </c>
      <c r="K456" s="4">
        <v>9.5872050284612431E-2</v>
      </c>
    </row>
    <row r="457" spans="1:11" x14ac:dyDescent="0.35">
      <c r="A457" s="22" t="s">
        <v>1687</v>
      </c>
      <c r="B457" s="4">
        <v>0.43214208258987874</v>
      </c>
      <c r="C457" s="4">
        <v>7.3720990390744534E-2</v>
      </c>
      <c r="D457" s="4">
        <v>0.43214208258987874</v>
      </c>
      <c r="E457" s="4">
        <v>7.3720990390744756E-2</v>
      </c>
      <c r="G457" s="271">
        <v>36800</v>
      </c>
      <c r="H457" s="4">
        <v>5.1482046237903756E-2</v>
      </c>
      <c r="I457" s="4">
        <v>2.0364465299668399E-2</v>
      </c>
      <c r="J457" s="4">
        <v>4.1404522791270049E-2</v>
      </c>
      <c r="K457" s="4">
        <v>0.10882489318436583</v>
      </c>
    </row>
    <row r="458" spans="1:11" x14ac:dyDescent="0.35">
      <c r="A458" s="22" t="s">
        <v>1242</v>
      </c>
      <c r="B458" s="4">
        <v>-0.10167377860089089</v>
      </c>
      <c r="C458" s="4">
        <v>-0.25040266974395153</v>
      </c>
      <c r="D458" s="4">
        <v>-0.10167377860089077</v>
      </c>
      <c r="E458" s="4">
        <v>-0.25040266974395153</v>
      </c>
      <c r="G458" s="271">
        <v>36831</v>
      </c>
      <c r="H458" s="4">
        <v>6.4078834787288041E-2</v>
      </c>
      <c r="I458" s="4">
        <v>-7.3060145834632717E-2</v>
      </c>
      <c r="J458" s="4">
        <v>4.0102492276550716E-2</v>
      </c>
      <c r="K458" s="4">
        <v>8.2336534214236368E-2</v>
      </c>
    </row>
    <row r="459" spans="1:11" x14ac:dyDescent="0.35">
      <c r="A459" s="22" t="s">
        <v>1243</v>
      </c>
      <c r="B459" s="4">
        <v>4.8965713118491738E-2</v>
      </c>
      <c r="C459" s="4">
        <v>9.9812541725157189E-2</v>
      </c>
      <c r="D459" s="4">
        <v>4.8965713118491738E-2</v>
      </c>
      <c r="E459" s="4">
        <v>9.9812541725157189E-2</v>
      </c>
      <c r="G459" s="271">
        <v>36861</v>
      </c>
      <c r="H459" s="4">
        <v>0.1127393226402793</v>
      </c>
      <c r="I459" s="4">
        <v>-0.18949317372176977</v>
      </c>
      <c r="J459" s="4">
        <v>4.7429113750058871E-2</v>
      </c>
      <c r="K459" s="4">
        <v>5.3891694000443024E-2</v>
      </c>
    </row>
    <row r="460" spans="1:11" x14ac:dyDescent="0.35">
      <c r="A460" s="22" t="s">
        <v>1688</v>
      </c>
      <c r="B460" s="4">
        <v>0.11949262575154829</v>
      </c>
      <c r="C460" s="4">
        <v>0.16792653643203903</v>
      </c>
      <c r="D460" s="4">
        <v>0.11949262575154829</v>
      </c>
      <c r="E460" s="4">
        <v>0.16792653643203925</v>
      </c>
      <c r="G460" s="271">
        <v>36892</v>
      </c>
      <c r="H460" s="4">
        <v>0.23413590155954234</v>
      </c>
      <c r="I460" s="4">
        <v>9.6096541508903455E-2</v>
      </c>
      <c r="J460" s="4">
        <v>6.300555431561472E-2</v>
      </c>
      <c r="K460" s="4">
        <v>4.1932687742193941E-2</v>
      </c>
    </row>
    <row r="461" spans="1:11" x14ac:dyDescent="0.35">
      <c r="A461" s="22" t="s">
        <v>1244</v>
      </c>
      <c r="B461" s="4">
        <v>-2.8245048332838474E-2</v>
      </c>
      <c r="C461" s="4">
        <v>-1.8248152888060143E-2</v>
      </c>
      <c r="D461" s="4">
        <v>-2.8245048332838474E-2</v>
      </c>
      <c r="E461" s="4">
        <v>-1.8248152888060032E-2</v>
      </c>
      <c r="G461" s="271">
        <v>36923</v>
      </c>
      <c r="H461" s="4">
        <v>0.24960877954845806</v>
      </c>
      <c r="I461" s="4">
        <v>0.12873485584623179</v>
      </c>
      <c r="J461" s="4">
        <v>8.0499488079202708E-2</v>
      </c>
      <c r="K461" s="4">
        <v>4.4624816433414205E-2</v>
      </c>
    </row>
    <row r="462" spans="1:11" x14ac:dyDescent="0.35">
      <c r="A462" s="22" t="s">
        <v>1245</v>
      </c>
      <c r="B462" s="4">
        <v>3.383458228942704E-2</v>
      </c>
      <c r="C462" s="4">
        <v>5.0703498286666093E-2</v>
      </c>
      <c r="D462" s="4">
        <v>3.383458228942704E-2</v>
      </c>
      <c r="E462" s="4">
        <v>5.0703498286665871E-2</v>
      </c>
      <c r="G462" s="271">
        <v>36951</v>
      </c>
      <c r="H462" s="4">
        <v>8.0031013317950705E-2</v>
      </c>
      <c r="I462" s="4">
        <v>5.4737846623801989E-2</v>
      </c>
      <c r="J462" s="4">
        <v>8.2640462779408841E-2</v>
      </c>
      <c r="K462" s="4">
        <v>4.8328484784533332E-2</v>
      </c>
    </row>
    <row r="463" spans="1:11" x14ac:dyDescent="0.35">
      <c r="A463" s="22" t="s">
        <v>1238</v>
      </c>
      <c r="B463" s="4">
        <v>0.12873683558687143</v>
      </c>
      <c r="C463" s="4">
        <v>0.10806458347456838</v>
      </c>
      <c r="D463" s="4">
        <v>0.12873683558687121</v>
      </c>
      <c r="E463" s="4">
        <v>0.10806458347456838</v>
      </c>
      <c r="G463" s="271">
        <v>36982</v>
      </c>
      <c r="H463" s="4">
        <v>-6.6788815495655629E-2</v>
      </c>
      <c r="I463" s="4">
        <v>-0.17549370298241751</v>
      </c>
      <c r="J463" s="4">
        <v>6.4717130699023517E-2</v>
      </c>
      <c r="K463" s="4">
        <v>2.1209885118712579E-2</v>
      </c>
    </row>
    <row r="464" spans="1:11" x14ac:dyDescent="0.35">
      <c r="A464" s="20">
        <v>2016</v>
      </c>
      <c r="G464" s="271">
        <v>37012</v>
      </c>
      <c r="H464" s="4">
        <v>-3.6083714135129119E-2</v>
      </c>
      <c r="I464" s="4">
        <v>6.1769435307706511E-2</v>
      </c>
      <c r="J464" s="4">
        <v>4.3043808100577285E-2</v>
      </c>
      <c r="K464" s="4">
        <v>1.0121814277746166E-2</v>
      </c>
    </row>
    <row r="465" spans="1:11" x14ac:dyDescent="0.35">
      <c r="A465" s="22" t="s">
        <v>1229</v>
      </c>
      <c r="B465" s="4">
        <v>7.5917612695936443E-2</v>
      </c>
      <c r="C465" s="4">
        <v>-8.4885287936041665E-2</v>
      </c>
      <c r="D465" s="4">
        <v>7.5917612695936221E-2</v>
      </c>
      <c r="E465" s="4">
        <v>-8.4885287936041776E-2</v>
      </c>
      <c r="G465" s="271">
        <v>37043</v>
      </c>
      <c r="H465" s="4">
        <v>2.5452112842422547E-2</v>
      </c>
      <c r="I465" s="4">
        <v>0.11056853728212901</v>
      </c>
      <c r="J465" s="4">
        <v>3.3467985862343674E-2</v>
      </c>
      <c r="K465" s="4">
        <v>1.4484020943049458E-2</v>
      </c>
    </row>
    <row r="466" spans="1:11" x14ac:dyDescent="0.35">
      <c r="A466" s="22" t="s">
        <v>1230</v>
      </c>
      <c r="B466" s="4">
        <v>3.0653768449446117E-2</v>
      </c>
      <c r="C466" s="4">
        <v>1.3301684453263629E-2</v>
      </c>
      <c r="D466" s="4">
        <v>3.0653768449445895E-2</v>
      </c>
      <c r="E466" s="4">
        <v>1.3301684453263407E-2</v>
      </c>
      <c r="G466" s="271">
        <v>37073</v>
      </c>
      <c r="H466" s="4">
        <v>0.19929601482848502</v>
      </c>
      <c r="I466" s="4">
        <v>0.57379809199621268</v>
      </c>
      <c r="J466" s="4">
        <v>4.939534767250553E-2</v>
      </c>
      <c r="K466" s="4">
        <v>5.8604046784004549E-2</v>
      </c>
    </row>
    <row r="467" spans="1:11" x14ac:dyDescent="0.35">
      <c r="A467" s="22" t="s">
        <v>1231</v>
      </c>
      <c r="B467" s="4">
        <v>-7.3918551565100743E-2</v>
      </c>
      <c r="C467" s="4">
        <v>-4.2931963966170827E-2</v>
      </c>
      <c r="D467" s="4">
        <v>-7.3918551565100854E-2</v>
      </c>
      <c r="E467" s="4">
        <v>-4.2931963966170827E-2</v>
      </c>
      <c r="G467" s="271">
        <v>37104</v>
      </c>
      <c r="H467" s="4">
        <v>0.33918469092439518</v>
      </c>
      <c r="I467" s="4">
        <v>-0.17825029965830719</v>
      </c>
      <c r="J467" s="4">
        <v>6.1550235177731727E-2</v>
      </c>
      <c r="K467" s="4">
        <v>2.4247299598790573E-2</v>
      </c>
    </row>
    <row r="468" spans="1:11" x14ac:dyDescent="0.35">
      <c r="A468" s="22" t="s">
        <v>1232</v>
      </c>
      <c r="B468" s="4">
        <v>8.6127640535398342E-3</v>
      </c>
      <c r="C468" s="4">
        <v>-9.6641927628009938E-2</v>
      </c>
      <c r="D468" s="4">
        <v>8.6127640535398342E-3</v>
      </c>
      <c r="E468" s="4">
        <v>-9.6641927628009827E-2</v>
      </c>
      <c r="G468" s="271">
        <v>37135</v>
      </c>
      <c r="H468" s="4">
        <v>0.23046277579548269</v>
      </c>
      <c r="I468" s="4">
        <v>-0.117045890187785</v>
      </c>
      <c r="J468" s="4">
        <v>0.10684126944752426</v>
      </c>
      <c r="K468" s="4">
        <v>1.1772953207698222E-2</v>
      </c>
    </row>
    <row r="469" spans="1:11" x14ac:dyDescent="0.35">
      <c r="A469" s="22" t="s">
        <v>1234</v>
      </c>
      <c r="B469" s="4">
        <v>-0.15932859770987629</v>
      </c>
      <c r="C469" s="4">
        <v>0.13385185349735496</v>
      </c>
      <c r="D469" s="4">
        <v>-0.15932859770987629</v>
      </c>
      <c r="E469" s="4">
        <v>0.13385185349735473</v>
      </c>
      <c r="G469" s="271">
        <v>37165</v>
      </c>
      <c r="H469" s="4">
        <v>0.10969772881336959</v>
      </c>
      <c r="I469" s="4">
        <v>4.3954310674218622E-2</v>
      </c>
      <c r="J469" s="4">
        <v>0.11148303646428293</v>
      </c>
      <c r="K469" s="4">
        <v>1.364068621597303E-2</v>
      </c>
    </row>
    <row r="470" spans="1:11" x14ac:dyDescent="0.35">
      <c r="A470" s="22" t="s">
        <v>1233</v>
      </c>
      <c r="B470" s="4">
        <v>1.3129102943563176E-3</v>
      </c>
      <c r="C470" s="4">
        <v>-9.4197749412115339E-2</v>
      </c>
      <c r="D470" s="4">
        <v>1.3129102943563176E-3</v>
      </c>
      <c r="E470" s="4">
        <v>-9.4197749412115228E-2</v>
      </c>
      <c r="G470" s="271">
        <v>37196</v>
      </c>
      <c r="H470" s="4">
        <v>-9.2378915704311004E-2</v>
      </c>
      <c r="I470" s="4">
        <v>-5.4018957539821888E-2</v>
      </c>
      <c r="J470" s="4">
        <v>9.5713377225854268E-2</v>
      </c>
      <c r="K470" s="4">
        <v>1.5949304502040684E-2</v>
      </c>
    </row>
    <row r="471" spans="1:11" x14ac:dyDescent="0.35">
      <c r="A471" s="22" t="s">
        <v>1237</v>
      </c>
      <c r="B471" s="4">
        <v>1.9675055333052027E-2</v>
      </c>
      <c r="C471" s="4">
        <v>1.902595100359461E-2</v>
      </c>
      <c r="D471" s="4">
        <v>1.9675055333051805E-2</v>
      </c>
      <c r="E471" s="4">
        <v>1.902595100359461E-2</v>
      </c>
      <c r="G471" s="271">
        <v>37226</v>
      </c>
      <c r="H471" s="4">
        <v>-9.0231948387494265E-2</v>
      </c>
      <c r="I471" s="4">
        <v>2.2321809319572061E-2</v>
      </c>
      <c r="J471" s="4">
        <v>7.8807852324313421E-2</v>
      </c>
      <c r="K471" s="4">
        <v>3.5444371726407686E-2</v>
      </c>
    </row>
    <row r="472" spans="1:11" x14ac:dyDescent="0.35">
      <c r="A472" s="22" t="s">
        <v>1686</v>
      </c>
      <c r="B472" s="4">
        <v>-0.54948351967234466</v>
      </c>
      <c r="C472" s="4">
        <v>-1.7764253446884148E-2</v>
      </c>
      <c r="D472" s="4">
        <v>-0.54948351967234466</v>
      </c>
      <c r="E472" s="4">
        <v>-1.7764253446884148E-2</v>
      </c>
      <c r="G472" s="271">
        <v>37257</v>
      </c>
      <c r="H472" s="4">
        <v>-7.2094890468635819E-2</v>
      </c>
      <c r="I472" s="4">
        <v>-4.2691784290757484E-2</v>
      </c>
      <c r="J472" s="4">
        <v>5.2597983819163252E-2</v>
      </c>
      <c r="K472" s="4">
        <v>2.4134450700232346E-2</v>
      </c>
    </row>
    <row r="473" spans="1:11" x14ac:dyDescent="0.35">
      <c r="A473" s="22" t="s">
        <v>1236</v>
      </c>
      <c r="B473" s="4">
        <v>6.8632592342247722E-2</v>
      </c>
      <c r="C473" s="4">
        <v>0.12573732729272891</v>
      </c>
      <c r="D473" s="4">
        <v>6.8632592342247722E-2</v>
      </c>
      <c r="E473" s="4">
        <v>0.12573732729272891</v>
      </c>
      <c r="G473" s="271">
        <v>37288</v>
      </c>
      <c r="H473" s="4">
        <v>-6.3163431892854449E-2</v>
      </c>
      <c r="I473" s="4">
        <v>-3.7902626562156039E-2</v>
      </c>
      <c r="J473" s="4">
        <v>2.4915259409573398E-2</v>
      </c>
      <c r="K473" s="4">
        <v>1.0022498123814172E-2</v>
      </c>
    </row>
    <row r="474" spans="1:11" x14ac:dyDescent="0.35">
      <c r="A474" s="22" t="s">
        <v>1241</v>
      </c>
      <c r="B474" s="4">
        <v>3.5421754743008682E-2</v>
      </c>
      <c r="C474" s="4">
        <v>1.1140643822561858E-2</v>
      </c>
      <c r="D474" s="4">
        <v>3.5421754743008904E-2</v>
      </c>
      <c r="E474" s="4">
        <v>1.1140643822561858E-2</v>
      </c>
      <c r="G474" s="271">
        <v>37316</v>
      </c>
      <c r="H474" s="4">
        <v>-0.16692965153769601</v>
      </c>
      <c r="I474" s="4">
        <v>-2.813628009643776E-2</v>
      </c>
      <c r="J474" s="4">
        <v>-6.9150378629867504E-5</v>
      </c>
      <c r="K474" s="4">
        <v>2.6027501484358062E-3</v>
      </c>
    </row>
    <row r="475" spans="1:11" x14ac:dyDescent="0.35">
      <c r="A475" s="22" t="s">
        <v>1235</v>
      </c>
      <c r="B475" s="4">
        <v>9.7282832263662522E-2</v>
      </c>
      <c r="C475" s="4">
        <v>1.8072267805673281E-2</v>
      </c>
      <c r="D475" s="4">
        <v>9.7282832263662744E-2</v>
      </c>
      <c r="E475" s="4">
        <v>1.8072267805673281E-2</v>
      </c>
      <c r="G475" s="271">
        <v>37347</v>
      </c>
      <c r="H475" s="4">
        <v>0.36310439107314019</v>
      </c>
      <c r="I475" s="4">
        <v>0.20013831354517375</v>
      </c>
      <c r="J475" s="4">
        <v>3.0776793068852504E-2</v>
      </c>
      <c r="K475" s="4">
        <v>3.2824979816586497E-2</v>
      </c>
    </row>
    <row r="476" spans="1:11" x14ac:dyDescent="0.35">
      <c r="A476" s="22" t="s">
        <v>1228</v>
      </c>
      <c r="B476" s="4">
        <v>2.6417581878694918E-2</v>
      </c>
      <c r="C476" s="4">
        <v>-3.6165607349029072E-3</v>
      </c>
      <c r="D476" s="4">
        <v>2.6417581878694918E-2</v>
      </c>
      <c r="E476" s="4">
        <v>-3.6165607349029072E-3</v>
      </c>
      <c r="G476" s="271">
        <v>37377</v>
      </c>
      <c r="H476" s="4">
        <v>-5.9854561918613047E-3</v>
      </c>
      <c r="I476" s="4">
        <v>-6.2705883248873828E-2</v>
      </c>
      <c r="J476" s="4">
        <v>3.3965547753056491E-2</v>
      </c>
      <c r="K476" s="4">
        <v>2.0179515083332822E-2</v>
      </c>
    </row>
    <row r="477" spans="1:11" x14ac:dyDescent="0.35">
      <c r="A477" s="22" t="s">
        <v>1239</v>
      </c>
      <c r="B477" s="4">
        <v>-1.8124944222598693E-2</v>
      </c>
      <c r="C477" s="4">
        <v>2.0394454021089192E-2</v>
      </c>
      <c r="D477" s="4">
        <v>-1.8124944222598582E-2</v>
      </c>
      <c r="E477" s="4">
        <v>2.039445402108897E-2</v>
      </c>
      <c r="G477" s="271">
        <v>37408</v>
      </c>
      <c r="H477" s="4">
        <v>-8.5568000189661819E-2</v>
      </c>
      <c r="I477" s="4">
        <v>-3.8808675221377098E-2</v>
      </c>
      <c r="J477" s="4">
        <v>2.3184099496893928E-2</v>
      </c>
      <c r="K477" s="4">
        <v>5.932899714287343E-3</v>
      </c>
    </row>
    <row r="478" spans="1:11" x14ac:dyDescent="0.35">
      <c r="A478" s="22" t="s">
        <v>1240</v>
      </c>
      <c r="B478" s="4">
        <v>5.5866896093557772E-2</v>
      </c>
      <c r="C478" s="4">
        <v>2.6474665053551449E-2</v>
      </c>
      <c r="D478" s="4">
        <v>5.5866896093557772E-2</v>
      </c>
      <c r="E478" s="4">
        <v>2.6474665053551449E-2</v>
      </c>
      <c r="G478" s="271">
        <v>37438</v>
      </c>
      <c r="H478" s="4">
        <v>-3.7656212446817938E-2</v>
      </c>
      <c r="I478" s="4">
        <v>-7.2793099963988195E-2</v>
      </c>
      <c r="J478" s="4">
        <v>3.5481235097660768E-3</v>
      </c>
      <c r="K478" s="4">
        <v>-3.3548681117035795E-2</v>
      </c>
    </row>
    <row r="479" spans="1:11" x14ac:dyDescent="0.35">
      <c r="A479" s="22" t="s">
        <v>1687</v>
      </c>
      <c r="B479" s="4">
        <v>0.12267666077630701</v>
      </c>
      <c r="C479" s="4">
        <v>3.8480350086133708E-2</v>
      </c>
      <c r="D479" s="4">
        <v>0.12267666077630701</v>
      </c>
      <c r="E479" s="4">
        <v>3.8480350086133486E-2</v>
      </c>
      <c r="G479" s="271">
        <v>37469</v>
      </c>
      <c r="H479" s="4">
        <v>0.13647750579324658</v>
      </c>
      <c r="I479" s="4">
        <v>-2.8640136339028066E-2</v>
      </c>
      <c r="J479" s="4">
        <v>-2.4454551445682871E-3</v>
      </c>
      <c r="K479" s="4">
        <v>-2.3779378700258258E-2</v>
      </c>
    </row>
    <row r="480" spans="1:11" x14ac:dyDescent="0.35">
      <c r="A480" s="22" t="s">
        <v>1242</v>
      </c>
      <c r="B480" s="4">
        <v>-3.7629189945991959E-2</v>
      </c>
      <c r="C480" s="4">
        <v>-0.10487929945583674</v>
      </c>
      <c r="D480" s="4">
        <v>-3.762918994599207E-2</v>
      </c>
      <c r="E480" s="4">
        <v>-0.10487929945583674</v>
      </c>
      <c r="G480" s="271">
        <v>37500</v>
      </c>
      <c r="H480" s="4">
        <v>0.32220643861931064</v>
      </c>
      <c r="I480" s="4">
        <v>8.0385189037264437E-2</v>
      </c>
      <c r="J480" s="4">
        <v>7.7181757780810933E-3</v>
      </c>
      <c r="K480" s="4">
        <v>-6.9747772949048104E-3</v>
      </c>
    </row>
    <row r="481" spans="1:11" x14ac:dyDescent="0.35">
      <c r="A481" s="22" t="s">
        <v>1243</v>
      </c>
      <c r="B481" s="4">
        <v>-1.2004234647155609E-2</v>
      </c>
      <c r="C481" s="4">
        <v>-7.8420764719993041E-3</v>
      </c>
      <c r="D481" s="4">
        <v>-1.200423464715572E-2</v>
      </c>
      <c r="E481" s="4">
        <v>-7.8420764719991931E-3</v>
      </c>
      <c r="G481" s="271">
        <v>37530</v>
      </c>
      <c r="H481" s="4">
        <v>0.15029139503893085</v>
      </c>
      <c r="I481" s="4">
        <v>7.253621966052215E-2</v>
      </c>
      <c r="J481" s="4">
        <v>1.1949173320344064E-2</v>
      </c>
      <c r="K481" s="4">
        <v>-4.4873477819104002E-3</v>
      </c>
    </row>
    <row r="482" spans="1:11" x14ac:dyDescent="0.35">
      <c r="A482" s="22" t="s">
        <v>1688</v>
      </c>
      <c r="B482" s="4">
        <v>0.1044519765788412</v>
      </c>
      <c r="C482" s="4">
        <v>-0.12742109969298721</v>
      </c>
      <c r="D482" s="4">
        <v>0.1044519765788412</v>
      </c>
      <c r="E482" s="4">
        <v>-0.12742109969298732</v>
      </c>
      <c r="G482" s="271">
        <v>37561</v>
      </c>
      <c r="H482" s="4">
        <v>5.0064672140907263E-2</v>
      </c>
      <c r="I482" s="4">
        <v>4.0905611252027629E-2</v>
      </c>
      <c r="J482" s="4">
        <v>2.4499306334784032E-2</v>
      </c>
      <c r="K482" s="4">
        <v>3.6337571680564729E-3</v>
      </c>
    </row>
    <row r="483" spans="1:11" x14ac:dyDescent="0.35">
      <c r="A483" s="22" t="s">
        <v>1244</v>
      </c>
      <c r="B483" s="4">
        <v>-1.1439734407219793E-2</v>
      </c>
      <c r="C483" s="4">
        <v>-7.3454090374226455E-2</v>
      </c>
      <c r="D483" s="4">
        <v>-1.1439734407219793E-2</v>
      </c>
      <c r="E483" s="4">
        <v>-7.3454090374226566E-2</v>
      </c>
      <c r="G483" s="271">
        <v>37591</v>
      </c>
      <c r="H483" s="4">
        <v>-0.12463013734324657</v>
      </c>
      <c r="I483" s="4">
        <v>8.2155979995105044E-2</v>
      </c>
      <c r="J483" s="4">
        <v>2.2868607182177314E-2</v>
      </c>
      <c r="K483" s="4">
        <v>8.0961673367168085E-3</v>
      </c>
    </row>
    <row r="484" spans="1:11" x14ac:dyDescent="0.35">
      <c r="A484" s="22" t="s">
        <v>1245</v>
      </c>
      <c r="B484" s="4">
        <v>2.604789262064644E-3</v>
      </c>
      <c r="C484" s="4">
        <v>2.6887129411794497E-2</v>
      </c>
      <c r="D484" s="4">
        <v>2.604789262064644E-3</v>
      </c>
      <c r="E484" s="4">
        <v>2.6887129411794719E-2</v>
      </c>
      <c r="G484" s="271">
        <v>37622</v>
      </c>
      <c r="H484" s="4">
        <v>0.12279368462548468</v>
      </c>
      <c r="I484" s="4">
        <v>-4.6212282410526773E-2</v>
      </c>
      <c r="J484" s="4">
        <v>3.9754477004051436E-2</v>
      </c>
      <c r="K484" s="4">
        <v>7.9967159018192735E-3</v>
      </c>
    </row>
    <row r="485" spans="1:11" x14ac:dyDescent="0.35">
      <c r="A485" s="22" t="s">
        <v>1238</v>
      </c>
      <c r="B485" s="4">
        <v>1.5800511638488945E-2</v>
      </c>
      <c r="C485" s="4">
        <v>8.5352959539797268E-3</v>
      </c>
      <c r="D485" s="4">
        <v>1.5800511638489168E-2</v>
      </c>
      <c r="E485" s="4">
        <v>8.5352959539799489E-3</v>
      </c>
      <c r="G485" s="271">
        <v>37653</v>
      </c>
      <c r="H485" s="4">
        <v>1.9542204489198856E-2</v>
      </c>
      <c r="I485" s="4">
        <v>-3.559565172207535E-2</v>
      </c>
      <c r="J485" s="4">
        <v>4.8050680232020637E-2</v>
      </c>
      <c r="K485" s="4">
        <v>8.3542820180311228E-3</v>
      </c>
    </row>
    <row r="486" spans="1:11" x14ac:dyDescent="0.35">
      <c r="A486" s="20">
        <v>2017</v>
      </c>
      <c r="G486" s="271">
        <v>37681</v>
      </c>
      <c r="H486" s="4">
        <v>0.27064145257062933</v>
      </c>
      <c r="I486" s="4">
        <v>0.24670098515658556</v>
      </c>
      <c r="J486" s="4">
        <v>8.9243631364855025E-2</v>
      </c>
      <c r="K486" s="4">
        <v>3.2987595840474171E-2</v>
      </c>
    </row>
    <row r="487" spans="1:11" x14ac:dyDescent="0.35">
      <c r="A487" s="22" t="s">
        <v>1229</v>
      </c>
      <c r="B487" s="4">
        <v>0.13732572337949378</v>
      </c>
      <c r="C487" s="4">
        <v>0.19676522936465579</v>
      </c>
      <c r="D487" s="4">
        <v>0.13732572337949378</v>
      </c>
      <c r="E487" s="4">
        <v>0.19676522936465557</v>
      </c>
      <c r="G487" s="271">
        <v>37712</v>
      </c>
      <c r="H487" s="4">
        <v>0.16647705554797088</v>
      </c>
      <c r="I487" s="4">
        <v>-9.9930879469166678E-3</v>
      </c>
      <c r="J487" s="4">
        <v>7.7637414727548926E-2</v>
      </c>
      <c r="K487" s="4">
        <v>1.7510187765416463E-2</v>
      </c>
    </row>
    <row r="488" spans="1:11" x14ac:dyDescent="0.35">
      <c r="A488" s="22" t="s">
        <v>1230</v>
      </c>
      <c r="B488" s="4">
        <v>8.3109090799402763E-2</v>
      </c>
      <c r="C488" s="4">
        <v>4.8249074523127655E-2</v>
      </c>
      <c r="D488" s="4">
        <v>8.3109090799402763E-2</v>
      </c>
      <c r="E488" s="4">
        <v>4.8249074523127655E-2</v>
      </c>
      <c r="G488" s="271">
        <v>37742</v>
      </c>
      <c r="H488" s="4">
        <v>0.19572900856378039</v>
      </c>
      <c r="I488" s="4">
        <v>1.5099892100569168E-2</v>
      </c>
      <c r="J488" s="4">
        <v>9.6652343879238822E-2</v>
      </c>
      <c r="K488" s="4">
        <v>2.5379643942348817E-2</v>
      </c>
    </row>
    <row r="489" spans="1:11" x14ac:dyDescent="0.35">
      <c r="A489" s="22" t="s">
        <v>1231</v>
      </c>
      <c r="B489" s="4">
        <v>0.3114081074016577</v>
      </c>
      <c r="C489" s="4">
        <v>0.36077242483485117</v>
      </c>
      <c r="D489" s="4">
        <v>0.3114081074016577</v>
      </c>
      <c r="E489" s="4">
        <v>0.36077242483485117</v>
      </c>
      <c r="G489" s="271">
        <v>37773</v>
      </c>
      <c r="H489" s="4">
        <v>0.35134506639799401</v>
      </c>
      <c r="I489" s="4">
        <v>0.14457388515251335</v>
      </c>
      <c r="J489" s="4">
        <v>0.13597736776387737</v>
      </c>
      <c r="K489" s="4">
        <v>4.3414223218249726E-2</v>
      </c>
    </row>
    <row r="490" spans="1:11" x14ac:dyDescent="0.35">
      <c r="A490" s="22" t="s">
        <v>1232</v>
      </c>
      <c r="B490" s="4">
        <v>0.58917761321521067</v>
      </c>
      <c r="C490" s="4">
        <v>0.25992639569920417</v>
      </c>
      <c r="D490" s="4">
        <v>0.58917761321521045</v>
      </c>
      <c r="E490" s="4">
        <v>0.25992639569920439</v>
      </c>
      <c r="G490" s="271">
        <v>37803</v>
      </c>
      <c r="H490" s="4">
        <v>0.3005879919718113</v>
      </c>
      <c r="I490" s="4">
        <v>0.27331428324689999</v>
      </c>
      <c r="J490" s="4">
        <v>0.16726004919918469</v>
      </c>
      <c r="K490" s="4">
        <v>7.4026285971453554E-2</v>
      </c>
    </row>
    <row r="491" spans="1:11" x14ac:dyDescent="0.35">
      <c r="A491" s="22" t="s">
        <v>1234</v>
      </c>
      <c r="B491" s="4">
        <v>0.29149167883000926</v>
      </c>
      <c r="C491" s="4">
        <v>0.26885394247480887</v>
      </c>
      <c r="D491" s="4">
        <v>0.29149167883000926</v>
      </c>
      <c r="E491" s="4">
        <v>0.26885394247480909</v>
      </c>
      <c r="G491" s="271">
        <v>37834</v>
      </c>
      <c r="H491" s="4">
        <v>8.1072404991962665E-2</v>
      </c>
      <c r="I491" s="4">
        <v>7.581921647409362E-2</v>
      </c>
      <c r="J491" s="4">
        <v>0.16383125949010857</v>
      </c>
      <c r="K491" s="4">
        <v>7.9798934529998089E-2</v>
      </c>
    </row>
    <row r="492" spans="1:11" x14ac:dyDescent="0.35">
      <c r="A492" s="22" t="s">
        <v>1233</v>
      </c>
      <c r="B492" s="4">
        <v>3.1858483513882208E-2</v>
      </c>
      <c r="C492" s="4">
        <v>9.670877664417854E-2</v>
      </c>
      <c r="D492" s="4">
        <v>3.185848351388243E-2</v>
      </c>
      <c r="E492" s="4">
        <v>9.670877664417854E-2</v>
      </c>
      <c r="G492" s="271">
        <v>37865</v>
      </c>
      <c r="H492" s="4">
        <v>0.11731371559854509</v>
      </c>
      <c r="I492" s="4">
        <v>0.27007219375906422</v>
      </c>
      <c r="J492" s="4">
        <v>0.14744856979928356</v>
      </c>
      <c r="K492" s="4">
        <v>9.6333378469095621E-2</v>
      </c>
    </row>
    <row r="493" spans="1:11" x14ac:dyDescent="0.35">
      <c r="A493" s="22" t="s">
        <v>1237</v>
      </c>
      <c r="B493" s="4">
        <v>6.915169168341917E-2</v>
      </c>
      <c r="C493" s="4">
        <v>8.9904638485148958E-2</v>
      </c>
      <c r="D493" s="4">
        <v>6.915169168341917E-2</v>
      </c>
      <c r="E493" s="4">
        <v>8.9904638485148958E-2</v>
      </c>
      <c r="G493" s="271">
        <v>37895</v>
      </c>
      <c r="H493" s="4">
        <v>0.45679107534312258</v>
      </c>
      <c r="I493" s="4">
        <v>0.33315939392099025</v>
      </c>
      <c r="J493" s="4">
        <v>0.17657294170390192</v>
      </c>
      <c r="K493" s="4">
        <v>0.11892408416551792</v>
      </c>
    </row>
    <row r="494" spans="1:11" x14ac:dyDescent="0.35">
      <c r="A494" s="22" t="s">
        <v>1686</v>
      </c>
      <c r="B494" s="4">
        <v>5.7153369596435954</v>
      </c>
      <c r="C494" s="4">
        <v>-2.9722539896187783E-2</v>
      </c>
      <c r="D494" s="4">
        <v>5.7153369596435954</v>
      </c>
      <c r="E494" s="4">
        <v>-2.9722539896187783E-2</v>
      </c>
      <c r="G494" s="271">
        <v>37926</v>
      </c>
      <c r="H494" s="4">
        <v>0.2138400820967119</v>
      </c>
      <c r="I494" s="4">
        <v>0.16585371517100311</v>
      </c>
      <c r="J494" s="4">
        <v>0.18982968643224707</v>
      </c>
      <c r="K494" s="4">
        <v>0.12942582080120624</v>
      </c>
    </row>
    <row r="495" spans="1:11" x14ac:dyDescent="0.35">
      <c r="A495" s="22" t="s">
        <v>1236</v>
      </c>
      <c r="B495" s="4">
        <v>0.10067409876055033</v>
      </c>
      <c r="C495" s="4">
        <v>0.13842614771610129</v>
      </c>
      <c r="D495" s="4">
        <v>0.10067409876055056</v>
      </c>
      <c r="E495" s="4">
        <v>0.13842614771610129</v>
      </c>
      <c r="G495" s="271">
        <v>37956</v>
      </c>
      <c r="H495" s="4">
        <v>0.5586106815362144</v>
      </c>
      <c r="I495" s="4">
        <v>0.19429681614689431</v>
      </c>
      <c r="J495" s="4">
        <v>0.2339661566269744</v>
      </c>
      <c r="K495" s="4">
        <v>0.13805749345290463</v>
      </c>
    </row>
    <row r="496" spans="1:11" x14ac:dyDescent="0.35">
      <c r="A496" s="22" t="s">
        <v>1241</v>
      </c>
      <c r="B496" s="4">
        <v>4.3144858307267997E-2</v>
      </c>
      <c r="C496" s="4">
        <v>4.2814914720885389E-2</v>
      </c>
      <c r="D496" s="4">
        <v>4.3144858307267997E-2</v>
      </c>
      <c r="E496" s="4">
        <v>4.2814914720885389E-2</v>
      </c>
      <c r="G496" s="271">
        <v>37987</v>
      </c>
      <c r="H496" s="4">
        <v>-5.7720551545019538E-2</v>
      </c>
      <c r="I496" s="4">
        <v>2.1531857436979607E-2</v>
      </c>
      <c r="J496" s="4">
        <v>0.21659664409109602</v>
      </c>
      <c r="K496" s="4">
        <v>0.14380393236630074</v>
      </c>
    </row>
    <row r="497" spans="1:11" x14ac:dyDescent="0.35">
      <c r="A497" s="22" t="s">
        <v>1235</v>
      </c>
      <c r="B497" s="4">
        <v>-5.0014432014093613E-2</v>
      </c>
      <c r="C497" s="4">
        <v>5.8424106826769684E-2</v>
      </c>
      <c r="D497" s="4">
        <v>-5.0014432014093613E-2</v>
      </c>
      <c r="E497" s="4">
        <v>5.8424106826769684E-2</v>
      </c>
      <c r="G497" s="271">
        <v>38018</v>
      </c>
      <c r="H497" s="4">
        <v>0.1181724224331866</v>
      </c>
      <c r="I497" s="4">
        <v>0.37739570894069363</v>
      </c>
      <c r="J497" s="4">
        <v>0.22513609757121977</v>
      </c>
      <c r="K497" s="4">
        <v>0.17867445031092499</v>
      </c>
    </row>
    <row r="498" spans="1:11" x14ac:dyDescent="0.35">
      <c r="A498" s="22" t="s">
        <v>1228</v>
      </c>
      <c r="B498" s="4">
        <v>7.7028223026487375E-2</v>
      </c>
      <c r="C498" s="4">
        <v>0.1046559487299501</v>
      </c>
      <c r="D498" s="4">
        <v>7.7028223026487375E-2</v>
      </c>
      <c r="E498" s="4">
        <v>0.1046559487299501</v>
      </c>
      <c r="G498" s="271">
        <v>38047</v>
      </c>
      <c r="H498" s="4">
        <v>4.8499366951161527E-2</v>
      </c>
      <c r="I498" s="4">
        <v>3.554723065707166E-2</v>
      </c>
      <c r="J498" s="4">
        <v>0.2038963580235067</v>
      </c>
      <c r="K498" s="4">
        <v>0.15737156869589142</v>
      </c>
    </row>
    <row r="499" spans="1:11" x14ac:dyDescent="0.35">
      <c r="A499" s="22" t="s">
        <v>1239</v>
      </c>
      <c r="B499" s="4">
        <v>0.14957188405572297</v>
      </c>
      <c r="C499" s="4">
        <v>0.11704862280248474</v>
      </c>
      <c r="D499" s="4">
        <v>0.14957188405572297</v>
      </c>
      <c r="E499" s="4">
        <v>0.11704862280248474</v>
      </c>
      <c r="G499" s="271">
        <v>38078</v>
      </c>
      <c r="H499" s="4">
        <v>-0.16036636704355878</v>
      </c>
      <c r="I499" s="4">
        <v>0.24232956337368017</v>
      </c>
      <c r="J499" s="4">
        <v>0.17015312901886914</v>
      </c>
      <c r="K499" s="4">
        <v>0.17835942099226276</v>
      </c>
    </row>
    <row r="500" spans="1:11" x14ac:dyDescent="0.35">
      <c r="A500" s="22" t="s">
        <v>1240</v>
      </c>
      <c r="B500" s="4">
        <v>9.0940506863033121E-2</v>
      </c>
      <c r="C500" s="4">
        <v>0.10904862478164268</v>
      </c>
      <c r="D500" s="4">
        <v>9.0940506863033121E-2</v>
      </c>
      <c r="E500" s="4">
        <v>0.10904862478164268</v>
      </c>
      <c r="G500" s="271">
        <v>38108</v>
      </c>
      <c r="H500" s="4">
        <v>0.39910470231881323</v>
      </c>
      <c r="I500" s="4">
        <v>0.12444091723676043</v>
      </c>
      <c r="J500" s="4">
        <v>0.19143388179975473</v>
      </c>
      <c r="K500" s="4">
        <v>0.18837367308797592</v>
      </c>
    </row>
    <row r="501" spans="1:11" x14ac:dyDescent="0.35">
      <c r="A501" s="22" t="s">
        <v>1687</v>
      </c>
      <c r="B501" s="4">
        <v>2.7967166150093092E-2</v>
      </c>
      <c r="C501" s="4">
        <v>-0.18544481062856344</v>
      </c>
      <c r="D501" s="4">
        <v>2.7967166150093092E-2</v>
      </c>
      <c r="E501" s="4">
        <v>-0.18544481062856344</v>
      </c>
      <c r="G501" s="271">
        <v>38139</v>
      </c>
      <c r="H501" s="4">
        <v>8.9424621249141856E-2</v>
      </c>
      <c r="I501" s="4">
        <v>0.17544481612948237</v>
      </c>
      <c r="J501" s="4">
        <v>0.16872764104335602</v>
      </c>
      <c r="K501" s="4">
        <v>0.19106905836170585</v>
      </c>
    </row>
    <row r="502" spans="1:11" x14ac:dyDescent="0.35">
      <c r="A502" s="22" t="s">
        <v>1242</v>
      </c>
      <c r="B502" s="4">
        <v>0.16749100054150068</v>
      </c>
      <c r="C502" s="4">
        <v>0.20089761418380259</v>
      </c>
      <c r="D502" s="4">
        <v>0.1674910005415009</v>
      </c>
      <c r="E502" s="4">
        <v>0.20089761418380259</v>
      </c>
      <c r="G502" s="271">
        <v>38169</v>
      </c>
      <c r="H502" s="4">
        <v>-3.8292902873787504E-2</v>
      </c>
      <c r="I502" s="4">
        <v>1.3058464050406116E-3</v>
      </c>
      <c r="J502" s="4">
        <v>0.13757240457138664</v>
      </c>
      <c r="K502" s="4">
        <v>0.1650828650999534</v>
      </c>
    </row>
    <row r="503" spans="1:11" x14ac:dyDescent="0.35">
      <c r="A503" s="22" t="s">
        <v>1243</v>
      </c>
      <c r="B503" s="4">
        <v>-3.9266321740157539E-2</v>
      </c>
      <c r="C503" s="4">
        <v>-1.6087548560151266E-2</v>
      </c>
      <c r="D503" s="4">
        <v>-3.9266321740157539E-2</v>
      </c>
      <c r="E503" s="4">
        <v>-1.6087548560151377E-2</v>
      </c>
      <c r="G503" s="271">
        <v>38200</v>
      </c>
      <c r="H503" s="4">
        <v>3.3021556887276482E-2</v>
      </c>
      <c r="I503" s="4">
        <v>0.24347308672700496</v>
      </c>
      <c r="J503" s="4">
        <v>0.13475462555325946</v>
      </c>
      <c r="K503" s="4">
        <v>0.17371705693909956</v>
      </c>
    </row>
    <row r="504" spans="1:11" x14ac:dyDescent="0.35">
      <c r="A504" s="22" t="s">
        <v>1688</v>
      </c>
      <c r="B504" s="4">
        <v>0.20553928735281812</v>
      </c>
      <c r="C504" s="4">
        <v>0.28936844331777367</v>
      </c>
      <c r="D504" s="4">
        <v>0.20553928735281835</v>
      </c>
      <c r="E504" s="4">
        <v>0.28936844331777367</v>
      </c>
      <c r="G504" s="271">
        <v>38231</v>
      </c>
      <c r="H504" s="4">
        <v>0.12244244038224261</v>
      </c>
      <c r="I504" s="4">
        <v>-1.1280913885115762E-2</v>
      </c>
      <c r="J504" s="4">
        <v>0.13507094281265464</v>
      </c>
      <c r="K504" s="4">
        <v>0.14738093528084306</v>
      </c>
    </row>
    <row r="505" spans="1:11" x14ac:dyDescent="0.35">
      <c r="A505" s="22" t="s">
        <v>1244</v>
      </c>
      <c r="B505" s="4">
        <v>0.11534198106077653</v>
      </c>
      <c r="C505" s="4">
        <v>0.19968135151392219</v>
      </c>
      <c r="D505" s="4">
        <v>0.11534198106077631</v>
      </c>
      <c r="E505" s="4">
        <v>0.19968135151392219</v>
      </c>
      <c r="G505" s="271">
        <v>38261</v>
      </c>
      <c r="H505" s="4">
        <v>-0.25740642887532639</v>
      </c>
      <c r="I505" s="4">
        <v>-3.6861111808872415E-2</v>
      </c>
      <c r="J505" s="4">
        <v>6.299913626165643E-2</v>
      </c>
      <c r="K505" s="4">
        <v>0.1137538695611664</v>
      </c>
    </row>
    <row r="506" spans="1:11" x14ac:dyDescent="0.35">
      <c r="A506" s="22" t="s">
        <v>1245</v>
      </c>
      <c r="B506" s="4">
        <v>8.4277139347775032E-2</v>
      </c>
      <c r="C506" s="4">
        <v>8.9931845335892824E-2</v>
      </c>
      <c r="D506" s="4">
        <v>8.4277139347775032E-2</v>
      </c>
      <c r="E506" s="4">
        <v>8.9931845335892602E-2</v>
      </c>
      <c r="G506" s="271">
        <v>38292</v>
      </c>
      <c r="H506" s="4">
        <v>0.19739968014552156</v>
      </c>
      <c r="I506" s="4">
        <v>4.8050417085943709E-2</v>
      </c>
      <c r="J506" s="4">
        <v>6.3867893902686435E-2</v>
      </c>
      <c r="K506" s="4">
        <v>0.1039354070369698</v>
      </c>
    </row>
    <row r="507" spans="1:11" x14ac:dyDescent="0.35">
      <c r="A507" s="22" t="s">
        <v>1238</v>
      </c>
      <c r="B507" s="4">
        <v>2.9992193387500254E-2</v>
      </c>
      <c r="C507" s="4">
        <v>9.3563195743161298E-2</v>
      </c>
      <c r="D507" s="4">
        <v>2.9992193387500254E-2</v>
      </c>
      <c r="E507" s="4">
        <v>9.3563195743161298E-2</v>
      </c>
      <c r="G507" s="271">
        <v>38322</v>
      </c>
      <c r="H507" s="4">
        <v>-0.14112225277521628</v>
      </c>
      <c r="I507" s="4">
        <v>-6.2091177654402641E-2</v>
      </c>
      <c r="J507" s="4">
        <v>2.38633098841734E-2</v>
      </c>
      <c r="K507" s="4">
        <v>8.3767610374304358E-2</v>
      </c>
    </row>
    <row r="508" spans="1:11" x14ac:dyDescent="0.35">
      <c r="A508" s="20">
        <v>2018</v>
      </c>
      <c r="G508" s="271">
        <v>38353</v>
      </c>
      <c r="H508" s="4">
        <v>0.1892456207716271</v>
      </c>
      <c r="I508" s="4">
        <v>0.28582790398466673</v>
      </c>
      <c r="J508" s="4">
        <v>4.1456267822221893E-2</v>
      </c>
      <c r="K508" s="4">
        <v>0.10137076930409394</v>
      </c>
    </row>
    <row r="509" spans="1:11" x14ac:dyDescent="0.35">
      <c r="A509" s="22" t="s">
        <v>1229</v>
      </c>
      <c r="B509" s="4">
        <v>5.5806663238146204E-2</v>
      </c>
      <c r="C509" s="4">
        <v>0.10888657891713827</v>
      </c>
      <c r="D509" s="4">
        <v>5.5806663238146204E-2</v>
      </c>
      <c r="E509" s="4">
        <v>0.10888657891713827</v>
      </c>
      <c r="G509" s="271">
        <v>38384</v>
      </c>
      <c r="H509" s="4">
        <v>9.9531610966697937E-2</v>
      </c>
      <c r="I509" s="4">
        <v>-4.1991032410480966E-2</v>
      </c>
      <c r="J509" s="4">
        <v>4.0590777706776437E-2</v>
      </c>
      <c r="K509" s="4">
        <v>6.7987620156142681E-2</v>
      </c>
    </row>
    <row r="510" spans="1:11" x14ac:dyDescent="0.35">
      <c r="A510" s="22" t="s">
        <v>1230</v>
      </c>
      <c r="B510" s="4">
        <v>7.2489753961923364E-2</v>
      </c>
      <c r="C510" s="4">
        <v>9.0652471815852786E-2</v>
      </c>
      <c r="D510" s="4">
        <v>7.2489753961923142E-2</v>
      </c>
      <c r="E510" s="4">
        <v>9.0652471815852786E-2</v>
      </c>
      <c r="G510" s="271">
        <v>38412</v>
      </c>
      <c r="H510" s="4">
        <v>-0.10624426889614114</v>
      </c>
      <c r="I510" s="4">
        <v>-4.6573628644956178E-2</v>
      </c>
      <c r="J510" s="4">
        <v>2.7148985656529012E-2</v>
      </c>
      <c r="K510" s="4">
        <v>5.9962557674264838E-2</v>
      </c>
    </row>
    <row r="511" spans="1:11" x14ac:dyDescent="0.35">
      <c r="A511" s="22" t="s">
        <v>1231</v>
      </c>
      <c r="B511" s="4">
        <v>-8.4686982529293964E-3</v>
      </c>
      <c r="C511" s="4">
        <v>7.293749985294129E-2</v>
      </c>
      <c r="D511" s="4">
        <v>-8.4686982529295074E-3</v>
      </c>
      <c r="E511" s="4">
        <v>7.2937499852941512E-2</v>
      </c>
      <c r="G511" s="271">
        <v>38443</v>
      </c>
      <c r="H511" s="4">
        <v>0.23090591786275061</v>
      </c>
      <c r="I511" s="4">
        <v>0.14603571666309212</v>
      </c>
      <c r="J511" s="4">
        <v>5.8278442218204107E-2</v>
      </c>
      <c r="K511" s="4">
        <v>5.4673073675248984E-2</v>
      </c>
    </row>
    <row r="512" spans="1:11" x14ac:dyDescent="0.35">
      <c r="A512" s="22" t="s">
        <v>1232</v>
      </c>
      <c r="B512" s="4">
        <v>4.0686685141546386E-2</v>
      </c>
      <c r="C512" s="4">
        <v>5.3033386667979965E-3</v>
      </c>
      <c r="D512" s="4">
        <v>4.0686685141546386E-2</v>
      </c>
      <c r="E512" s="4">
        <v>5.3033386667979965E-3</v>
      </c>
      <c r="G512" s="271">
        <v>38473</v>
      </c>
      <c r="H512" s="4">
        <v>-0.27503548777315634</v>
      </c>
      <c r="I512" s="4">
        <v>2.782158187156325E-2</v>
      </c>
      <c r="J512" s="4">
        <v>-1.1181166756812133E-2</v>
      </c>
      <c r="K512" s="4">
        <v>4.6794155622986944E-2</v>
      </c>
    </row>
    <row r="513" spans="1:11" x14ac:dyDescent="0.35">
      <c r="A513" s="22" t="s">
        <v>1234</v>
      </c>
      <c r="B513" s="4">
        <v>9.1776978467305481E-2</v>
      </c>
      <c r="C513" s="4">
        <v>-7.5477672740337454E-2</v>
      </c>
      <c r="D513" s="4">
        <v>9.1776978467305481E-2</v>
      </c>
      <c r="E513" s="4">
        <v>-7.5477672740337565E-2</v>
      </c>
      <c r="G513" s="271">
        <v>38504</v>
      </c>
      <c r="H513" s="4">
        <v>-6.7638458978484417E-2</v>
      </c>
      <c r="I513" s="4">
        <v>-7.0663053628749473E-2</v>
      </c>
      <c r="J513" s="4">
        <v>-2.547487855629571E-2</v>
      </c>
      <c r="K513" s="4">
        <v>2.2973643276543498E-2</v>
      </c>
    </row>
    <row r="514" spans="1:11" x14ac:dyDescent="0.35">
      <c r="A514" s="22" t="s">
        <v>1233</v>
      </c>
      <c r="B514" s="4">
        <v>6.7938192646264772E-2</v>
      </c>
      <c r="C514" s="4">
        <v>7.1005488843880915E-2</v>
      </c>
      <c r="D514" s="4">
        <v>6.793819264626455E-2</v>
      </c>
      <c r="E514" s="4">
        <v>7.1005488843880915E-2</v>
      </c>
      <c r="G514" s="271">
        <v>38534</v>
      </c>
      <c r="H514" s="4">
        <v>2.874187996816957E-2</v>
      </c>
      <c r="I514" s="4">
        <v>-3.4955893389811976E-3</v>
      </c>
      <c r="J514" s="4">
        <v>-1.9706328489323299E-2</v>
      </c>
      <c r="K514" s="4">
        <v>2.254957823567616E-2</v>
      </c>
    </row>
    <row r="515" spans="1:11" x14ac:dyDescent="0.35">
      <c r="A515" s="22" t="s">
        <v>1237</v>
      </c>
      <c r="B515" s="4">
        <v>2.2305390524115953E-2</v>
      </c>
      <c r="C515" s="4">
        <v>6.7416748281280858E-2</v>
      </c>
      <c r="D515" s="4">
        <v>2.2305390524115953E-2</v>
      </c>
      <c r="E515" s="4">
        <v>6.7416748281280858E-2</v>
      </c>
      <c r="G515" s="271">
        <v>38565</v>
      </c>
      <c r="H515" s="4">
        <v>0.58300044379284688</v>
      </c>
      <c r="I515" s="4">
        <v>0.34584592905541345</v>
      </c>
      <c r="J515" s="4">
        <v>7.3574146979458188E-3</v>
      </c>
      <c r="K515" s="4">
        <v>3.0805038121241024E-2</v>
      </c>
    </row>
    <row r="516" spans="1:11" x14ac:dyDescent="0.35">
      <c r="A516" s="22" t="s">
        <v>1686</v>
      </c>
      <c r="B516" s="4">
        <v>-0.39614369835880592</v>
      </c>
      <c r="C516" s="4">
        <v>-0.27680397222666453</v>
      </c>
      <c r="D516" s="4">
        <v>-0.39614369835880592</v>
      </c>
      <c r="E516" s="4">
        <v>-0.27680397222666453</v>
      </c>
      <c r="G516" s="271">
        <v>38596</v>
      </c>
      <c r="H516" s="4">
        <v>6.5379450270959261E-3</v>
      </c>
      <c r="I516" s="4">
        <v>4.2390180085477347E-2</v>
      </c>
      <c r="J516" s="4">
        <v>-2.4463255822211316E-3</v>
      </c>
      <c r="K516" s="4">
        <v>3.5516025440740506E-2</v>
      </c>
    </row>
    <row r="517" spans="1:11" x14ac:dyDescent="0.35">
      <c r="A517" s="22" t="s">
        <v>1236</v>
      </c>
      <c r="B517" s="4">
        <v>3.2861949497927201E-2</v>
      </c>
      <c r="C517" s="4">
        <v>8.5497315093105541E-2</v>
      </c>
      <c r="D517" s="4">
        <v>3.2861949497927201E-2</v>
      </c>
      <c r="E517" s="4">
        <v>8.5497315093105541E-2</v>
      </c>
      <c r="G517" s="271">
        <v>38626</v>
      </c>
      <c r="H517" s="4">
        <v>4.8017427725665751E-2</v>
      </c>
      <c r="I517" s="4">
        <v>1.115503419124253E-2</v>
      </c>
      <c r="J517" s="4">
        <v>2.9881327259502433E-2</v>
      </c>
      <c r="K517" s="4">
        <v>4.0079897170937295E-2</v>
      </c>
    </row>
    <row r="518" spans="1:11" x14ac:dyDescent="0.35">
      <c r="A518" s="22" t="s">
        <v>1241</v>
      </c>
      <c r="B518" s="4">
        <v>-1.261972278012502E-3</v>
      </c>
      <c r="C518" s="4">
        <v>1.2842966906605913E-2</v>
      </c>
      <c r="D518" s="4">
        <v>-1.261972278012613E-3</v>
      </c>
      <c r="E518" s="4">
        <v>1.2842966906605913E-2</v>
      </c>
      <c r="G518" s="271">
        <v>38657</v>
      </c>
      <c r="H518" s="4">
        <v>-0.14931617921030216</v>
      </c>
      <c r="I518" s="4">
        <v>0.13948153924779505</v>
      </c>
      <c r="J518" s="4">
        <v>-9.1072123618685108E-4</v>
      </c>
      <c r="K518" s="4">
        <v>4.7831157463757323E-2</v>
      </c>
    </row>
    <row r="519" spans="1:11" x14ac:dyDescent="0.35">
      <c r="A519" s="22" t="s">
        <v>1235</v>
      </c>
      <c r="B519" s="4">
        <v>-1.2639432452469235E-2</v>
      </c>
      <c r="C519" s="4">
        <v>-1.7895597009247144E-2</v>
      </c>
      <c r="D519" s="4">
        <v>-1.2639432452469235E-2</v>
      </c>
      <c r="E519" s="4">
        <v>-1.7895597009247255E-2</v>
      </c>
      <c r="G519" s="271">
        <v>38687</v>
      </c>
      <c r="H519" s="4">
        <v>4.2214127194196482E-2</v>
      </c>
      <c r="I519" s="4">
        <v>0.35920444378382799</v>
      </c>
      <c r="J519" s="4">
        <v>1.2346090081768235E-2</v>
      </c>
      <c r="K519" s="4">
        <v>7.8780645013555306E-2</v>
      </c>
    </row>
    <row r="520" spans="1:11" x14ac:dyDescent="0.35">
      <c r="A520" s="22" t="s">
        <v>1228</v>
      </c>
      <c r="B520" s="4">
        <v>3.3017812655368406E-2</v>
      </c>
      <c r="C520" s="4">
        <v>5.6925917436090545E-2</v>
      </c>
      <c r="D520" s="4">
        <v>3.3017812655368406E-2</v>
      </c>
      <c r="E520" s="4">
        <v>5.6925917436090545E-2</v>
      </c>
      <c r="G520" s="271">
        <v>38718</v>
      </c>
      <c r="H520" s="4">
        <v>-6.0438228808456063E-2</v>
      </c>
      <c r="I520" s="4">
        <v>0.10749850791717175</v>
      </c>
      <c r="J520" s="4">
        <v>-5.3171829855627184E-3</v>
      </c>
      <c r="K520" s="4">
        <v>6.8441482973182088E-2</v>
      </c>
    </row>
    <row r="521" spans="1:11" x14ac:dyDescent="0.35">
      <c r="A521" s="22" t="s">
        <v>1239</v>
      </c>
      <c r="B521" s="4">
        <v>5.314713660576742E-2</v>
      </c>
      <c r="C521" s="4">
        <v>8.15873605067019E-2</v>
      </c>
      <c r="D521" s="4">
        <v>5.314713660576742E-2</v>
      </c>
      <c r="E521" s="4">
        <v>8.15873605067019E-2</v>
      </c>
      <c r="G521" s="271">
        <v>38749</v>
      </c>
      <c r="H521" s="4">
        <v>3.4369008045764815E-4</v>
      </c>
      <c r="I521" s="4">
        <v>0.37170751162236804</v>
      </c>
      <c r="J521" s="4">
        <v>-1.3104852746469553E-2</v>
      </c>
      <c r="K521" s="4">
        <v>0.104901232464085</v>
      </c>
    </row>
    <row r="522" spans="1:11" x14ac:dyDescent="0.35">
      <c r="A522" s="22" t="s">
        <v>1240</v>
      </c>
      <c r="B522" s="4">
        <v>1.8224397366450207E-2</v>
      </c>
      <c r="C522" s="4">
        <v>0.11640324976363203</v>
      </c>
      <c r="D522" s="4">
        <v>1.8224397366450207E-2</v>
      </c>
      <c r="E522" s="4">
        <v>0.11640324976363203</v>
      </c>
      <c r="G522" s="271">
        <v>38777</v>
      </c>
      <c r="H522" s="4">
        <v>0.32700378928683693</v>
      </c>
      <c r="I522" s="4">
        <v>0.40366372251201987</v>
      </c>
      <c r="J522" s="4">
        <v>2.0558196270043627E-2</v>
      </c>
      <c r="K522" s="4">
        <v>0.1445895636473109</v>
      </c>
    </row>
    <row r="523" spans="1:11" x14ac:dyDescent="0.35">
      <c r="A523" s="22" t="s">
        <v>1687</v>
      </c>
      <c r="B523" s="4">
        <v>-0.45234291020934547</v>
      </c>
      <c r="C523" s="4">
        <v>-0.48789918901670459</v>
      </c>
      <c r="D523" s="4">
        <v>-0.45234291020934547</v>
      </c>
      <c r="E523" s="4">
        <v>-0.48789918901670459</v>
      </c>
      <c r="G523" s="271">
        <v>38808</v>
      </c>
      <c r="H523" s="4">
        <v>-0.12198937659844578</v>
      </c>
      <c r="I523" s="4">
        <v>-4.8663660946497433E-3</v>
      </c>
      <c r="J523" s="4">
        <v>-6.0141093108608823E-3</v>
      </c>
      <c r="K523" s="4">
        <v>0.1303230577684511</v>
      </c>
    </row>
    <row r="524" spans="1:11" x14ac:dyDescent="0.35">
      <c r="A524" s="22" t="s">
        <v>1242</v>
      </c>
      <c r="B524" s="4">
        <v>2.3205451108648134E-2</v>
      </c>
      <c r="C524" s="4">
        <v>0.11967527679763923</v>
      </c>
      <c r="D524" s="4">
        <v>2.3205451108648134E-2</v>
      </c>
      <c r="E524" s="4">
        <v>0.11967527679763923</v>
      </c>
      <c r="G524" s="271">
        <v>38838</v>
      </c>
      <c r="H524" s="4">
        <v>0.11133086675474591</v>
      </c>
      <c r="I524" s="4">
        <v>0.20181673131651734</v>
      </c>
      <c r="J524" s="4">
        <v>3.7099933213005531E-2</v>
      </c>
      <c r="K524" s="4">
        <v>0.14522305220344833</v>
      </c>
    </row>
    <row r="525" spans="1:11" x14ac:dyDescent="0.35">
      <c r="A525" s="22" t="s">
        <v>1243</v>
      </c>
      <c r="B525" s="4">
        <v>0.12822422968398217</v>
      </c>
      <c r="C525" s="4">
        <v>8.6493707428061839E-2</v>
      </c>
      <c r="D525" s="4">
        <v>0.12822422968398217</v>
      </c>
      <c r="E525" s="4">
        <v>8.6493707428061839E-2</v>
      </c>
      <c r="G525" s="271">
        <v>38869</v>
      </c>
      <c r="H525" s="4">
        <v>5.9031539839041081E-2</v>
      </c>
      <c r="I525" s="4">
        <v>0.10019085615239764</v>
      </c>
      <c r="J525" s="4">
        <v>4.9439287654861275E-2</v>
      </c>
      <c r="K525" s="4">
        <v>0.1630830087437185</v>
      </c>
    </row>
    <row r="526" spans="1:11" x14ac:dyDescent="0.35">
      <c r="A526" s="22" t="s">
        <v>1688</v>
      </c>
      <c r="B526" s="4">
        <v>7.0127888169037256E-2</v>
      </c>
      <c r="C526" s="4">
        <v>-0.24166314063827232</v>
      </c>
      <c r="D526" s="4">
        <v>7.0127888169037256E-2</v>
      </c>
      <c r="E526" s="4">
        <v>-0.24166314063827232</v>
      </c>
      <c r="G526" s="271">
        <v>38899</v>
      </c>
      <c r="H526" s="4">
        <v>-0.24904172628463983</v>
      </c>
      <c r="I526" s="4">
        <v>6.2151496085253166E-2</v>
      </c>
      <c r="J526" s="4">
        <v>2.4491481819108651E-2</v>
      </c>
      <c r="K526" s="4">
        <v>0.16875025121041065</v>
      </c>
    </row>
    <row r="527" spans="1:11" x14ac:dyDescent="0.35">
      <c r="A527" s="22" t="s">
        <v>1244</v>
      </c>
      <c r="B527" s="4">
        <v>6.9059302059346628E-2</v>
      </c>
      <c r="C527" s="4">
        <v>9.5526805039824136E-2</v>
      </c>
      <c r="D527" s="4">
        <v>6.905930205934685E-2</v>
      </c>
      <c r="E527" s="4">
        <v>9.5526805039824136E-2</v>
      </c>
      <c r="G527" s="271">
        <v>38930</v>
      </c>
      <c r="H527" s="4">
        <v>-0.12139591723748377</v>
      </c>
      <c r="I527" s="4">
        <v>5.0681915524377841E-2</v>
      </c>
      <c r="J527" s="4">
        <v>-1.3954706239226455E-2</v>
      </c>
      <c r="K527" s="4">
        <v>0.15027244827979391</v>
      </c>
    </row>
    <row r="528" spans="1:11" x14ac:dyDescent="0.35">
      <c r="A528" s="22" t="s">
        <v>1245</v>
      </c>
      <c r="B528" s="4">
        <v>3.8855706416451863E-3</v>
      </c>
      <c r="C528" s="4">
        <v>6.0661882552359492E-2</v>
      </c>
      <c r="D528" s="4">
        <v>3.8855706416451863E-3</v>
      </c>
      <c r="E528" s="4">
        <v>6.0661882552359714E-2</v>
      </c>
      <c r="G528" s="271">
        <v>38961</v>
      </c>
      <c r="H528" s="4">
        <v>-4.3850029704218807E-3</v>
      </c>
      <c r="I528" s="4">
        <v>0.19768118695122827</v>
      </c>
      <c r="J528" s="4">
        <v>-1.4987440568000943E-2</v>
      </c>
      <c r="K528" s="4">
        <v>0.16348774657858689</v>
      </c>
    </row>
    <row r="529" spans="1:11" x14ac:dyDescent="0.35">
      <c r="A529" s="22" t="s">
        <v>1238</v>
      </c>
      <c r="B529" s="4">
        <v>3.3451717248029533E-2</v>
      </c>
      <c r="C529" s="4">
        <v>5.7957659395456496E-2</v>
      </c>
      <c r="D529" s="4">
        <v>3.3451717248029533E-2</v>
      </c>
      <c r="E529" s="4">
        <v>5.7957659395456496E-2</v>
      </c>
      <c r="G529" s="271">
        <v>38991</v>
      </c>
      <c r="H529" s="4">
        <v>0.12745509918157594</v>
      </c>
      <c r="I529" s="4">
        <v>0.14855514538597903</v>
      </c>
      <c r="J529" s="4">
        <v>-8.1103127332758929E-3</v>
      </c>
      <c r="K529" s="4">
        <v>0.17534493351113545</v>
      </c>
    </row>
    <row r="530" spans="1:11" x14ac:dyDescent="0.35">
      <c r="A530" s="20">
        <v>2019</v>
      </c>
      <c r="G530" s="271">
        <v>39022</v>
      </c>
      <c r="H530" s="4">
        <v>0.25899169236100805</v>
      </c>
      <c r="I530" s="4">
        <v>0.22742063713739546</v>
      </c>
      <c r="J530" s="4">
        <v>2.7473935539185756E-2</v>
      </c>
      <c r="K530" s="4">
        <v>0.18301685069440099</v>
      </c>
    </row>
    <row r="531" spans="1:11" x14ac:dyDescent="0.35">
      <c r="A531" s="22" t="s">
        <v>1229</v>
      </c>
      <c r="B531" s="4">
        <v>-1.3494528018079266E-2</v>
      </c>
      <c r="C531" s="4">
        <v>-4.9733755495764975E-2</v>
      </c>
      <c r="D531" s="4">
        <v>-1.3494528018079377E-2</v>
      </c>
      <c r="E531" s="4">
        <v>-4.9733755495764975E-2</v>
      </c>
      <c r="G531" s="271">
        <v>39052</v>
      </c>
      <c r="H531" s="4">
        <v>0.2755453367668097</v>
      </c>
      <c r="I531" s="4">
        <v>3.7297096364078408E-2</v>
      </c>
      <c r="J531" s="4">
        <v>4.2944051352040491E-2</v>
      </c>
      <c r="K531" s="4">
        <v>0.15796393542245069</v>
      </c>
    </row>
    <row r="532" spans="1:11" x14ac:dyDescent="0.35">
      <c r="A532" s="22" t="s">
        <v>1230</v>
      </c>
      <c r="B532" s="4">
        <v>5.6512010477360208E-2</v>
      </c>
      <c r="C532" s="4">
        <v>-3.0655627416164677E-2</v>
      </c>
      <c r="D532" s="4">
        <v>5.6512010477360208E-2</v>
      </c>
      <c r="E532" s="4">
        <v>-3.0655627416164566E-2</v>
      </c>
      <c r="G532" s="271">
        <v>39083</v>
      </c>
      <c r="H532" s="4">
        <v>0.32391133117660464</v>
      </c>
      <c r="I532" s="4">
        <v>0.33765161239775088</v>
      </c>
      <c r="J532" s="4">
        <v>7.2391562132701592E-2</v>
      </c>
      <c r="K532" s="4">
        <v>0.17621030579282082</v>
      </c>
    </row>
    <row r="533" spans="1:11" x14ac:dyDescent="0.35">
      <c r="A533" s="22" t="s">
        <v>1231</v>
      </c>
      <c r="B533" s="4">
        <v>5.6644023651866382E-2</v>
      </c>
      <c r="C533" s="4">
        <v>-8.5107008487679492E-2</v>
      </c>
      <c r="D533" s="4">
        <v>5.6644023651866382E-2</v>
      </c>
      <c r="E533" s="4">
        <v>-8.5107008487679492E-2</v>
      </c>
      <c r="G533" s="271">
        <v>39114</v>
      </c>
      <c r="H533" s="4">
        <v>9.3358307910774263E-2</v>
      </c>
      <c r="I533" s="4">
        <v>3.7327744491253423E-3</v>
      </c>
      <c r="J533" s="4">
        <v>8.0575161022909514E-2</v>
      </c>
      <c r="K533" s="4">
        <v>0.14214404688622362</v>
      </c>
    </row>
    <row r="534" spans="1:11" x14ac:dyDescent="0.35">
      <c r="A534" s="22" t="s">
        <v>1232</v>
      </c>
      <c r="B534" s="4">
        <v>-4.5567651663859454E-2</v>
      </c>
      <c r="C534" s="4">
        <v>-0.12281965746342949</v>
      </c>
      <c r="D534" s="4">
        <v>-4.5567651663859454E-2</v>
      </c>
      <c r="E534" s="4">
        <v>-0.1228196574634296</v>
      </c>
      <c r="G534" s="271">
        <v>39142</v>
      </c>
      <c r="H534" s="4">
        <v>2.420575489070198E-2</v>
      </c>
      <c r="I534" s="4">
        <v>2.1086758141536377E-2</v>
      </c>
      <c r="J534" s="4">
        <v>5.6727960091731644E-2</v>
      </c>
      <c r="K534" s="4">
        <v>0.10945396251828043</v>
      </c>
    </row>
    <row r="535" spans="1:11" x14ac:dyDescent="0.35">
      <c r="A535" s="22" t="s">
        <v>1234</v>
      </c>
      <c r="B535" s="4">
        <v>-8.0094500978531213E-2</v>
      </c>
      <c r="C535" s="4">
        <v>-0.10826578424296918</v>
      </c>
      <c r="D535" s="4">
        <v>-8.0094500978531213E-2</v>
      </c>
      <c r="E535" s="4">
        <v>-0.10826578424296907</v>
      </c>
      <c r="G535" s="271">
        <v>39173</v>
      </c>
      <c r="H535" s="4">
        <v>0.22179968025765939</v>
      </c>
      <c r="I535" s="4">
        <v>5.298047921180471E-2</v>
      </c>
      <c r="J535" s="4">
        <v>8.433236282474188E-2</v>
      </c>
      <c r="K535" s="4">
        <v>0.11432126715571878</v>
      </c>
    </row>
    <row r="536" spans="1:11" x14ac:dyDescent="0.35">
      <c r="A536" s="22" t="s">
        <v>1233</v>
      </c>
      <c r="B536" s="4">
        <v>1.4559551082004907E-2</v>
      </c>
      <c r="C536" s="4">
        <v>2.6605023775930992E-2</v>
      </c>
      <c r="D536" s="4">
        <v>1.4559551082004907E-2</v>
      </c>
      <c r="E536" s="4">
        <v>2.660502377593077E-2</v>
      </c>
      <c r="G536" s="271">
        <v>39203</v>
      </c>
      <c r="H536" s="4">
        <v>0.15333537656431306</v>
      </c>
      <c r="I536" s="4">
        <v>8.2160299952663163E-2</v>
      </c>
      <c r="J536" s="4">
        <v>8.8561368948698371E-2</v>
      </c>
      <c r="K536" s="4">
        <v>0.10473571474062493</v>
      </c>
    </row>
    <row r="537" spans="1:11" x14ac:dyDescent="0.35">
      <c r="A537" s="22" t="s">
        <v>1237</v>
      </c>
      <c r="B537" s="4">
        <v>3.8089356821503273E-2</v>
      </c>
      <c r="C537" s="4">
        <v>1.8991573024250918E-2</v>
      </c>
      <c r="D537" s="4">
        <v>3.8089356821503273E-2</v>
      </c>
      <c r="E537" s="4">
        <v>1.8991573024250918E-2</v>
      </c>
      <c r="G537" s="271">
        <v>39234</v>
      </c>
      <c r="H537" s="4">
        <v>0.18617610137801233</v>
      </c>
      <c r="I537" s="4">
        <v>9.2856947786305044E-2</v>
      </c>
      <c r="J537" s="4">
        <v>0.10020019722093521</v>
      </c>
      <c r="K537" s="4">
        <v>0.10403675873384377</v>
      </c>
    </row>
    <row r="538" spans="1:11" x14ac:dyDescent="0.35">
      <c r="A538" s="22" t="s">
        <v>1686</v>
      </c>
      <c r="B538" s="4">
        <v>-0.15088619338401965</v>
      </c>
      <c r="C538" s="4">
        <v>-3.7809449174816989E-2</v>
      </c>
      <c r="D538" s="4">
        <v>-0.15088619338401965</v>
      </c>
      <c r="E538" s="4">
        <v>-3.7809449174816989E-2</v>
      </c>
      <c r="G538" s="271">
        <v>39264</v>
      </c>
      <c r="H538" s="4">
        <v>0.70946341488635234</v>
      </c>
      <c r="I538" s="4">
        <v>0.36784240713279925</v>
      </c>
      <c r="J538" s="4">
        <v>0.17077760640478057</v>
      </c>
      <c r="K538" s="4">
        <v>0.1276175830951316</v>
      </c>
    </row>
    <row r="539" spans="1:11" x14ac:dyDescent="0.35">
      <c r="A539" s="22" t="s">
        <v>1236</v>
      </c>
      <c r="B539" s="4">
        <v>3.2208507569554179E-2</v>
      </c>
      <c r="C539" s="4">
        <v>8.4713068265447333E-3</v>
      </c>
      <c r="D539" s="4">
        <v>3.2208507569553957E-2</v>
      </c>
      <c r="E539" s="4">
        <v>8.4713068265447333E-3</v>
      </c>
      <c r="G539" s="271">
        <v>39295</v>
      </c>
      <c r="H539" s="4">
        <v>-3.5596659871445668E-2</v>
      </c>
      <c r="I539" s="4">
        <v>9.2562656355452244E-2</v>
      </c>
      <c r="J539" s="4">
        <v>0.1794443912588144</v>
      </c>
      <c r="K539" s="4">
        <v>0.13019804600832208</v>
      </c>
    </row>
    <row r="540" spans="1:11" x14ac:dyDescent="0.35">
      <c r="A540" s="22" t="s">
        <v>1241</v>
      </c>
      <c r="B540" s="4">
        <v>4.0598240074561476E-2</v>
      </c>
      <c r="C540" s="4">
        <v>4.7823220943916001E-2</v>
      </c>
      <c r="D540" s="4">
        <v>4.0598240074561476E-2</v>
      </c>
      <c r="E540" s="4">
        <v>4.7823220943916001E-2</v>
      </c>
      <c r="G540" s="271">
        <v>39326</v>
      </c>
      <c r="H540" s="4">
        <v>0.20227496720715332</v>
      </c>
      <c r="I540" s="4">
        <v>9.8544847740631214E-2</v>
      </c>
      <c r="J540" s="4">
        <v>0.19951579885178705</v>
      </c>
      <c r="K540" s="4">
        <v>0.12226519949213888</v>
      </c>
    </row>
    <row r="541" spans="1:11" x14ac:dyDescent="0.35">
      <c r="A541" s="22" t="s">
        <v>1235</v>
      </c>
      <c r="B541" s="4">
        <v>-4.3603032634107142E-2</v>
      </c>
      <c r="C541" s="4">
        <v>-7.0616597605188569E-2</v>
      </c>
      <c r="D541" s="4">
        <v>-4.3603032634107031E-2</v>
      </c>
      <c r="E541" s="4">
        <v>-7.0616597605188458E-2</v>
      </c>
      <c r="G541" s="271">
        <v>39356</v>
      </c>
      <c r="H541" s="4">
        <v>0.30961781527377719</v>
      </c>
      <c r="I541" s="4">
        <v>0.18953870168104436</v>
      </c>
      <c r="J541" s="4">
        <v>0.2160394059576487</v>
      </c>
      <c r="K541" s="4">
        <v>0.1260544327310813</v>
      </c>
    </row>
    <row r="542" spans="1:11" x14ac:dyDescent="0.35">
      <c r="A542" s="22" t="s">
        <v>1228</v>
      </c>
      <c r="B542" s="4">
        <v>1.9744287274522598E-2</v>
      </c>
      <c r="C542" s="4">
        <v>8.7270004900823483E-3</v>
      </c>
      <c r="D542" s="4">
        <v>1.9744287274522598E-2</v>
      </c>
      <c r="E542" s="4">
        <v>8.7270004900823483E-3</v>
      </c>
      <c r="G542" s="271">
        <v>39387</v>
      </c>
      <c r="H542" s="4">
        <v>0.11631675366781424</v>
      </c>
      <c r="I542" s="4">
        <v>4.0132186499430622E-2</v>
      </c>
      <c r="J542" s="4">
        <v>0.20256493952006771</v>
      </c>
      <c r="K542" s="4">
        <v>0.11000046712982714</v>
      </c>
    </row>
    <row r="543" spans="1:11" x14ac:dyDescent="0.35">
      <c r="A543" s="22" t="s">
        <v>1239</v>
      </c>
      <c r="B543" s="4">
        <v>3.6140491910580774E-2</v>
      </c>
      <c r="C543" s="4">
        <v>7.5042855341044268E-2</v>
      </c>
      <c r="D543" s="4">
        <v>3.6140491910580996E-2</v>
      </c>
      <c r="E543" s="4">
        <v>7.5042855341044268E-2</v>
      </c>
      <c r="G543" s="271">
        <v>39417</v>
      </c>
      <c r="H543" s="4">
        <v>-3.060985691119178E-2</v>
      </c>
      <c r="I543" s="4">
        <v>-6.38806904680288E-2</v>
      </c>
      <c r="J543" s="4">
        <v>0.17907795747955468</v>
      </c>
      <c r="K543" s="4">
        <v>0.10154081952931637</v>
      </c>
    </row>
    <row r="544" spans="1:11" x14ac:dyDescent="0.35">
      <c r="A544" s="22" t="s">
        <v>1240</v>
      </c>
      <c r="B544" s="4">
        <v>2.8163922968127419E-3</v>
      </c>
      <c r="C544" s="4">
        <v>3.7373167763270487E-2</v>
      </c>
      <c r="D544" s="4">
        <v>2.8163922968127419E-3</v>
      </c>
      <c r="E544" s="4">
        <v>3.7373167763270487E-2</v>
      </c>
      <c r="G544" s="271">
        <v>39448</v>
      </c>
      <c r="H544" s="4">
        <v>8.0309365759666518E-2</v>
      </c>
      <c r="I544" s="4">
        <v>9.0953224345837969E-2</v>
      </c>
      <c r="J544" s="4">
        <v>0.15972314932198217</v>
      </c>
      <c r="K544" s="4">
        <v>8.4304991769470705E-2</v>
      </c>
    </row>
    <row r="545" spans="1:11" x14ac:dyDescent="0.35">
      <c r="A545" s="22" t="s">
        <v>1687</v>
      </c>
      <c r="B545" s="4">
        <v>-0.2811875964767292</v>
      </c>
      <c r="C545" s="4">
        <v>-0.22518475481159472</v>
      </c>
      <c r="D545" s="4">
        <v>-0.2811875964767292</v>
      </c>
      <c r="E545" s="4">
        <v>-0.22518475481159483</v>
      </c>
      <c r="G545" s="271">
        <v>39479</v>
      </c>
      <c r="H545" s="4">
        <v>0.18316083465635336</v>
      </c>
      <c r="I545" s="4">
        <v>-4.5527922039943269E-2</v>
      </c>
      <c r="J545" s="4">
        <v>0.16721514177620489</v>
      </c>
      <c r="K545" s="4">
        <v>7.9594705525973364E-2</v>
      </c>
    </row>
    <row r="546" spans="1:11" x14ac:dyDescent="0.35">
      <c r="A546" s="22" t="s">
        <v>1242</v>
      </c>
      <c r="B546" s="4">
        <v>-2.4541445357506575E-4</v>
      </c>
      <c r="C546" s="4">
        <v>2.1794447511007675E-2</v>
      </c>
      <c r="D546" s="4">
        <v>-2.4541445357506575E-4</v>
      </c>
      <c r="E546" s="4">
        <v>2.1794447511007897E-2</v>
      </c>
      <c r="G546" s="271">
        <v>39508</v>
      </c>
      <c r="H546" s="4">
        <v>2.1162780806855741E-2</v>
      </c>
      <c r="I546" s="4">
        <v>-9.0728132484221846E-2</v>
      </c>
      <c r="J546" s="4">
        <v>0.16660188643986595</v>
      </c>
      <c r="K546" s="4">
        <v>6.8531625020177289E-2</v>
      </c>
    </row>
    <row r="547" spans="1:11" x14ac:dyDescent="0.35">
      <c r="A547" s="22" t="s">
        <v>1243</v>
      </c>
      <c r="B547" s="4">
        <v>0.11591655177943205</v>
      </c>
      <c r="C547" s="4">
        <v>0.1254615286615588</v>
      </c>
      <c r="D547" s="4">
        <v>0.11591655177943205</v>
      </c>
      <c r="E547" s="4">
        <v>0.1254615286615588</v>
      </c>
      <c r="G547" s="271">
        <v>39539</v>
      </c>
      <c r="H547" s="4">
        <v>0.3542188016252541</v>
      </c>
      <c r="I547" s="4">
        <v>0.12879347354027915</v>
      </c>
      <c r="J547" s="4">
        <v>0.17862086806291111</v>
      </c>
      <c r="K547" s="4">
        <v>7.4440160715855352E-2</v>
      </c>
    </row>
    <row r="548" spans="1:11" x14ac:dyDescent="0.35">
      <c r="A548" s="22" t="s">
        <v>1688</v>
      </c>
      <c r="B548" s="4">
        <v>4.961847086968052E-2</v>
      </c>
      <c r="C548" s="4">
        <v>-0.12662881043697027</v>
      </c>
      <c r="D548" s="4">
        <v>4.961847086968052E-2</v>
      </c>
      <c r="E548" s="4">
        <v>-0.12662881043697027</v>
      </c>
      <c r="G548" s="271">
        <v>39569</v>
      </c>
      <c r="H548" s="4">
        <v>4.4644130216392464E-2</v>
      </c>
      <c r="I548" s="4">
        <v>1.326329844534202E-2</v>
      </c>
      <c r="J548" s="4">
        <v>0.16739117963987216</v>
      </c>
      <c r="K548" s="4">
        <v>6.832931527349273E-2</v>
      </c>
    </row>
    <row r="549" spans="1:11" x14ac:dyDescent="0.35">
      <c r="A549" s="22" t="s">
        <v>1244</v>
      </c>
      <c r="B549" s="4">
        <v>-1.1472994279233539E-2</v>
      </c>
      <c r="C549" s="4">
        <v>-1.5968367501668079E-2</v>
      </c>
      <c r="D549" s="4">
        <v>-1.1472994279233539E-2</v>
      </c>
      <c r="E549" s="4">
        <v>-1.596836750166819E-2</v>
      </c>
      <c r="G549" s="271">
        <v>39600</v>
      </c>
      <c r="H549" s="4">
        <v>-8.4624353708543598E-2</v>
      </c>
      <c r="I549" s="4">
        <v>-5.0152501007385553E-2</v>
      </c>
      <c r="J549" s="4">
        <v>0.14060917665005301</v>
      </c>
      <c r="K549" s="4">
        <v>5.5744673727547767E-2</v>
      </c>
    </row>
    <row r="550" spans="1:11" x14ac:dyDescent="0.35">
      <c r="A550" s="22" t="s">
        <v>1245</v>
      </c>
      <c r="B550" s="4">
        <v>2.4005064674288423E-2</v>
      </c>
      <c r="C550" s="4">
        <v>-2.8936521786016023E-3</v>
      </c>
      <c r="D550" s="4">
        <v>2.4005064674288423E-2</v>
      </c>
      <c r="E550" s="4">
        <v>-2.8936521786017133E-3</v>
      </c>
      <c r="G550" s="271">
        <v>39630</v>
      </c>
      <c r="H550" s="4">
        <v>4.8772087393040175E-2</v>
      </c>
      <c r="I550" s="4">
        <v>-0.18406773122563724</v>
      </c>
      <c r="J550" s="4">
        <v>9.9880492714078617E-2</v>
      </c>
      <c r="K550" s="4">
        <v>1.1600408811264229E-2</v>
      </c>
    </row>
    <row r="551" spans="1:11" x14ac:dyDescent="0.35">
      <c r="A551" s="22" t="s">
        <v>1238</v>
      </c>
      <c r="B551" s="4">
        <v>2.7347470267819807E-2</v>
      </c>
      <c r="C551" s="4">
        <v>3.5340086006774518E-2</v>
      </c>
      <c r="D551" s="4">
        <v>2.7347470267819807E-2</v>
      </c>
      <c r="E551" s="4">
        <v>3.5340086006774518E-2</v>
      </c>
      <c r="G551" s="271">
        <v>39661</v>
      </c>
      <c r="H551" s="4">
        <v>-3.9219236531229718E-2</v>
      </c>
      <c r="I551" s="4">
        <v>-0.14445516363964572</v>
      </c>
      <c r="J551" s="4">
        <v>9.9957889784096698E-2</v>
      </c>
      <c r="K551" s="4">
        <v>-3.441373567802164E-3</v>
      </c>
    </row>
    <row r="552" spans="1:11" x14ac:dyDescent="0.35">
      <c r="A552" s="20">
        <v>2020</v>
      </c>
      <c r="G552" s="271">
        <v>39692</v>
      </c>
      <c r="H552" s="4">
        <v>-3.2136660622734348E-2</v>
      </c>
      <c r="I552" s="4">
        <v>-0.16232920784020455</v>
      </c>
      <c r="J552" s="4">
        <v>7.8897040799478013E-2</v>
      </c>
      <c r="K552" s="4">
        <v>-2.5654282736099487E-2</v>
      </c>
    </row>
    <row r="553" spans="1:11" x14ac:dyDescent="0.35">
      <c r="A553" s="22" t="s">
        <v>1229</v>
      </c>
      <c r="B553" s="4">
        <v>-0.12247967192538756</v>
      </c>
      <c r="C553" s="4">
        <v>-0.17960485830678252</v>
      </c>
      <c r="D553" s="4">
        <v>-0.12247967192538756</v>
      </c>
      <c r="E553" s="4">
        <v>-0.17960485830678252</v>
      </c>
      <c r="G553" s="271">
        <v>39722</v>
      </c>
      <c r="H553" s="4">
        <v>-0.33924301179574889</v>
      </c>
      <c r="I553" s="4">
        <v>-0.33683311103273483</v>
      </c>
      <c r="J553" s="4">
        <v>1.8121690366915244E-2</v>
      </c>
      <c r="K553" s="4">
        <v>-7.0033901969824508E-2</v>
      </c>
    </row>
    <row r="554" spans="1:11" x14ac:dyDescent="0.35">
      <c r="A554" s="22" t="s">
        <v>1230</v>
      </c>
      <c r="B554" s="4">
        <v>1.563903279463208E-3</v>
      </c>
      <c r="C554" s="4">
        <v>-7.7935246428578742E-2</v>
      </c>
      <c r="D554" s="4">
        <v>1.563903279463208E-3</v>
      </c>
      <c r="E554" s="4">
        <v>-7.7935246428578853E-2</v>
      </c>
      <c r="G554" s="271">
        <v>39753</v>
      </c>
      <c r="H554" s="4">
        <v>-0.26510239239401612</v>
      </c>
      <c r="I554" s="4">
        <v>-0.27023688653461064</v>
      </c>
      <c r="J554" s="4">
        <v>-1.6568041463025596E-2</v>
      </c>
      <c r="K554" s="4">
        <v>-9.7362623939643567E-2</v>
      </c>
    </row>
    <row r="555" spans="1:11" x14ac:dyDescent="0.35">
      <c r="A555" s="22" t="s">
        <v>1231</v>
      </c>
      <c r="B555" s="4">
        <v>-0.18900668215856387</v>
      </c>
      <c r="C555" s="4">
        <v>-0.24623804359373724</v>
      </c>
      <c r="D555" s="4">
        <v>-0.18900668215856387</v>
      </c>
      <c r="E555" s="4">
        <v>-0.24623804359373735</v>
      </c>
      <c r="G555" s="271">
        <v>39783</v>
      </c>
      <c r="H555" s="4">
        <v>-0.24725611465191644</v>
      </c>
      <c r="I555" s="4">
        <v>-0.24147353453226572</v>
      </c>
      <c r="J555" s="4">
        <v>-3.0944877158196715E-2</v>
      </c>
      <c r="K555" s="4">
        <v>-0.10982200783962381</v>
      </c>
    </row>
    <row r="556" spans="1:11" x14ac:dyDescent="0.35">
      <c r="A556" s="22" t="s">
        <v>1232</v>
      </c>
      <c r="B556" s="4">
        <v>-0.11824757083131909</v>
      </c>
      <c r="C556" s="4">
        <v>-0.36753358619103227</v>
      </c>
      <c r="D556" s="4">
        <v>-0.11824757083131909</v>
      </c>
      <c r="E556" s="4">
        <v>-0.36753358619103216</v>
      </c>
      <c r="G556" s="271">
        <v>39814</v>
      </c>
      <c r="H556" s="4">
        <v>-0.6136665665193084</v>
      </c>
      <c r="I556" s="4">
        <v>-0.47706219897730295</v>
      </c>
      <c r="J556" s="4">
        <v>-9.0334288096663107E-2</v>
      </c>
      <c r="K556" s="4">
        <v>-0.16091777785066697</v>
      </c>
    </row>
    <row r="557" spans="1:11" x14ac:dyDescent="0.35">
      <c r="A557" s="22" t="s">
        <v>1234</v>
      </c>
      <c r="B557" s="4">
        <v>-0.33438408623367621</v>
      </c>
      <c r="C557" s="4">
        <v>-0.32330227223298436</v>
      </c>
      <c r="D557" s="4">
        <v>-0.33438408623367621</v>
      </c>
      <c r="E557" s="4">
        <v>-0.32330227223298436</v>
      </c>
      <c r="G557" s="271">
        <v>39845</v>
      </c>
      <c r="H557" s="4">
        <v>-0.30075082582939394</v>
      </c>
      <c r="I557" s="4">
        <v>-0.39621403031632219</v>
      </c>
      <c r="J557" s="4">
        <v>-0.13019192150336578</v>
      </c>
      <c r="K557" s="4">
        <v>-0.19084713949795018</v>
      </c>
    </row>
    <row r="558" spans="1:11" x14ac:dyDescent="0.35">
      <c r="A558" s="22" t="s">
        <v>1233</v>
      </c>
      <c r="B558" s="4">
        <v>-5.497970761437565E-2</v>
      </c>
      <c r="C558" s="4">
        <v>-0.18417106943941308</v>
      </c>
      <c r="D558" s="4">
        <v>-5.4979707614375539E-2</v>
      </c>
      <c r="E558" s="4">
        <v>-0.18417106943941297</v>
      </c>
      <c r="G558" s="271">
        <v>39873</v>
      </c>
      <c r="H558" s="4">
        <v>-9.4954350142951727E-3</v>
      </c>
      <c r="I558" s="4">
        <v>-0.36465535284757189</v>
      </c>
      <c r="J558" s="4">
        <v>-0.13249209530477535</v>
      </c>
      <c r="K558" s="4">
        <v>-0.21449580989381944</v>
      </c>
    </row>
    <row r="559" spans="1:11" x14ac:dyDescent="0.35">
      <c r="A559" s="22" t="s">
        <v>1237</v>
      </c>
      <c r="B559" s="4">
        <v>-0.10033701103163728</v>
      </c>
      <c r="C559" s="4">
        <v>-0.18001987501443406</v>
      </c>
      <c r="D559" s="4">
        <v>-0.10033701103163728</v>
      </c>
      <c r="E559" s="4">
        <v>-0.18001987501443406</v>
      </c>
      <c r="G559" s="271">
        <v>39904</v>
      </c>
      <c r="H559" s="4">
        <v>-0.31753330130891455</v>
      </c>
      <c r="I559" s="4">
        <v>-0.30696775531894893</v>
      </c>
      <c r="J559" s="4">
        <v>-0.18527651864635153</v>
      </c>
      <c r="K559" s="4">
        <v>-0.24730673842654249</v>
      </c>
    </row>
    <row r="560" spans="1:11" x14ac:dyDescent="0.35">
      <c r="A560" s="22" t="s">
        <v>1686</v>
      </c>
      <c r="B560" s="4">
        <v>0.3517501324160428</v>
      </c>
      <c r="C560" s="4">
        <v>-0.46355423473158097</v>
      </c>
      <c r="D560" s="4">
        <v>0.3517501324160428</v>
      </c>
      <c r="E560" s="4">
        <v>-0.46355423473158097</v>
      </c>
      <c r="G560" s="271">
        <v>39934</v>
      </c>
      <c r="H560" s="4">
        <v>-0.23212781689243456</v>
      </c>
      <c r="I560" s="4">
        <v>-0.34542654794244854</v>
      </c>
      <c r="J560" s="4">
        <v>-0.20921628155863947</v>
      </c>
      <c r="K560" s="4">
        <v>-0.27745055737988622</v>
      </c>
    </row>
    <row r="561" spans="1:11" x14ac:dyDescent="0.35">
      <c r="A561" s="22" t="s">
        <v>1236</v>
      </c>
      <c r="B561" s="4">
        <v>-3.811547127836834E-2</v>
      </c>
      <c r="C561" s="4">
        <v>2.0599482085374987E-3</v>
      </c>
      <c r="D561" s="4">
        <v>-3.8115471278368229E-2</v>
      </c>
      <c r="E561" s="4">
        <v>2.0599482085374987E-3</v>
      </c>
      <c r="G561" s="271">
        <v>39965</v>
      </c>
      <c r="H561" s="4">
        <v>-9.7013086411749661E-2</v>
      </c>
      <c r="I561" s="4">
        <v>-0.29132566012447303</v>
      </c>
      <c r="J561" s="4">
        <v>-0.21113466326882324</v>
      </c>
      <c r="K561" s="4">
        <v>-0.29779129617509903</v>
      </c>
    </row>
    <row r="562" spans="1:11" x14ac:dyDescent="0.35">
      <c r="A562" s="22" t="s">
        <v>1241</v>
      </c>
      <c r="B562" s="4">
        <v>-5.4816700615679448E-2</v>
      </c>
      <c r="C562" s="4">
        <v>-2.339941730164119E-2</v>
      </c>
      <c r="D562" s="4">
        <v>-5.4816700615679448E-2</v>
      </c>
      <c r="E562" s="4">
        <v>-2.3399417301641079E-2</v>
      </c>
      <c r="G562" s="271">
        <v>39995</v>
      </c>
      <c r="H562" s="4">
        <v>-0.24453629232745244</v>
      </c>
      <c r="I562" s="4">
        <v>-0.21097866080286221</v>
      </c>
      <c r="J562" s="4">
        <v>-0.23685637625623324</v>
      </c>
      <c r="K562" s="4">
        <v>-0.3017907173987916</v>
      </c>
    </row>
    <row r="563" spans="1:11" x14ac:dyDescent="0.35">
      <c r="A563" s="22" t="s">
        <v>1235</v>
      </c>
      <c r="B563" s="4">
        <v>-8.8252521853277255E-2</v>
      </c>
      <c r="C563" s="4">
        <v>-0.16734448954362746</v>
      </c>
      <c r="D563" s="4">
        <v>-8.8252521853277255E-2</v>
      </c>
      <c r="E563" s="4">
        <v>-0.16734448954362746</v>
      </c>
      <c r="G563" s="271">
        <v>40026</v>
      </c>
      <c r="H563" s="4">
        <v>-6.7720845451157752E-2</v>
      </c>
      <c r="I563" s="4">
        <v>-0.20527714810605846</v>
      </c>
      <c r="J563" s="4">
        <v>-0.23865049650295356</v>
      </c>
      <c r="K563" s="4">
        <v>-0.30669370642917204</v>
      </c>
    </row>
    <row r="564" spans="1:11" x14ac:dyDescent="0.35">
      <c r="A564" s="22" t="s">
        <v>1228</v>
      </c>
      <c r="B564" s="4">
        <v>-9.3727120514103923E-2</v>
      </c>
      <c r="C564" s="4">
        <v>-0.14114930528596936</v>
      </c>
      <c r="D564" s="4">
        <v>-9.3727120514104034E-2</v>
      </c>
      <c r="E564" s="4">
        <v>-0.14114930528596936</v>
      </c>
      <c r="G564" s="271">
        <v>40057</v>
      </c>
      <c r="H564" s="4">
        <v>-0.19285432638061051</v>
      </c>
      <c r="I564" s="4">
        <v>-0.11864556311775898</v>
      </c>
      <c r="J564" s="4">
        <v>-0.25322734485915654</v>
      </c>
      <c r="K564" s="4">
        <v>-0.30550204416126303</v>
      </c>
    </row>
    <row r="565" spans="1:11" x14ac:dyDescent="0.35">
      <c r="A565" s="22" t="s">
        <v>1239</v>
      </c>
      <c r="B565" s="4">
        <v>2.9888342376436228E-2</v>
      </c>
      <c r="C565" s="4">
        <v>4.2176129243290505E-2</v>
      </c>
      <c r="D565" s="4">
        <v>2.9888342376436006E-2</v>
      </c>
      <c r="E565" s="4">
        <v>4.2176129243290505E-2</v>
      </c>
      <c r="G565" s="271">
        <v>40087</v>
      </c>
      <c r="H565" s="4">
        <v>9.8267351282998572E-2</v>
      </c>
      <c r="I565" s="4">
        <v>0.10624130073935656</v>
      </c>
      <c r="J565" s="4">
        <v>-0.22126011544691815</v>
      </c>
      <c r="K565" s="4">
        <v>-0.27598302823340015</v>
      </c>
    </row>
    <row r="566" spans="1:11" x14ac:dyDescent="0.35">
      <c r="A566" s="22" t="s">
        <v>1240</v>
      </c>
      <c r="B566" s="4">
        <v>-5.8615594234298962E-2</v>
      </c>
      <c r="C566" s="4">
        <v>-0.15802603319705377</v>
      </c>
      <c r="D566" s="4">
        <v>-5.8615594234298962E-2</v>
      </c>
      <c r="E566" s="4">
        <v>-0.15802603319705377</v>
      </c>
      <c r="G566" s="271">
        <v>40118</v>
      </c>
      <c r="H566" s="4">
        <v>1.9893197140167462E-2</v>
      </c>
      <c r="I566" s="4">
        <v>-2.5025920451981709E-2</v>
      </c>
      <c r="J566" s="4">
        <v>-0.20025216075259544</v>
      </c>
      <c r="K566" s="4">
        <v>-0.25843803445021152</v>
      </c>
    </row>
    <row r="567" spans="1:11" x14ac:dyDescent="0.35">
      <c r="A567" s="22" t="s">
        <v>1687</v>
      </c>
      <c r="B567" s="4">
        <v>-7.3576508713122601E-2</v>
      </c>
      <c r="C567" s="4">
        <v>-0.73268546052587891</v>
      </c>
      <c r="D567" s="4">
        <v>-7.357650871312249E-2</v>
      </c>
      <c r="E567" s="4">
        <v>-0.73268546052587891</v>
      </c>
      <c r="G567" s="271">
        <v>40148</v>
      </c>
      <c r="H567" s="4">
        <v>0.45948393819199329</v>
      </c>
      <c r="I567" s="4">
        <v>0.10797325504133992</v>
      </c>
      <c r="J567" s="4">
        <v>-0.16294898360662002</v>
      </c>
      <c r="K567" s="4">
        <v>-0.23813176996114405</v>
      </c>
    </row>
    <row r="568" spans="1:11" x14ac:dyDescent="0.35">
      <c r="A568" s="22" t="s">
        <v>1242</v>
      </c>
      <c r="B568" s="4">
        <v>-7.6829767060320298E-2</v>
      </c>
      <c r="C568" s="4">
        <v>-0.26215111476589659</v>
      </c>
      <c r="D568" s="4">
        <v>-7.6829767060320298E-2</v>
      </c>
      <c r="E568" s="4">
        <v>-0.26215111476589659</v>
      </c>
      <c r="G568" s="271">
        <v>40179</v>
      </c>
      <c r="H568" s="4">
        <v>0.87837595634340015</v>
      </c>
      <c r="I568" s="4">
        <v>0.15215897759888497</v>
      </c>
      <c r="J568" s="4">
        <v>-8.1731986559381187E-2</v>
      </c>
      <c r="K568" s="4">
        <v>-0.18919422596395685</v>
      </c>
    </row>
    <row r="569" spans="1:11" x14ac:dyDescent="0.35">
      <c r="A569" s="22" t="s">
        <v>1243</v>
      </c>
      <c r="B569" s="4">
        <v>-0.12618141158706875</v>
      </c>
      <c r="C569" s="4">
        <v>-0.14979114451548681</v>
      </c>
      <c r="D569" s="4">
        <v>-0.12618141158706875</v>
      </c>
      <c r="E569" s="4">
        <v>-0.14979114451548681</v>
      </c>
      <c r="G569" s="271">
        <v>40210</v>
      </c>
      <c r="H569" s="4">
        <v>0.15722377972736123</v>
      </c>
      <c r="I569" s="4">
        <v>0.1810727234874081</v>
      </c>
      <c r="J569" s="4">
        <v>-4.1664231992535217E-2</v>
      </c>
      <c r="K569" s="4">
        <v>-0.14448052384340271</v>
      </c>
    </row>
    <row r="570" spans="1:11" x14ac:dyDescent="0.35">
      <c r="A570" s="22" t="s">
        <v>1688</v>
      </c>
      <c r="B570" s="4">
        <v>-0.16281207072182668</v>
      </c>
      <c r="C570" s="4">
        <v>-0.41530662900436688</v>
      </c>
      <c r="D570" s="4">
        <v>-0.16281207072182668</v>
      </c>
      <c r="E570" s="4">
        <v>-0.41530662900436688</v>
      </c>
      <c r="G570" s="271">
        <v>40238</v>
      </c>
      <c r="H570" s="4">
        <v>-2.7250398181929536E-2</v>
      </c>
      <c r="I570" s="4">
        <v>0.2902897331998453</v>
      </c>
      <c r="J570" s="4">
        <v>-4.3387963714676903E-2</v>
      </c>
      <c r="K570" s="4">
        <v>-9.1842255025968322E-2</v>
      </c>
    </row>
    <row r="571" spans="1:11" x14ac:dyDescent="0.35">
      <c r="A571" s="22" t="s">
        <v>1244</v>
      </c>
      <c r="B571" s="4">
        <v>-0.17110647464780726</v>
      </c>
      <c r="C571" s="4">
        <v>-0.21296711233455579</v>
      </c>
      <c r="D571" s="4">
        <v>-0.17110647464780726</v>
      </c>
      <c r="E571" s="4">
        <v>-0.21296711233455579</v>
      </c>
      <c r="G571" s="271">
        <v>40269</v>
      </c>
      <c r="H571" s="4">
        <v>-2.5613888003188867E-2</v>
      </c>
      <c r="I571" s="4">
        <v>6.5450133472494176E-2</v>
      </c>
      <c r="J571" s="4">
        <v>-9.3215766005497747E-3</v>
      </c>
      <c r="K571" s="4">
        <v>-5.6215123070756601E-2</v>
      </c>
    </row>
    <row r="572" spans="1:11" x14ac:dyDescent="0.35">
      <c r="A572" s="22" t="s">
        <v>1245</v>
      </c>
      <c r="B572" s="4">
        <v>-0.10226549151406528</v>
      </c>
      <c r="C572" s="4">
        <v>-0.12849707508288155</v>
      </c>
      <c r="D572" s="4">
        <v>-0.10226549151406517</v>
      </c>
      <c r="E572" s="4">
        <v>-0.12849707508288155</v>
      </c>
      <c r="G572" s="271">
        <v>40299</v>
      </c>
      <c r="H572" s="4">
        <v>7.149430484447783E-2</v>
      </c>
      <c r="I572" s="4">
        <v>0.18043554278095342</v>
      </c>
      <c r="J572" s="4">
        <v>2.2983738761698014E-2</v>
      </c>
      <c r="K572" s="4">
        <v>-4.0646615257989849E-3</v>
      </c>
    </row>
    <row r="573" spans="1:11" x14ac:dyDescent="0.35">
      <c r="A573" s="22" t="s">
        <v>1238</v>
      </c>
      <c r="B573" s="4">
        <v>-7.091753460183392E-2</v>
      </c>
      <c r="C573" s="4">
        <v>-0.12019476259231443</v>
      </c>
      <c r="D573" s="4">
        <v>-7.0917534601833809E-2</v>
      </c>
      <c r="E573" s="4">
        <v>-0.12019476259231432</v>
      </c>
      <c r="G573" s="271">
        <v>40330</v>
      </c>
      <c r="H573" s="4">
        <v>0.23867829964672693</v>
      </c>
      <c r="I573" s="4">
        <v>0.21625236252675717</v>
      </c>
      <c r="J573" s="4">
        <v>5.5001852599321222E-2</v>
      </c>
      <c r="K573" s="4">
        <v>4.6665957816181658E-2</v>
      </c>
    </row>
    <row r="574" spans="1:11" x14ac:dyDescent="0.35">
      <c r="A574" s="20">
        <v>2021</v>
      </c>
      <c r="G574" s="271">
        <v>40360</v>
      </c>
      <c r="H574" s="4">
        <v>0.13135985900873237</v>
      </c>
      <c r="I574" s="4">
        <v>0.16904999078856586</v>
      </c>
      <c r="J574" s="4">
        <v>9.7815798463569914E-2</v>
      </c>
      <c r="K574" s="4">
        <v>8.5263962608928656E-2</v>
      </c>
    </row>
    <row r="575" spans="1:11" x14ac:dyDescent="0.35">
      <c r="A575" s="22" t="s">
        <v>1229</v>
      </c>
      <c r="B575" s="4">
        <v>0.24649232143197808</v>
      </c>
      <c r="C575" s="4">
        <v>0.33317623613095604</v>
      </c>
      <c r="D575" s="4">
        <v>0.24649232143197808</v>
      </c>
      <c r="E575" s="4">
        <v>0.33317623613095582</v>
      </c>
      <c r="G575" s="271">
        <v>40391</v>
      </c>
      <c r="H575" s="4">
        <v>0.20532841803831703</v>
      </c>
      <c r="I575" s="4">
        <v>0.2308421325894241</v>
      </c>
      <c r="J575" s="4">
        <v>0.11494178097192176</v>
      </c>
      <c r="K575" s="4">
        <v>0.1181388722285488</v>
      </c>
    </row>
    <row r="576" spans="1:11" x14ac:dyDescent="0.35">
      <c r="A576" s="22" t="s">
        <v>1230</v>
      </c>
      <c r="B576" s="4">
        <v>8.3357184144473573E-2</v>
      </c>
      <c r="C576" s="4">
        <v>0.15341651954239022</v>
      </c>
      <c r="D576" s="4">
        <v>8.3357184144473351E-2</v>
      </c>
      <c r="E576" s="4">
        <v>0.15341651954239022</v>
      </c>
      <c r="G576" s="271">
        <v>40422</v>
      </c>
      <c r="H576" s="4">
        <v>0.28586726913364791</v>
      </c>
      <c r="I576" s="4">
        <v>0.10292970252337752</v>
      </c>
      <c r="J576" s="4">
        <v>0.16686550370467979</v>
      </c>
      <c r="K576" s="4">
        <v>0.14254009367797549</v>
      </c>
    </row>
    <row r="577" spans="1:11" x14ac:dyDescent="0.35">
      <c r="A577" s="22" t="s">
        <v>1231</v>
      </c>
      <c r="B577" s="4">
        <v>0.32662513962784456</v>
      </c>
      <c r="C577" s="4">
        <v>0.50769826886202263</v>
      </c>
      <c r="D577" s="4">
        <v>0.32662513962784434</v>
      </c>
      <c r="E577" s="4">
        <v>0.50769826886202263</v>
      </c>
      <c r="G577" s="271">
        <v>40452</v>
      </c>
      <c r="H577" s="4">
        <v>0.25555949432554792</v>
      </c>
      <c r="I577" s="4">
        <v>8.3858992163458712E-2</v>
      </c>
      <c r="J577" s="4">
        <v>0.18101332954495808</v>
      </c>
      <c r="K577" s="4">
        <v>0.13999812114679666</v>
      </c>
    </row>
    <row r="578" spans="1:11" x14ac:dyDescent="0.35">
      <c r="A578" s="22" t="s">
        <v>1232</v>
      </c>
      <c r="B578" s="4">
        <v>0.12757067707695091</v>
      </c>
      <c r="C578" s="4">
        <v>0.40294385022226309</v>
      </c>
      <c r="D578" s="4">
        <v>0.12757067707695091</v>
      </c>
      <c r="E578" s="4">
        <v>0.40294385022226309</v>
      </c>
      <c r="G578" s="271">
        <v>40483</v>
      </c>
      <c r="H578" s="4">
        <v>0.40810311286616252</v>
      </c>
      <c r="I578" s="4">
        <v>0.17583404325094354</v>
      </c>
      <c r="J578" s="4">
        <v>0.21530812986113723</v>
      </c>
      <c r="K578" s="4">
        <v>0.15946072309537573</v>
      </c>
    </row>
    <row r="579" spans="1:11" x14ac:dyDescent="0.35">
      <c r="A579" s="22" t="s">
        <v>1234</v>
      </c>
      <c r="B579" s="4">
        <v>7.7039008565797262E-2</v>
      </c>
      <c r="C579" s="4">
        <v>0.13012640186139235</v>
      </c>
      <c r="D579" s="4">
        <v>7.7039008565797262E-2</v>
      </c>
      <c r="E579" s="4">
        <v>0.13012640186139213</v>
      </c>
      <c r="G579" s="271">
        <v>40513</v>
      </c>
      <c r="H579" s="4">
        <v>7.8777070712580333E-2</v>
      </c>
      <c r="I579" s="4">
        <v>6.6016653740608389E-2</v>
      </c>
      <c r="J579" s="4">
        <v>0.1879438367707269</v>
      </c>
      <c r="K579" s="4">
        <v>0.15542871625317245</v>
      </c>
    </row>
    <row r="580" spans="1:11" x14ac:dyDescent="0.35">
      <c r="A580" s="22" t="s">
        <v>1233</v>
      </c>
      <c r="B580" s="4">
        <v>0.201981913905803</v>
      </c>
      <c r="C580" s="4">
        <v>0.39941087500513306</v>
      </c>
      <c r="D580" s="4">
        <v>0.201981913905803</v>
      </c>
      <c r="E580" s="4">
        <v>0.39941087500513284</v>
      </c>
      <c r="G580" s="271">
        <v>40544</v>
      </c>
      <c r="H580" s="4">
        <v>0.3126647184021536</v>
      </c>
      <c r="I580" s="4">
        <v>0.15219180151687994</v>
      </c>
      <c r="J580" s="4">
        <v>0.16967128854596836</v>
      </c>
      <c r="K580" s="4">
        <v>0.15539596558869651</v>
      </c>
    </row>
    <row r="581" spans="1:11" x14ac:dyDescent="0.35">
      <c r="A581" s="22" t="s">
        <v>1237</v>
      </c>
      <c r="B581" s="4">
        <v>0.21022278609122691</v>
      </c>
      <c r="C581" s="4">
        <v>0.20101362789699917</v>
      </c>
      <c r="D581" s="4">
        <v>0.21022278609122691</v>
      </c>
      <c r="E581" s="4">
        <v>0.20101362789699917</v>
      </c>
      <c r="G581" s="271">
        <v>40575</v>
      </c>
      <c r="H581" s="4">
        <v>0.21381930125562865</v>
      </c>
      <c r="I581" s="4">
        <v>0.17923434259163473</v>
      </c>
      <c r="J581" s="4">
        <v>0.17448216481398182</v>
      </c>
      <c r="K581" s="4">
        <v>0.15557758268464061</v>
      </c>
    </row>
    <row r="582" spans="1:11" x14ac:dyDescent="0.35">
      <c r="A582" s="22" t="s">
        <v>1686</v>
      </c>
      <c r="B582" s="4">
        <v>1.0713101641275542</v>
      </c>
      <c r="C582" s="4">
        <v>0.285262260517396</v>
      </c>
      <c r="D582" s="4">
        <v>1.0713101641275542</v>
      </c>
      <c r="E582" s="4">
        <v>0.285262260517396</v>
      </c>
      <c r="G582" s="271">
        <v>40603</v>
      </c>
      <c r="H582" s="4">
        <v>0.20384792557117382</v>
      </c>
      <c r="I582" s="4">
        <v>0.27901925053073717</v>
      </c>
      <c r="J582" s="4">
        <v>0.19745559931716161</v>
      </c>
      <c r="K582" s="4">
        <v>0.15739980969645173</v>
      </c>
    </row>
    <row r="583" spans="1:11" x14ac:dyDescent="0.35">
      <c r="A583" s="22" t="s">
        <v>1236</v>
      </c>
      <c r="B583" s="4">
        <v>0.2625820916350361</v>
      </c>
      <c r="C583" s="4">
        <v>0.254149398457995</v>
      </c>
      <c r="D583" s="4">
        <v>0.2625820916350361</v>
      </c>
      <c r="E583" s="4">
        <v>0.25414939845799478</v>
      </c>
      <c r="G583" s="271">
        <v>40634</v>
      </c>
      <c r="H583" s="4">
        <v>0.27103019683196261</v>
      </c>
      <c r="I583" s="4">
        <v>0.19714281536697187</v>
      </c>
      <c r="J583" s="4">
        <v>0.22161902283486268</v>
      </c>
      <c r="K583" s="4">
        <v>0.168238894544674</v>
      </c>
    </row>
    <row r="584" spans="1:11" x14ac:dyDescent="0.35">
      <c r="A584" s="22" t="s">
        <v>1241</v>
      </c>
      <c r="B584" s="4">
        <v>0.36980832245337925</v>
      </c>
      <c r="C584" s="4">
        <v>0.31453735721376197</v>
      </c>
      <c r="D584" s="4">
        <v>0.36980832245337925</v>
      </c>
      <c r="E584" s="4">
        <v>0.31453735721376197</v>
      </c>
      <c r="G584" s="271">
        <v>40664</v>
      </c>
      <c r="H584" s="4">
        <v>0.23131171747695412</v>
      </c>
      <c r="I584" s="4">
        <v>0.14064765339843066</v>
      </c>
      <c r="J584" s="4">
        <v>0.2352825251126669</v>
      </c>
      <c r="K584" s="4">
        <v>0.16478396003409457</v>
      </c>
    </row>
    <row r="585" spans="1:11" x14ac:dyDescent="0.35">
      <c r="A585" s="22" t="s">
        <v>1235</v>
      </c>
      <c r="B585" s="4">
        <v>2.5841139852299078E-2</v>
      </c>
      <c r="C585" s="4">
        <v>7.7997803637086527E-2</v>
      </c>
      <c r="D585" s="4">
        <v>2.5841139852299078E-2</v>
      </c>
      <c r="E585" s="4">
        <v>7.7997803637086527E-2</v>
      </c>
      <c r="G585" s="271">
        <v>40695</v>
      </c>
      <c r="H585" s="4">
        <v>0.20301155420234007</v>
      </c>
      <c r="I585" s="4">
        <v>0.1404225370543537</v>
      </c>
      <c r="J585" s="4">
        <v>0.23150665915066138</v>
      </c>
      <c r="K585" s="4">
        <v>0.15850150623512849</v>
      </c>
    </row>
    <row r="586" spans="1:11" x14ac:dyDescent="0.35">
      <c r="A586" s="22" t="s">
        <v>1228</v>
      </c>
      <c r="B586" s="4">
        <v>0.19432773692873484</v>
      </c>
      <c r="C586" s="4">
        <v>0.25045852970899896</v>
      </c>
      <c r="D586" s="4">
        <v>0.19432773692873484</v>
      </c>
      <c r="E586" s="4">
        <v>0.25045852970899896</v>
      </c>
      <c r="G586" s="271">
        <v>40725</v>
      </c>
      <c r="H586" s="4">
        <v>0.20531027606277252</v>
      </c>
      <c r="I586" s="4">
        <v>6.4718567566869334E-2</v>
      </c>
      <c r="J586" s="4">
        <v>0.23732199929038322</v>
      </c>
      <c r="K586" s="4">
        <v>0.14897987435455384</v>
      </c>
    </row>
    <row r="587" spans="1:11" x14ac:dyDescent="0.35">
      <c r="A587" s="22" t="s">
        <v>1239</v>
      </c>
      <c r="B587" s="4">
        <v>0.11425318927796435</v>
      </c>
      <c r="C587" s="4">
        <v>0.31864523675294287</v>
      </c>
      <c r="D587" s="4">
        <v>0.11425318927796435</v>
      </c>
      <c r="E587" s="4">
        <v>0.31864523675294287</v>
      </c>
      <c r="G587" s="271">
        <v>40756</v>
      </c>
      <c r="H587" s="4">
        <v>7.3003920605218209E-2</v>
      </c>
      <c r="I587" s="4">
        <v>0.10844267035884503</v>
      </c>
      <c r="J587" s="4">
        <v>0.22837411136046226</v>
      </c>
      <c r="K587" s="4">
        <v>0.14140141437054687</v>
      </c>
    </row>
    <row r="588" spans="1:11" x14ac:dyDescent="0.35">
      <c r="A588" s="22" t="s">
        <v>1240</v>
      </c>
      <c r="B588" s="4">
        <v>0.15538682029091033</v>
      </c>
      <c r="C588" s="4">
        <v>0.20041466029664745</v>
      </c>
      <c r="D588" s="4">
        <v>0.15538682029091033</v>
      </c>
      <c r="E588" s="4">
        <v>0.20041466029664745</v>
      </c>
      <c r="G588" s="271">
        <v>40787</v>
      </c>
      <c r="H588" s="4">
        <v>0.15270902421953325</v>
      </c>
      <c r="I588" s="4">
        <v>0.13276974192675794</v>
      </c>
      <c r="J588" s="4">
        <v>0.21590210345150784</v>
      </c>
      <c r="K588" s="4">
        <v>0.1438410176536431</v>
      </c>
    </row>
    <row r="589" spans="1:11" x14ac:dyDescent="0.35">
      <c r="A589" s="22" t="s">
        <v>1687</v>
      </c>
      <c r="B589" s="4">
        <v>-4.1709095572466048E-2</v>
      </c>
      <c r="C589" s="4">
        <v>-0.40699608100061824</v>
      </c>
      <c r="D589" s="4">
        <v>-4.1709095572466159E-2</v>
      </c>
      <c r="E589" s="4">
        <v>-0.40699608100061824</v>
      </c>
      <c r="G589" s="271">
        <v>40817</v>
      </c>
      <c r="H589" s="4">
        <v>-0.33248577796735646</v>
      </c>
      <c r="I589" s="4">
        <v>0.31738033985962777</v>
      </c>
      <c r="J589" s="4">
        <v>0.15819096802273358</v>
      </c>
      <c r="K589" s="4">
        <v>0.16522453433762507</v>
      </c>
    </row>
    <row r="590" spans="1:11" x14ac:dyDescent="0.35">
      <c r="A590" s="22" t="s">
        <v>1242</v>
      </c>
      <c r="B590" s="4">
        <v>0.12703247502511883</v>
      </c>
      <c r="C590" s="4">
        <v>0.31865056851676954</v>
      </c>
      <c r="D590" s="4">
        <v>0.12703247502511883</v>
      </c>
      <c r="E590" s="4">
        <v>0.31865056851676954</v>
      </c>
      <c r="G590" s="271">
        <v>40848</v>
      </c>
      <c r="H590" s="4">
        <v>-0.12527734616869624</v>
      </c>
      <c r="I590" s="4">
        <v>-6.7097376266115449E-2</v>
      </c>
      <c r="J590" s="4">
        <v>0.11062532907530986</v>
      </c>
      <c r="K590" s="4">
        <v>0.14199865854309079</v>
      </c>
    </row>
    <row r="591" spans="1:11" x14ac:dyDescent="0.35">
      <c r="A591" s="22" t="s">
        <v>1243</v>
      </c>
      <c r="B591" s="4">
        <v>7.8845339971862716E-2</v>
      </c>
      <c r="C591" s="4">
        <v>0.23582824692178872</v>
      </c>
      <c r="D591" s="4">
        <v>7.8845339971862716E-2</v>
      </c>
      <c r="E591" s="4">
        <v>0.23582824692178872</v>
      </c>
      <c r="G591" s="271">
        <v>40878</v>
      </c>
      <c r="H591" s="4">
        <v>-0.14972756299544643</v>
      </c>
      <c r="I591" s="4">
        <v>-0.12219525051385183</v>
      </c>
      <c r="J591" s="4">
        <v>9.174642913407105E-2</v>
      </c>
      <c r="K591" s="4">
        <v>0.12672107125359333</v>
      </c>
    </row>
    <row r="592" spans="1:11" x14ac:dyDescent="0.35">
      <c r="A592" s="22" t="s">
        <v>1688</v>
      </c>
      <c r="B592" s="4">
        <v>0.10158342660918085</v>
      </c>
      <c r="C592" s="4">
        <v>0.17147240891543447</v>
      </c>
      <c r="D592" s="4">
        <v>0.10158342660918085</v>
      </c>
      <c r="E592" s="4">
        <v>0.17147240891543469</v>
      </c>
      <c r="G592" s="271">
        <v>40909</v>
      </c>
      <c r="H592" s="4">
        <v>-9.1894371911044215E-2</v>
      </c>
      <c r="I592" s="4">
        <v>3.2170717515354053E-2</v>
      </c>
      <c r="J592" s="4">
        <v>6.2028290525323992E-2</v>
      </c>
      <c r="K592" s="4">
        <v>0.11717202602360333</v>
      </c>
    </row>
    <row r="593" spans="1:11" x14ac:dyDescent="0.35">
      <c r="A593" s="22" t="s">
        <v>1244</v>
      </c>
      <c r="B593" s="4">
        <v>0.23209995214850165</v>
      </c>
      <c r="C593" s="4">
        <v>0.34133472649707941</v>
      </c>
      <c r="D593" s="4">
        <v>0.23209995214850143</v>
      </c>
      <c r="E593" s="4">
        <v>0.34133472649707941</v>
      </c>
      <c r="G593" s="271">
        <v>40940</v>
      </c>
      <c r="H593" s="4">
        <v>9.6489287448065619E-2</v>
      </c>
      <c r="I593" s="4">
        <v>5.2058633821436162E-2</v>
      </c>
      <c r="J593" s="4">
        <v>5.3824550778168279E-2</v>
      </c>
      <c r="K593" s="4">
        <v>0.10677163146133339</v>
      </c>
    </row>
    <row r="594" spans="1:11" x14ac:dyDescent="0.35">
      <c r="A594" s="22" t="s">
        <v>1245</v>
      </c>
      <c r="B594" s="4">
        <v>8.0635302964179312E-2</v>
      </c>
      <c r="C594" s="4">
        <v>0.10715618645108904</v>
      </c>
      <c r="D594" s="4">
        <v>8.0635302964179312E-2</v>
      </c>
      <c r="E594" s="4">
        <v>0.10715618645108926</v>
      </c>
      <c r="G594" s="271">
        <v>40969</v>
      </c>
      <c r="H594" s="4">
        <v>-7.1720995718074998E-2</v>
      </c>
      <c r="I594" s="4">
        <v>-0.26068543247920939</v>
      </c>
      <c r="J594" s="4">
        <v>2.9419701613372151E-2</v>
      </c>
      <c r="K594" s="4">
        <v>5.365744159128627E-2</v>
      </c>
    </row>
    <row r="595" spans="1:11" x14ac:dyDescent="0.35">
      <c r="A595" s="22" t="s">
        <v>1238</v>
      </c>
      <c r="B595" s="4">
        <v>0.11201137241378989</v>
      </c>
      <c r="C595" s="4">
        <v>0.19317223211874901</v>
      </c>
      <c r="D595" s="4">
        <v>0.11201137241378967</v>
      </c>
      <c r="E595" s="4">
        <v>0.19317223211874879</v>
      </c>
      <c r="G595" s="271">
        <v>41000</v>
      </c>
      <c r="H595" s="4">
        <v>-9.353957968241744E-2</v>
      </c>
      <c r="I595" s="4">
        <v>-0.21098138939570921</v>
      </c>
      <c r="J595" s="4">
        <v>3.402843244215914E-3</v>
      </c>
      <c r="K595" s="4">
        <v>1.9774979436592233E-2</v>
      </c>
    </row>
    <row r="596" spans="1:11" x14ac:dyDescent="0.35">
      <c r="A596" s="20">
        <v>2022</v>
      </c>
      <c r="G596" s="271">
        <v>41030</v>
      </c>
      <c r="H596" s="4">
        <v>-0.11401302159541493</v>
      </c>
      <c r="I596" s="4">
        <v>-0.12193247562296372</v>
      </c>
      <c r="J596" s="4">
        <v>-2.4100821155052299E-2</v>
      </c>
      <c r="K596" s="4">
        <v>-2.3213690145469368E-3</v>
      </c>
    </row>
    <row r="597" spans="1:11" x14ac:dyDescent="0.35">
      <c r="A597" s="22" t="s">
        <v>1229</v>
      </c>
      <c r="B597" s="4">
        <v>0.22799170807564995</v>
      </c>
      <c r="C597" s="4">
        <v>0.41078074272005982</v>
      </c>
      <c r="D597" s="4">
        <v>0.22799170807564995</v>
      </c>
      <c r="E597" s="4">
        <v>0.41078074272006004</v>
      </c>
      <c r="G597" s="271">
        <v>41061</v>
      </c>
      <c r="H597" s="4">
        <v>-0.20836635417772498</v>
      </c>
      <c r="I597" s="4">
        <v>-0.2008796199790247</v>
      </c>
      <c r="J597" s="4">
        <v>-6.3401215455517801E-2</v>
      </c>
      <c r="K597" s="4">
        <v>-3.2346793352757364E-2</v>
      </c>
    </row>
    <row r="598" spans="1:11" x14ac:dyDescent="0.35">
      <c r="A598" s="22" t="s">
        <v>1230</v>
      </c>
      <c r="B598" s="4">
        <v>0.12464246605573348</v>
      </c>
      <c r="C598" s="4">
        <v>0.23443498249394712</v>
      </c>
      <c r="D598" s="4">
        <v>0.12464246605573348</v>
      </c>
      <c r="E598" s="4">
        <v>0.23443498249394712</v>
      </c>
      <c r="G598" s="271">
        <v>41091</v>
      </c>
      <c r="H598" s="4">
        <v>-8.1455668379340262E-2</v>
      </c>
      <c r="I598" s="4">
        <v>-0.12385289548472278</v>
      </c>
      <c r="J598" s="4">
        <v>-8.5306671928906064E-2</v>
      </c>
      <c r="K598" s="4">
        <v>-4.8024609376446592E-2</v>
      </c>
    </row>
    <row r="599" spans="1:11" x14ac:dyDescent="0.35">
      <c r="A599" s="22" t="s">
        <v>1231</v>
      </c>
      <c r="B599" s="4">
        <v>0.19316479248375584</v>
      </c>
      <c r="C599" s="4">
        <v>0.44758362650545513</v>
      </c>
      <c r="D599" s="4">
        <v>0.19316479248375584</v>
      </c>
      <c r="E599" s="4">
        <v>0.44758362650545513</v>
      </c>
      <c r="G599" s="271">
        <v>41122</v>
      </c>
      <c r="H599" s="4">
        <v>0.16675895731654555</v>
      </c>
      <c r="I599" s="4">
        <v>-9.7890790930866389E-2</v>
      </c>
      <c r="J599" s="4">
        <v>-7.9376786252290832E-2</v>
      </c>
      <c r="K599" s="4">
        <v>-6.1157968656496919E-2</v>
      </c>
    </row>
    <row r="600" spans="1:11" x14ac:dyDescent="0.35">
      <c r="A600" s="22" t="s">
        <v>1232</v>
      </c>
      <c r="B600" s="4">
        <v>0.46473636321449585</v>
      </c>
      <c r="C600" s="4">
        <v>0.62065557334450028</v>
      </c>
      <c r="D600" s="4">
        <v>0.46473636321449585</v>
      </c>
      <c r="E600" s="4">
        <v>0.6206555733445005</v>
      </c>
      <c r="G600" s="271">
        <v>41153</v>
      </c>
      <c r="H600" s="4">
        <v>-0.28647886396351741</v>
      </c>
      <c r="I600" s="4">
        <v>-0.22855923191614491</v>
      </c>
      <c r="J600" s="4">
        <v>-0.11949531938525115</v>
      </c>
      <c r="K600" s="4">
        <v>-9.2322203252815815E-2</v>
      </c>
    </row>
    <row r="601" spans="1:11" x14ac:dyDescent="0.35">
      <c r="A601" s="22" t="s">
        <v>1234</v>
      </c>
      <c r="B601" s="4">
        <v>0.68899277460123254</v>
      </c>
      <c r="C601" s="4">
        <v>0.44917903110635438</v>
      </c>
      <c r="D601" s="4">
        <v>0.68899277460123232</v>
      </c>
      <c r="E601" s="4">
        <v>0.4491790311063546</v>
      </c>
      <c r="G601" s="271">
        <v>41183</v>
      </c>
      <c r="H601" s="4">
        <v>0.43690341959922829</v>
      </c>
      <c r="I601" s="4">
        <v>-0.30383026377096289</v>
      </c>
      <c r="J601" s="4">
        <v>-6.9286781387831842E-2</v>
      </c>
      <c r="K601" s="4">
        <v>-0.14751255620558879</v>
      </c>
    </row>
    <row r="602" spans="1:11" x14ac:dyDescent="0.35">
      <c r="A602" s="22" t="s">
        <v>1233</v>
      </c>
      <c r="B602" s="4">
        <v>0.18365282509073366</v>
      </c>
      <c r="C602" s="4">
        <v>0.25287523501208176</v>
      </c>
      <c r="D602" s="4">
        <v>0.18365282509073366</v>
      </c>
      <c r="E602" s="4">
        <v>0.25287523501208176</v>
      </c>
      <c r="G602" s="271">
        <v>41214</v>
      </c>
      <c r="H602" s="4">
        <v>1.5103241976497594E-2</v>
      </c>
      <c r="I602" s="4">
        <v>-9.0245533357267593E-2</v>
      </c>
      <c r="J602" s="4">
        <v>-5.7226009979752912E-2</v>
      </c>
      <c r="K602" s="4">
        <v>-0.14978703216355049</v>
      </c>
    </row>
    <row r="603" spans="1:11" x14ac:dyDescent="0.35">
      <c r="A603" s="22" t="s">
        <v>1237</v>
      </c>
      <c r="B603" s="4">
        <v>0.17266360469277653</v>
      </c>
      <c r="C603" s="4">
        <v>0.23774398621231008</v>
      </c>
      <c r="D603" s="4">
        <v>0.17266360469277653</v>
      </c>
      <c r="E603" s="4">
        <v>0.23774398621231008</v>
      </c>
      <c r="G603" s="271">
        <v>41244</v>
      </c>
      <c r="H603" s="4">
        <v>2.1872177350737765E-2</v>
      </c>
      <c r="I603" s="4">
        <v>-5.2860408723145902E-2</v>
      </c>
      <c r="J603" s="4">
        <v>-4.5258033458256741E-2</v>
      </c>
      <c r="K603" s="4">
        <v>-0.1457462452075835</v>
      </c>
    </row>
    <row r="604" spans="1:11" x14ac:dyDescent="0.35">
      <c r="A604" s="22" t="s">
        <v>1686</v>
      </c>
      <c r="B604" s="4">
        <v>-0.10765661748169819</v>
      </c>
      <c r="C604" s="4">
        <v>1.6314334485055677</v>
      </c>
      <c r="D604" s="4">
        <v>-0.10765661748169819</v>
      </c>
      <c r="E604" s="4">
        <v>1.6314334485055677</v>
      </c>
      <c r="G604" s="271">
        <v>41275</v>
      </c>
      <c r="H604" s="4">
        <v>-1.2340846080592827E-2</v>
      </c>
      <c r="I604" s="4">
        <v>-9.8681906930170649E-2</v>
      </c>
      <c r="J604" s="4">
        <v>-3.9173282845884505E-2</v>
      </c>
      <c r="K604" s="4">
        <v>-0.15522296853461359</v>
      </c>
    </row>
    <row r="605" spans="1:11" x14ac:dyDescent="0.35">
      <c r="A605" s="22" t="s">
        <v>1236</v>
      </c>
      <c r="B605" s="4">
        <v>0.13018756301128143</v>
      </c>
      <c r="C605" s="4">
        <v>0.25935739798431179</v>
      </c>
      <c r="D605" s="4">
        <v>0.13018756301128143</v>
      </c>
      <c r="E605" s="4">
        <v>0.25935739798431201</v>
      </c>
      <c r="G605" s="271">
        <v>41306</v>
      </c>
      <c r="H605" s="4">
        <v>-9.7609072501935512E-2</v>
      </c>
      <c r="I605" s="4">
        <v>-0.1119536938095077</v>
      </c>
      <c r="J605" s="4">
        <v>-5.6337130900053212E-2</v>
      </c>
      <c r="K605" s="4">
        <v>-0.16813302923075746</v>
      </c>
    </row>
    <row r="606" spans="1:11" x14ac:dyDescent="0.35">
      <c r="A606" s="22" t="s">
        <v>1241</v>
      </c>
      <c r="B606" s="4">
        <v>0.46838265857132422</v>
      </c>
      <c r="C606" s="4">
        <v>0.34560416532904292</v>
      </c>
      <c r="D606" s="4">
        <v>0.46838265857132444</v>
      </c>
      <c r="E606" s="4">
        <v>0.3456041653290427</v>
      </c>
      <c r="G606" s="271">
        <v>41334</v>
      </c>
      <c r="H606" s="4">
        <v>-7.6690319956991493E-2</v>
      </c>
      <c r="I606" s="4">
        <v>-2.1018027890751911E-2</v>
      </c>
      <c r="J606" s="4">
        <v>-5.6669722049563886E-2</v>
      </c>
      <c r="K606" s="4">
        <v>-0.14792258746334952</v>
      </c>
    </row>
    <row r="607" spans="1:11" x14ac:dyDescent="0.35">
      <c r="A607" s="22" t="s">
        <v>1235</v>
      </c>
      <c r="B607" s="4">
        <v>8.5926802658754742E-2</v>
      </c>
      <c r="C607" s="4">
        <v>0.264489611777037</v>
      </c>
      <c r="D607" s="4">
        <v>8.5926802658754964E-2</v>
      </c>
      <c r="E607" s="4">
        <v>0.26448961177703723</v>
      </c>
      <c r="G607" s="271">
        <v>41365</v>
      </c>
      <c r="H607" s="4">
        <v>7.6528937158883314E-2</v>
      </c>
      <c r="I607" s="4">
        <v>0.12399145439044879</v>
      </c>
      <c r="J607" s="4">
        <v>-4.3615593095898575E-2</v>
      </c>
      <c r="K607" s="4">
        <v>-0.12393396556666481</v>
      </c>
    </row>
    <row r="608" spans="1:11" x14ac:dyDescent="0.35">
      <c r="A608" s="22" t="s">
        <v>1228</v>
      </c>
      <c r="B608" s="4">
        <v>0.23102588568676241</v>
      </c>
      <c r="C608" s="4">
        <v>0.32608897419730409</v>
      </c>
      <c r="D608" s="4">
        <v>0.23102588568676241</v>
      </c>
      <c r="E608" s="4">
        <v>0.32608897419730409</v>
      </c>
      <c r="G608" s="271">
        <v>41395</v>
      </c>
      <c r="H608" s="4">
        <v>2.1167148771082944E-2</v>
      </c>
      <c r="I608" s="4">
        <v>1.7762179301170633E-2</v>
      </c>
      <c r="J608" s="4">
        <v>-3.1709855400580023E-2</v>
      </c>
      <c r="K608" s="4">
        <v>-0.11298712386704712</v>
      </c>
    </row>
    <row r="609" spans="1:11" x14ac:dyDescent="0.35">
      <c r="A609" s="22" t="s">
        <v>1239</v>
      </c>
      <c r="B609" s="4">
        <v>0.22663829891713361</v>
      </c>
      <c r="C609" s="4">
        <v>0.20730058699202702</v>
      </c>
      <c r="D609" s="4">
        <v>0.22663829891713361</v>
      </c>
      <c r="E609" s="4">
        <v>0.20730058699202702</v>
      </c>
      <c r="G609" s="271">
        <v>41426</v>
      </c>
      <c r="H609" s="4">
        <v>-6.0438876751289894E-2</v>
      </c>
      <c r="I609" s="4">
        <v>-6.1250085539896193E-2</v>
      </c>
      <c r="J609" s="4">
        <v>-1.4397706481275474E-2</v>
      </c>
      <c r="K609" s="4">
        <v>-0.10059979492232018</v>
      </c>
    </row>
    <row r="610" spans="1:11" x14ac:dyDescent="0.35">
      <c r="A610" s="22" t="s">
        <v>1240</v>
      </c>
      <c r="B610" s="4">
        <v>0.20970402234435404</v>
      </c>
      <c r="C610" s="4">
        <v>0.33470908277579481</v>
      </c>
      <c r="D610" s="4">
        <v>0.20970402234435404</v>
      </c>
      <c r="E610" s="4">
        <v>0.33470908277579481</v>
      </c>
      <c r="G610" s="271">
        <v>41456</v>
      </c>
      <c r="H610" s="4">
        <v>9.5958553969788252E-3</v>
      </c>
      <c r="I610" s="4">
        <v>8.8504855041064978E-2</v>
      </c>
      <c r="J610" s="4">
        <v>-5.5438200288275841E-3</v>
      </c>
      <c r="K610" s="4">
        <v>-8.3566235221226082E-2</v>
      </c>
    </row>
    <row r="611" spans="1:11" x14ac:dyDescent="0.35">
      <c r="A611" s="22" t="s">
        <v>1687</v>
      </c>
      <c r="B611" s="4">
        <v>-0.17956537375387349</v>
      </c>
      <c r="C611" s="4">
        <v>0.19482558014112272</v>
      </c>
      <c r="D611" s="4">
        <v>-0.17956537375387349</v>
      </c>
      <c r="E611" s="4">
        <v>0.19482558014112272</v>
      </c>
      <c r="G611" s="271">
        <v>41487</v>
      </c>
      <c r="H611" s="4">
        <v>0.13185767489284261</v>
      </c>
      <c r="I611" s="4">
        <v>-2.5447352513993438E-2</v>
      </c>
      <c r="J611" s="4">
        <v>-6.2825735044267361E-3</v>
      </c>
      <c r="K611" s="4">
        <v>-7.8677803213834552E-2</v>
      </c>
    </row>
    <row r="612" spans="1:11" x14ac:dyDescent="0.35">
      <c r="A612" s="22" t="s">
        <v>1242</v>
      </c>
      <c r="B612" s="4">
        <v>0.24071523674293549</v>
      </c>
      <c r="C612" s="4">
        <v>0.73109691435797286</v>
      </c>
      <c r="D612" s="4">
        <v>0.24071523674293549</v>
      </c>
      <c r="E612" s="4">
        <v>0.73109691435797286</v>
      </c>
      <c r="G612" s="271">
        <v>41518</v>
      </c>
      <c r="H612" s="4">
        <v>0.16658851131577479</v>
      </c>
      <c r="I612" s="4">
        <v>0.11588078701888893</v>
      </c>
      <c r="J612" s="4">
        <v>3.8734140718428289E-2</v>
      </c>
      <c r="K612" s="4">
        <v>-4.8260585494600661E-2</v>
      </c>
    </row>
    <row r="613" spans="1:11" x14ac:dyDescent="0.35">
      <c r="A613" s="22" t="s">
        <v>1243</v>
      </c>
      <c r="B613" s="4">
        <v>0.1194001005982217</v>
      </c>
      <c r="C613" s="4">
        <v>0.28189266064162255</v>
      </c>
      <c r="D613" s="4">
        <v>0.1194001005982217</v>
      </c>
      <c r="E613" s="4">
        <v>0.28189266064162255</v>
      </c>
      <c r="G613" s="271">
        <v>41548</v>
      </c>
      <c r="H613" s="4">
        <v>7.2035906999002641E-2</v>
      </c>
      <c r="I613" s="4">
        <v>0.15366658560535718</v>
      </c>
      <c r="J613" s="4">
        <v>1.7147833687625624E-2</v>
      </c>
      <c r="K613" s="4">
        <v>8.2323782892790298E-4</v>
      </c>
    </row>
    <row r="614" spans="1:11" x14ac:dyDescent="0.35">
      <c r="A614" s="22" t="s">
        <v>1688</v>
      </c>
      <c r="B614" s="4">
        <v>0.31358889670529755</v>
      </c>
      <c r="C614" s="4">
        <v>0.26762057775023007</v>
      </c>
      <c r="D614" s="4">
        <v>0.31358889670529755</v>
      </c>
      <c r="E614" s="4">
        <v>0.26762057775022985</v>
      </c>
      <c r="G614" s="271">
        <v>41579</v>
      </c>
      <c r="H614" s="4">
        <v>-7.5030184209778361E-2</v>
      </c>
      <c r="I614" s="4">
        <v>2.7039103945796006E-2</v>
      </c>
      <c r="J614" s="4">
        <v>9.2578225265143033E-3</v>
      </c>
      <c r="K614" s="4">
        <v>1.1449193317835782E-2</v>
      </c>
    </row>
    <row r="615" spans="1:11" x14ac:dyDescent="0.35">
      <c r="A615" s="22" t="s">
        <v>1244</v>
      </c>
      <c r="B615" s="4">
        <v>0.25750081142321934</v>
      </c>
      <c r="C615" s="4">
        <v>0.39357146720804281</v>
      </c>
      <c r="D615" s="4">
        <v>0.25750081142321934</v>
      </c>
      <c r="E615" s="4">
        <v>0.39357146720804281</v>
      </c>
      <c r="G615" s="271">
        <v>41609</v>
      </c>
      <c r="H615" s="4">
        <v>1.0924226185309971E-2</v>
      </c>
      <c r="I615" s="4">
        <v>7.9667432021930162E-2</v>
      </c>
      <c r="J615" s="4">
        <v>8.5298437802341365E-3</v>
      </c>
      <c r="K615" s="4">
        <v>2.0760367729359741E-2</v>
      </c>
    </row>
    <row r="616" spans="1:11" x14ac:dyDescent="0.35">
      <c r="A616" s="22" t="s">
        <v>1245</v>
      </c>
      <c r="B616" s="4">
        <v>0.13914532471499386</v>
      </c>
      <c r="C616" s="4">
        <v>0.23773542683221982</v>
      </c>
      <c r="D616" s="4">
        <v>0.13914532471499386</v>
      </c>
      <c r="E616" s="4">
        <v>0.23773542683221982</v>
      </c>
      <c r="G616" s="271">
        <v>41640</v>
      </c>
      <c r="H616" s="4">
        <v>1.0967932966629457E-2</v>
      </c>
      <c r="I616" s="4">
        <v>0.20753429709752691</v>
      </c>
      <c r="J616" s="4">
        <v>1.0279161694210837E-2</v>
      </c>
      <c r="K616" s="4">
        <v>4.6524045756373589E-2</v>
      </c>
    </row>
    <row r="617" spans="1:11" x14ac:dyDescent="0.35">
      <c r="A617" s="22" t="s">
        <v>1238</v>
      </c>
      <c r="B617" s="4">
        <v>0.21605005448657066</v>
      </c>
      <c r="C617" s="4">
        <v>0.31133246765618483</v>
      </c>
      <c r="D617" s="4">
        <v>0.21605005448657066</v>
      </c>
      <c r="E617" s="4">
        <v>0.31133246765618483</v>
      </c>
      <c r="G617" s="271">
        <v>41671</v>
      </c>
      <c r="H617" s="4">
        <v>-5.3228540563082238E-2</v>
      </c>
      <c r="I617" s="4">
        <v>0.1208663294489043</v>
      </c>
      <c r="J617" s="4">
        <v>1.5329474910739993E-2</v>
      </c>
      <c r="K617" s="4">
        <v>6.9183767435710308E-2</v>
      </c>
    </row>
    <row r="618" spans="1:11" x14ac:dyDescent="0.35">
      <c r="A618" s="20">
        <v>2023</v>
      </c>
      <c r="G618" s="271">
        <v>41699</v>
      </c>
      <c r="H618" s="4">
        <v>1.5592732883823901E-2</v>
      </c>
      <c r="I618" s="4">
        <v>0.17012903350561159</v>
      </c>
      <c r="J618" s="4">
        <v>2.3933428507303178E-2</v>
      </c>
      <c r="K618" s="4">
        <v>8.5648945475288896E-2</v>
      </c>
    </row>
    <row r="619" spans="1:11" x14ac:dyDescent="0.35">
      <c r="A619" s="22" t="s">
        <v>1229</v>
      </c>
      <c r="B619" s="4">
        <v>-8.9285780625023015E-2</v>
      </c>
      <c r="C619" s="4">
        <v>-0.13029311663162257</v>
      </c>
      <c r="D619" s="4">
        <v>-8.9285780625023015E-2</v>
      </c>
      <c r="E619" s="4">
        <v>-0.13029311663162257</v>
      </c>
      <c r="G619" s="271">
        <v>41730</v>
      </c>
      <c r="H619" s="4">
        <v>1.348341220775251E-2</v>
      </c>
      <c r="I619" s="4">
        <v>0.12820320452361766</v>
      </c>
      <c r="J619" s="4">
        <v>1.8921424710419243E-2</v>
      </c>
      <c r="K619" s="4">
        <v>8.6387376339774224E-2</v>
      </c>
    </row>
    <row r="620" spans="1:11" x14ac:dyDescent="0.35">
      <c r="A620" s="22" t="s">
        <v>1230</v>
      </c>
      <c r="B620" s="4">
        <v>6.5844217933349158E-2</v>
      </c>
      <c r="C620" s="4">
        <v>0.17123768698446407</v>
      </c>
      <c r="D620" s="4">
        <v>6.5844217933349158E-2</v>
      </c>
      <c r="E620" s="4">
        <v>0.17123768698446384</v>
      </c>
      <c r="G620" s="271">
        <v>41760</v>
      </c>
      <c r="H620" s="4">
        <v>0.1193067105609098</v>
      </c>
      <c r="I620" s="4">
        <v>0.32258898012519222</v>
      </c>
      <c r="J620" s="4">
        <v>2.7468435486341924E-2</v>
      </c>
      <c r="K620" s="4">
        <v>0.113742193415455</v>
      </c>
    </row>
    <row r="621" spans="1:11" x14ac:dyDescent="0.35">
      <c r="A621" s="22" t="s">
        <v>1231</v>
      </c>
      <c r="B621" s="4">
        <v>1.6850866548054677E-2</v>
      </c>
      <c r="C621" s="4">
        <v>-0.18442761101409588</v>
      </c>
      <c r="D621" s="4">
        <v>1.6850866548054455E-2</v>
      </c>
      <c r="E621" s="4">
        <v>-0.18442761101409588</v>
      </c>
      <c r="G621" s="271">
        <v>41791</v>
      </c>
      <c r="H621" s="4">
        <v>0.10132398853856306</v>
      </c>
      <c r="I621" s="4">
        <v>0.38854878710314766</v>
      </c>
      <c r="J621" s="4">
        <v>4.1679372063492259E-2</v>
      </c>
      <c r="K621" s="4">
        <v>0.15061498787084227</v>
      </c>
    </row>
    <row r="622" spans="1:11" x14ac:dyDescent="0.35">
      <c r="A622" s="22" t="s">
        <v>1232</v>
      </c>
      <c r="B622" s="4">
        <v>-0.10391166311966848</v>
      </c>
      <c r="C622" s="4">
        <v>-0.16552737130785133</v>
      </c>
      <c r="D622" s="4">
        <v>-0.10391166311966848</v>
      </c>
      <c r="E622" s="4">
        <v>-0.16552737130785133</v>
      </c>
      <c r="G622" s="271">
        <v>41821</v>
      </c>
      <c r="H622" s="4">
        <v>0.12270875348388266</v>
      </c>
      <c r="I622" s="4">
        <v>0.18024576375004941</v>
      </c>
      <c r="J622" s="4">
        <v>5.213312129720471E-2</v>
      </c>
      <c r="K622" s="4">
        <v>0.15874832471027922</v>
      </c>
    </row>
    <row r="623" spans="1:11" x14ac:dyDescent="0.35">
      <c r="A623" s="22" t="s">
        <v>1234</v>
      </c>
      <c r="B623" s="4">
        <v>-0.27172427307222236</v>
      </c>
      <c r="C623" s="4">
        <v>0.10520308060434513</v>
      </c>
      <c r="D623" s="4">
        <v>-0.27172427307222236</v>
      </c>
      <c r="E623" s="4">
        <v>0.10520308060434491</v>
      </c>
      <c r="G623" s="271">
        <v>41852</v>
      </c>
      <c r="H623" s="4">
        <v>-0.27464428528590845</v>
      </c>
      <c r="I623" s="4">
        <v>0.16798269953798584</v>
      </c>
      <c r="J623" s="4">
        <v>1.9603801352131356E-2</v>
      </c>
      <c r="K623" s="4">
        <v>0.17260104321083314</v>
      </c>
    </row>
    <row r="624" spans="1:11" x14ac:dyDescent="0.35">
      <c r="A624" s="22" t="s">
        <v>1233</v>
      </c>
      <c r="B624" s="4">
        <v>-4.2666294744666322E-2</v>
      </c>
      <c r="C624" s="4">
        <v>-0.10790494124131234</v>
      </c>
      <c r="D624" s="4">
        <v>-4.2666294744666433E-2</v>
      </c>
      <c r="E624" s="4">
        <v>-0.10790494124131245</v>
      </c>
      <c r="G624" s="271">
        <v>41883</v>
      </c>
      <c r="H624" s="4">
        <v>0.12627853783987164</v>
      </c>
      <c r="I624" s="4">
        <v>0.30734748684431779</v>
      </c>
      <c r="J624" s="4">
        <v>1.7876674737132392E-2</v>
      </c>
      <c r="K624" s="4">
        <v>0.18962122633810385</v>
      </c>
    </row>
    <row r="625" spans="1:11" x14ac:dyDescent="0.35">
      <c r="A625" s="22" t="s">
        <v>1237</v>
      </c>
      <c r="B625" s="4">
        <v>6.4485124077937606E-2</v>
      </c>
      <c r="C625" s="4">
        <v>-1.7133309142960851E-2</v>
      </c>
      <c r="D625" s="4">
        <v>6.4485124077937828E-2</v>
      </c>
      <c r="E625" s="4">
        <v>-1.7133309142960851E-2</v>
      </c>
      <c r="G625" s="271">
        <v>41913</v>
      </c>
      <c r="H625" s="4">
        <v>0.30938459792297945</v>
      </c>
      <c r="I625" s="4">
        <v>0.28545124686324064</v>
      </c>
      <c r="J625" s="4">
        <v>4.0365368045887084E-2</v>
      </c>
      <c r="K625" s="4">
        <v>0.20224852709887231</v>
      </c>
    </row>
    <row r="626" spans="1:11" x14ac:dyDescent="0.35">
      <c r="A626" s="22" t="s">
        <v>1686</v>
      </c>
      <c r="B626" s="4">
        <v>-0.65594317387901357</v>
      </c>
      <c r="C626" s="4">
        <v>0.20094512927912023</v>
      </c>
      <c r="D626" s="4">
        <v>-0.65594317387901357</v>
      </c>
      <c r="E626" s="4">
        <v>0.20094512927912023</v>
      </c>
      <c r="G626" s="271">
        <v>41944</v>
      </c>
      <c r="H626" s="4">
        <v>5.6462434082535928E-3</v>
      </c>
      <c r="I626" s="4">
        <v>0.24084765412029929</v>
      </c>
      <c r="J626" s="4">
        <v>4.7586264718082472E-2</v>
      </c>
      <c r="K626" s="4">
        <v>0.22011739408165898</v>
      </c>
    </row>
    <row r="627" spans="1:11" x14ac:dyDescent="0.35">
      <c r="A627" s="22" t="s">
        <v>1236</v>
      </c>
      <c r="B627" s="4">
        <v>-4.1231855090048897E-2</v>
      </c>
      <c r="C627" s="4">
        <v>4.3806860836871131E-2</v>
      </c>
      <c r="D627" s="4">
        <v>-4.1231855090048786E-2</v>
      </c>
      <c r="E627" s="4">
        <v>4.3806860836871131E-2</v>
      </c>
      <c r="G627" s="271">
        <v>41974</v>
      </c>
      <c r="H627" s="4">
        <v>0.16560295672641989</v>
      </c>
      <c r="I627" s="4">
        <v>0.19710210278268536</v>
      </c>
      <c r="J627" s="4">
        <v>5.8129583960568221E-2</v>
      </c>
      <c r="K627" s="4">
        <v>0.22786433557249652</v>
      </c>
    </row>
    <row r="628" spans="1:11" x14ac:dyDescent="0.35">
      <c r="A628" s="22" t="s">
        <v>1241</v>
      </c>
      <c r="B628" s="4">
        <v>-0.13847410676006533</v>
      </c>
      <c r="C628" s="4">
        <v>-0.11851613460983068</v>
      </c>
      <c r="D628" s="4">
        <v>-0.13847410676006522</v>
      </c>
      <c r="E628" s="4">
        <v>-0.11851613460983068</v>
      </c>
      <c r="G628" s="271">
        <v>42005</v>
      </c>
      <c r="H628" s="4">
        <v>0.21370608239982336</v>
      </c>
      <c r="I628" s="4">
        <v>0.2186719199183671</v>
      </c>
      <c r="J628" s="4">
        <v>7.3148940350942215E-2</v>
      </c>
      <c r="K628" s="4">
        <v>0.22857598271208568</v>
      </c>
    </row>
    <row r="629" spans="1:11" x14ac:dyDescent="0.35">
      <c r="A629" s="22" t="s">
        <v>1235</v>
      </c>
      <c r="B629" s="4">
        <v>0.15804651019846183</v>
      </c>
      <c r="C629" s="4">
        <v>6.8912046199583132E-2</v>
      </c>
      <c r="D629" s="4">
        <v>0.15804651019846183</v>
      </c>
      <c r="E629" s="4">
        <v>6.891204619958291E-2</v>
      </c>
      <c r="G629" s="271">
        <v>42036</v>
      </c>
      <c r="H629" s="4">
        <v>0.16914889670173849</v>
      </c>
      <c r="I629" s="4">
        <v>0.26661161294089242</v>
      </c>
      <c r="J629" s="4">
        <v>9.2429810039462046E-2</v>
      </c>
      <c r="K629" s="4">
        <v>0.2411799953991749</v>
      </c>
    </row>
    <row r="630" spans="1:11" x14ac:dyDescent="0.35">
      <c r="A630" s="22" t="s">
        <v>1228</v>
      </c>
      <c r="B630" s="4">
        <v>-9.031566621667042E-3</v>
      </c>
      <c r="C630" s="4">
        <v>-7.7262572052367862E-2</v>
      </c>
      <c r="D630" s="4">
        <v>-9.031566621667042E-3</v>
      </c>
      <c r="E630" s="4">
        <v>-7.7262572052367862E-2</v>
      </c>
      <c r="G630" s="271">
        <v>42064</v>
      </c>
      <c r="H630" s="4">
        <v>0.32855270170060713</v>
      </c>
      <c r="I630" s="4">
        <v>0.36869412494777909</v>
      </c>
      <c r="J630" s="4">
        <v>0.11905636635784012</v>
      </c>
      <c r="K630" s="4">
        <v>0.25848075312260921</v>
      </c>
    </row>
    <row r="631" spans="1:11" x14ac:dyDescent="0.35">
      <c r="A631" s="22" t="s">
        <v>1239</v>
      </c>
      <c r="B631" s="4">
        <v>2.6823436742349882E-2</v>
      </c>
      <c r="C631" s="4">
        <v>-2.7772684972823702E-2</v>
      </c>
      <c r="D631" s="4">
        <v>2.6823436742349882E-2</v>
      </c>
      <c r="E631" s="4">
        <v>-2.7772684972823591E-2</v>
      </c>
      <c r="G631" s="271">
        <v>42095</v>
      </c>
      <c r="H631" s="4">
        <v>0.17327000749763632</v>
      </c>
      <c r="I631" s="4">
        <v>0.34668614750189519</v>
      </c>
      <c r="J631" s="4">
        <v>0.13236980965794309</v>
      </c>
      <c r="K631" s="4">
        <v>0.27698372676013583</v>
      </c>
    </row>
    <row r="632" spans="1:11" x14ac:dyDescent="0.35">
      <c r="A632" s="22" t="s">
        <v>1240</v>
      </c>
      <c r="B632" s="4">
        <v>2.7438369297472676E-2</v>
      </c>
      <c r="C632" s="4">
        <v>-0.21805722047380394</v>
      </c>
      <c r="D632" s="4">
        <v>2.7438369297472898E-2</v>
      </c>
      <c r="E632" s="4">
        <v>-0.21805722047380383</v>
      </c>
      <c r="G632" s="271">
        <v>42125</v>
      </c>
      <c r="H632" s="4">
        <v>0.10286898394662902</v>
      </c>
      <c r="I632" s="4">
        <v>8.6368406199138104E-2</v>
      </c>
      <c r="J632" s="4">
        <v>0.13067898304199255</v>
      </c>
      <c r="K632" s="4">
        <v>0.25290128395460032</v>
      </c>
    </row>
    <row r="633" spans="1:11" x14ac:dyDescent="0.35">
      <c r="A633" s="22" t="s">
        <v>1687</v>
      </c>
      <c r="B633" s="4">
        <v>-0.80370634003644026</v>
      </c>
      <c r="C633" s="4">
        <v>1.3525694687967125</v>
      </c>
      <c r="D633" s="4">
        <v>-0.80370634003644015</v>
      </c>
      <c r="E633" s="4">
        <v>1.3525694687967125</v>
      </c>
      <c r="G633" s="271">
        <v>42156</v>
      </c>
      <c r="H633" s="4">
        <v>0.10899101920291754</v>
      </c>
      <c r="I633" s="4">
        <v>0.16686905678638153</v>
      </c>
      <c r="J633" s="4">
        <v>0.13112467682328277</v>
      </c>
      <c r="K633" s="4">
        <v>0.23517595382707701</v>
      </c>
    </row>
    <row r="634" spans="1:11" x14ac:dyDescent="0.35">
      <c r="A634" s="22" t="s">
        <v>1242</v>
      </c>
      <c r="B634" s="4">
        <v>4.0281967101059024E-2</v>
      </c>
      <c r="C634" s="4">
        <v>-0.19631076043026918</v>
      </c>
      <c r="D634" s="4">
        <v>4.0281967101059024E-2</v>
      </c>
      <c r="E634" s="4">
        <v>-0.19631076043026918</v>
      </c>
      <c r="G634" s="271">
        <v>42186</v>
      </c>
      <c r="H634" s="4">
        <v>0.16394543258727978</v>
      </c>
      <c r="I634" s="4">
        <v>0.21981414035071345</v>
      </c>
      <c r="J634" s="4">
        <v>0.13511139273110917</v>
      </c>
      <c r="K634" s="4">
        <v>0.23815548654934204</v>
      </c>
    </row>
    <row r="635" spans="1:11" x14ac:dyDescent="0.35">
      <c r="A635" s="22" t="s">
        <v>1243</v>
      </c>
      <c r="B635" s="4">
        <v>-4.7663860493480703E-2</v>
      </c>
      <c r="C635" s="4">
        <v>-4.2894594416821974E-2</v>
      </c>
      <c r="D635" s="4">
        <v>-4.7663860493480703E-2</v>
      </c>
      <c r="E635" s="4">
        <v>-4.2894594416821863E-2</v>
      </c>
      <c r="G635" s="271">
        <v>42217</v>
      </c>
      <c r="H635" s="4">
        <v>0.13469118109665179</v>
      </c>
      <c r="I635" s="4">
        <v>0.36757468094068191</v>
      </c>
      <c r="J635" s="4">
        <v>0.16799810450323061</v>
      </c>
      <c r="K635" s="4">
        <v>0.25134529697674868</v>
      </c>
    </row>
    <row r="636" spans="1:11" x14ac:dyDescent="0.35">
      <c r="A636" s="22" t="s">
        <v>1688</v>
      </c>
      <c r="B636" s="4">
        <v>0.26906335493446609</v>
      </c>
      <c r="C636" s="4">
        <v>6.8447494355349692E-2</v>
      </c>
      <c r="D636" s="4">
        <v>0.26906335493446609</v>
      </c>
      <c r="E636" s="4">
        <v>6.8447494355349692E-2</v>
      </c>
      <c r="G636" s="271">
        <v>42248</v>
      </c>
      <c r="H636" s="4">
        <v>6.2995160752997492E-2</v>
      </c>
      <c r="I636" s="4">
        <v>0.11381644922031708</v>
      </c>
      <c r="J636" s="4">
        <v>0.16127586629648838</v>
      </c>
      <c r="K636" s="4">
        <v>0.23316601443187435</v>
      </c>
    </row>
    <row r="637" spans="1:11" x14ac:dyDescent="0.35">
      <c r="A637" s="22" t="s">
        <v>1244</v>
      </c>
      <c r="B637" s="4">
        <v>7.697210968804491E-4</v>
      </c>
      <c r="C637" s="4">
        <v>-9.1565141810191153E-2</v>
      </c>
      <c r="D637" s="4">
        <v>7.697210968804491E-4</v>
      </c>
      <c r="E637" s="4">
        <v>-9.1565141810191153E-2</v>
      </c>
      <c r="G637" s="271">
        <v>42278</v>
      </c>
      <c r="H637" s="4">
        <v>-7.3347183570287133E-2</v>
      </c>
      <c r="I637" s="4">
        <v>2.7325588826952574E-2</v>
      </c>
      <c r="J637" s="4">
        <v>0.12043450012997869</v>
      </c>
      <c r="K637" s="4">
        <v>0.20695844380611184</v>
      </c>
    </row>
    <row r="638" spans="1:11" x14ac:dyDescent="0.35">
      <c r="A638" s="22" t="s">
        <v>1245</v>
      </c>
      <c r="B638" s="4">
        <v>8.0757467634114732E-2</v>
      </c>
      <c r="C638" s="4">
        <v>6.7874677741661671E-3</v>
      </c>
      <c r="D638" s="4">
        <v>8.0757467634114732E-2</v>
      </c>
      <c r="E638" s="4">
        <v>6.7874677741661671E-3</v>
      </c>
      <c r="G638" s="271">
        <v>42309</v>
      </c>
      <c r="H638" s="4">
        <v>0.2419709219875612</v>
      </c>
      <c r="I638" s="4">
        <v>0.15529476909726947</v>
      </c>
      <c r="J638" s="4">
        <v>0.13857917335287917</v>
      </c>
      <c r="K638" s="4">
        <v>0.20009802434397095</v>
      </c>
    </row>
    <row r="639" spans="1:11" x14ac:dyDescent="0.35">
      <c r="A639" s="22" t="s">
        <v>1238</v>
      </c>
      <c r="B639" s="4">
        <v>-3.1385535175251E-2</v>
      </c>
      <c r="C639" s="4">
        <v>-0.11380813326022587</v>
      </c>
      <c r="D639" s="4">
        <v>-3.1385535175251E-2</v>
      </c>
      <c r="E639" s="4">
        <v>-0.11380813326022599</v>
      </c>
      <c r="G639" s="271">
        <v>42339</v>
      </c>
      <c r="H639" s="4">
        <v>3.8983742070384242E-3</v>
      </c>
      <c r="I639" s="4">
        <v>0.20819538802320103</v>
      </c>
      <c r="J639" s="4">
        <v>0.12669528204928571</v>
      </c>
      <c r="K639" s="4">
        <v>0.20084575525189385</v>
      </c>
    </row>
    <row r="640" spans="1:11" x14ac:dyDescent="0.35">
      <c r="A640" s="20">
        <v>2024</v>
      </c>
      <c r="G640" s="271">
        <v>42370</v>
      </c>
      <c r="H640" s="4">
        <v>1.505783261173832E-2</v>
      </c>
      <c r="I640" s="4">
        <v>3.3599439555161537E-2</v>
      </c>
      <c r="J640" s="4">
        <v>0.11129620460318423</v>
      </c>
      <c r="K640" s="4">
        <v>0.18404908836727363</v>
      </c>
    </row>
    <row r="641" spans="1:11" x14ac:dyDescent="0.35">
      <c r="A641" s="22" t="s">
        <v>1229</v>
      </c>
      <c r="B641" s="4">
        <v>3.355873281406363E-2</v>
      </c>
      <c r="C641" s="4">
        <v>5.3948934424568051E-3</v>
      </c>
      <c r="D641" s="4">
        <v>3.355873281406363E-2</v>
      </c>
      <c r="E641" s="4">
        <v>5.3948934424565831E-3</v>
      </c>
      <c r="G641" s="271">
        <v>42401</v>
      </c>
      <c r="H641" s="4">
        <v>6.5741901732670804E-2</v>
      </c>
      <c r="I641" s="4">
        <v>0.11362146643845317</v>
      </c>
      <c r="J641" s="4">
        <v>0.10275053276762147</v>
      </c>
      <c r="K641" s="4">
        <v>0.17104482548615763</v>
      </c>
    </row>
    <row r="642" spans="1:11" x14ac:dyDescent="0.35">
      <c r="A642" s="22" t="s">
        <v>1230</v>
      </c>
      <c r="B642" s="4">
        <v>-3.5912737548741136E-2</v>
      </c>
      <c r="C642" s="4">
        <v>-2.0615990246631521E-2</v>
      </c>
      <c r="D642" s="4">
        <v>-3.5912737548741136E-2</v>
      </c>
      <c r="E642" s="4">
        <v>-2.0615990246631521E-2</v>
      </c>
      <c r="G642" s="271">
        <v>42430</v>
      </c>
      <c r="H642" s="4">
        <v>-3.0615566451774323E-2</v>
      </c>
      <c r="I642" s="4">
        <v>3.3417373580965748E-2</v>
      </c>
      <c r="J642" s="4">
        <v>7.1996332139784958E-2</v>
      </c>
      <c r="K642" s="4">
        <v>0.14285271221379059</v>
      </c>
    </row>
    <row r="643" spans="1:11" x14ac:dyDescent="0.35">
      <c r="A643" s="22" t="s">
        <v>1231</v>
      </c>
      <c r="B643" s="4">
        <v>-8.2467144546769289E-2</v>
      </c>
      <c r="C643" s="4">
        <v>1.1406167308014137E-2</v>
      </c>
      <c r="D643" s="4">
        <v>-8.2467144546769289E-2</v>
      </c>
      <c r="E643" s="4">
        <v>1.1406167308014137E-2</v>
      </c>
      <c r="G643" s="271">
        <v>42461</v>
      </c>
      <c r="H643" s="4">
        <v>8.2808140975966671E-2</v>
      </c>
      <c r="I643" s="4">
        <v>8.270899477421656E-3</v>
      </c>
      <c r="J643" s="4">
        <v>6.5420154724626034E-2</v>
      </c>
      <c r="K643" s="4">
        <v>0.11545885816277313</v>
      </c>
    </row>
    <row r="644" spans="1:11" x14ac:dyDescent="0.35">
      <c r="A644" s="22" t="s">
        <v>1232</v>
      </c>
      <c r="B644" s="4">
        <v>9.8674065527235788E-2</v>
      </c>
      <c r="C644" s="4">
        <v>-0.14092928362670853</v>
      </c>
      <c r="D644" s="4">
        <v>9.8674065527235788E-2</v>
      </c>
      <c r="E644" s="4">
        <v>-0.14092928362670853</v>
      </c>
      <c r="G644" s="271">
        <v>42491</v>
      </c>
      <c r="H644" s="4">
        <v>2.0468656675517449E-2</v>
      </c>
      <c r="I644" s="4">
        <v>-2.5523790596992724E-2</v>
      </c>
      <c r="J644" s="4">
        <v>5.8121434180831821E-2</v>
      </c>
      <c r="K644" s="4">
        <v>0.10486447268614851</v>
      </c>
    </row>
    <row r="645" spans="1:11" x14ac:dyDescent="0.35">
      <c r="A645" s="22" t="s">
        <v>1234</v>
      </c>
      <c r="B645" s="4">
        <v>0.11365530716126937</v>
      </c>
      <c r="C645" s="4">
        <v>3.547860850889939E-2</v>
      </c>
      <c r="D645" s="4">
        <v>0.11365530716126937</v>
      </c>
      <c r="E645" s="4">
        <v>3.5478608508899612E-2</v>
      </c>
      <c r="G645" s="271">
        <v>42522</v>
      </c>
      <c r="H645" s="4">
        <v>8.8899570836333375E-2</v>
      </c>
      <c r="I645" s="4">
        <v>2.0416500620618727E-2</v>
      </c>
      <c r="J645" s="4">
        <v>5.6793528484168965E-2</v>
      </c>
      <c r="K645" s="4">
        <v>9.2324446986777442E-2</v>
      </c>
    </row>
    <row r="646" spans="1:11" x14ac:dyDescent="0.35">
      <c r="A646" s="22" t="s">
        <v>1233</v>
      </c>
      <c r="B646" s="4">
        <v>2.1876183497810286E-2</v>
      </c>
      <c r="C646" s="4">
        <v>1.4269175739377138E-2</v>
      </c>
      <c r="D646" s="4">
        <v>2.1876183497810286E-2</v>
      </c>
      <c r="E646" s="4">
        <v>1.4269175739377138E-2</v>
      </c>
      <c r="G646" s="271">
        <v>42552</v>
      </c>
      <c r="H646" s="4">
        <v>-6.7050477658015306E-2</v>
      </c>
      <c r="I646" s="4">
        <v>-9.7813680843810924E-2</v>
      </c>
      <c r="J646" s="4">
        <v>3.4901700454206264E-2</v>
      </c>
      <c r="K646" s="4">
        <v>6.4584251910077883E-2</v>
      </c>
    </row>
    <row r="647" spans="1:11" x14ac:dyDescent="0.35">
      <c r="A647" s="22" t="s">
        <v>1237</v>
      </c>
      <c r="B647" s="4">
        <v>-3.2156056708557701E-3</v>
      </c>
      <c r="C647" s="4">
        <v>4.5472706362974513E-3</v>
      </c>
      <c r="D647" s="4">
        <v>-3.2156056708558811E-3</v>
      </c>
      <c r="E647" s="4">
        <v>4.5472706362974513E-3</v>
      </c>
      <c r="G647" s="271">
        <v>42583</v>
      </c>
      <c r="H647" s="4">
        <v>0.23384405926833352</v>
      </c>
      <c r="I647" s="4">
        <v>2.0841420827084622E-3</v>
      </c>
      <c r="J647" s="4">
        <v>4.1184035537462194E-2</v>
      </c>
      <c r="K647" s="4">
        <v>4.2976776081589341E-2</v>
      </c>
    </row>
    <row r="648" spans="1:11" x14ac:dyDescent="0.35">
      <c r="A648" s="22" t="s">
        <v>1686</v>
      </c>
      <c r="B648" s="4">
        <v>0.30727727225182622</v>
      </c>
      <c r="C648" s="4">
        <v>0.31650712014329585</v>
      </c>
      <c r="D648" s="4">
        <v>0.30727727225182622</v>
      </c>
      <c r="E648" s="4">
        <v>0.31650712014329607</v>
      </c>
      <c r="G648" s="271">
        <v>42614</v>
      </c>
      <c r="H648" s="4">
        <v>3.6710960779031243E-2</v>
      </c>
      <c r="I648" s="4">
        <v>7.7301998119263526E-3</v>
      </c>
      <c r="J648" s="4">
        <v>3.8921243055101806E-2</v>
      </c>
      <c r="K648" s="4">
        <v>3.3978048918408721E-2</v>
      </c>
    </row>
    <row r="649" spans="1:11" x14ac:dyDescent="0.35">
      <c r="A649" s="22" t="s">
        <v>1236</v>
      </c>
      <c r="B649" s="4">
        <v>7.7435830137122519E-2</v>
      </c>
      <c r="C649" s="4">
        <v>0.11922462954819069</v>
      </c>
      <c r="D649" s="4">
        <v>7.7435830137122297E-2</v>
      </c>
      <c r="E649" s="4">
        <v>0.11922462954819069</v>
      </c>
      <c r="G649" s="271">
        <v>42644</v>
      </c>
      <c r="H649" s="4">
        <v>-7.9534832894713858E-2</v>
      </c>
      <c r="I649" s="4">
        <v>-5.1592300499269106E-3</v>
      </c>
      <c r="J649" s="4">
        <v>3.9183385631786471E-2</v>
      </c>
      <c r="K649" s="4">
        <v>3.1022495601547018E-2</v>
      </c>
    </row>
    <row r="650" spans="1:11" x14ac:dyDescent="0.35">
      <c r="A650" s="22" t="s">
        <v>1241</v>
      </c>
      <c r="B650" s="4">
        <v>-4.385182673574739E-2</v>
      </c>
      <c r="C650" s="4">
        <v>-2.7519391533147086E-2</v>
      </c>
      <c r="D650" s="4">
        <v>-4.3851826735747501E-2</v>
      </c>
      <c r="E650" s="4">
        <v>-2.7519391533147086E-2</v>
      </c>
      <c r="G650" s="271">
        <v>42675</v>
      </c>
      <c r="H650" s="4">
        <v>8.0086397475726434E-2</v>
      </c>
      <c r="I650" s="4">
        <v>8.2062879424484203E-2</v>
      </c>
      <c r="J650" s="4">
        <v>2.8906304189888932E-2</v>
      </c>
      <c r="K650" s="4">
        <v>2.6295398028216566E-2</v>
      </c>
    </row>
    <row r="651" spans="1:11" x14ac:dyDescent="0.35">
      <c r="A651" s="22" t="s">
        <v>1235</v>
      </c>
      <c r="B651" s="4">
        <v>0.16138700994197519</v>
      </c>
      <c r="C651" s="4">
        <v>7.846098977848226E-2</v>
      </c>
      <c r="D651" s="4">
        <v>0.16138700994197519</v>
      </c>
      <c r="E651" s="4">
        <v>7.8460989778482482E-2</v>
      </c>
      <c r="G651" s="271">
        <v>42705</v>
      </c>
      <c r="H651" s="4">
        <v>3.0048183962809061E-2</v>
      </c>
      <c r="I651" s="4">
        <v>-6.2308937506303508E-3</v>
      </c>
      <c r="J651" s="4">
        <v>3.0653768449445895E-2</v>
      </c>
      <c r="K651" s="4">
        <v>1.3301684453263407E-2</v>
      </c>
    </row>
    <row r="652" spans="1:11" x14ac:dyDescent="0.35">
      <c r="A652" s="22" t="s">
        <v>1228</v>
      </c>
      <c r="B652" s="4">
        <v>9.5408742334623931E-4</v>
      </c>
      <c r="C652" s="4">
        <v>2.4008169054785533E-3</v>
      </c>
      <c r="D652" s="4">
        <v>9.5408742334623931E-4</v>
      </c>
      <c r="E652" s="4">
        <v>2.4008169054785533E-3</v>
      </c>
      <c r="G652" s="271">
        <v>42736</v>
      </c>
      <c r="H652" s="4">
        <v>4.5235297012124143E-2</v>
      </c>
      <c r="I652" s="4">
        <v>7.4022613417290772E-2</v>
      </c>
      <c r="J652" s="4">
        <v>3.2951335128901471E-2</v>
      </c>
      <c r="K652" s="4">
        <v>1.6613739370938463E-2</v>
      </c>
    </row>
    <row r="653" spans="1:11" x14ac:dyDescent="0.35">
      <c r="A653" s="22" t="s">
        <v>1239</v>
      </c>
      <c r="B653" s="4">
        <v>8.715280284275484E-2</v>
      </c>
      <c r="C653" s="4">
        <v>-1.3237475346155492E-2</v>
      </c>
      <c r="D653" s="4">
        <v>8.7152802842755062E-2</v>
      </c>
      <c r="E653" s="4">
        <v>-1.3237475346155603E-2</v>
      </c>
      <c r="G653" s="271">
        <v>42767</v>
      </c>
      <c r="H653" s="4">
        <v>9.136889430965156E-2</v>
      </c>
      <c r="I653" s="4">
        <v>-5.3514009981307842E-2</v>
      </c>
      <c r="J653" s="4">
        <v>3.5354142330689786E-2</v>
      </c>
      <c r="K653" s="4">
        <v>2.2750040518684234E-3</v>
      </c>
    </row>
    <row r="654" spans="1:11" x14ac:dyDescent="0.35">
      <c r="A654" s="22" t="s">
        <v>1240</v>
      </c>
      <c r="B654" s="4">
        <v>3.0914728329394459E-2</v>
      </c>
      <c r="C654" s="4">
        <v>-4.8676391125815899E-3</v>
      </c>
      <c r="D654" s="4">
        <v>3.0914728329394237E-2</v>
      </c>
      <c r="E654" s="4">
        <v>-4.8676391125815899E-3</v>
      </c>
      <c r="G654" s="271">
        <v>42795</v>
      </c>
      <c r="H654" s="4">
        <v>0.12224833640182386</v>
      </c>
      <c r="I654" s="4">
        <v>3.9343903038703498E-2</v>
      </c>
      <c r="J654" s="4">
        <v>4.9560417208411423E-2</v>
      </c>
      <c r="K654" s="4">
        <v>2.9017156440565017E-3</v>
      </c>
    </row>
    <row r="655" spans="1:11" x14ac:dyDescent="0.35">
      <c r="A655" s="22" t="s">
        <v>1687</v>
      </c>
      <c r="B655" s="4">
        <v>0.43421961373289131</v>
      </c>
      <c r="C655" s="4">
        <v>-2.0208751376875722E-2</v>
      </c>
      <c r="D655" s="4">
        <v>0.43421961373289109</v>
      </c>
      <c r="E655" s="4">
        <v>-2.0208751376875611E-2</v>
      </c>
      <c r="G655" s="271">
        <v>42826</v>
      </c>
      <c r="H655" s="4">
        <v>-0.10697078299442686</v>
      </c>
      <c r="I655" s="4">
        <v>-9.5127227225447197E-2</v>
      </c>
      <c r="J655" s="4">
        <v>3.2986897173051144E-2</v>
      </c>
      <c r="K655" s="4">
        <v>-6.0483844242641416E-3</v>
      </c>
    </row>
    <row r="656" spans="1:11" x14ac:dyDescent="0.35">
      <c r="A656" s="22" t="s">
        <v>1242</v>
      </c>
      <c r="B656" s="4">
        <v>-1.654204361806344E-2</v>
      </c>
      <c r="C656" s="4">
        <v>-2.0052453505807311E-2</v>
      </c>
      <c r="D656" s="4">
        <v>-1.654204361806344E-2</v>
      </c>
      <c r="E656" s="4">
        <v>-2.0052453505807422E-2</v>
      </c>
      <c r="G656" s="271">
        <v>42856</v>
      </c>
      <c r="H656" s="4">
        <v>0.22627554342094913</v>
      </c>
      <c r="I656" s="4">
        <v>0.22371762686321484</v>
      </c>
      <c r="J656" s="4">
        <v>5.1323686392785284E-2</v>
      </c>
      <c r="K656" s="4">
        <v>1.4385985062693063E-2</v>
      </c>
    </row>
    <row r="657" spans="1:11" x14ac:dyDescent="0.35">
      <c r="A657" s="22" t="s">
        <v>1243</v>
      </c>
      <c r="B657" s="4">
        <v>-1.4056189376765671E-2</v>
      </c>
      <c r="C657" s="4">
        <v>-8.091314546032069E-2</v>
      </c>
      <c r="D657" s="4">
        <v>-1.4056189376765782E-2</v>
      </c>
      <c r="E657" s="4">
        <v>-8.0913145460320801E-2</v>
      </c>
      <c r="G657" s="271">
        <v>42887</v>
      </c>
      <c r="H657" s="4">
        <v>0.12591359004301261</v>
      </c>
      <c r="I657" s="4">
        <v>-3.1987964875360708E-2</v>
      </c>
      <c r="J657" s="4">
        <v>5.4957517052525606E-2</v>
      </c>
      <c r="K657" s="4">
        <v>9.9343592284570903E-3</v>
      </c>
    </row>
    <row r="658" spans="1:11" x14ac:dyDescent="0.35">
      <c r="A658" s="22" t="s">
        <v>1688</v>
      </c>
      <c r="B658" s="4">
        <v>0.18011048322070367</v>
      </c>
      <c r="C658" s="4">
        <v>0.24066749450875791</v>
      </c>
      <c r="D658" s="4">
        <v>0.18011048322070367</v>
      </c>
      <c r="E658" s="4">
        <v>0.24066749450875791</v>
      </c>
      <c r="G658" s="271">
        <v>42917</v>
      </c>
      <c r="H658" s="4">
        <v>0.10026696360619169</v>
      </c>
      <c r="I658" s="4">
        <v>7.2524311606549929E-2</v>
      </c>
      <c r="J658" s="4">
        <v>7.1053109524247926E-2</v>
      </c>
      <c r="K658" s="4">
        <v>2.4456561174897695E-2</v>
      </c>
    </row>
    <row r="659" spans="1:11" x14ac:dyDescent="0.35">
      <c r="A659" s="22" t="s">
        <v>1244</v>
      </c>
      <c r="B659" s="4">
        <v>-5.4439487664170061E-2</v>
      </c>
      <c r="C659" s="4">
        <v>3.5704046018298907E-3</v>
      </c>
      <c r="D659" s="4">
        <v>-5.443948766416995E-2</v>
      </c>
      <c r="E659" s="4">
        <v>3.5704046018298907E-3</v>
      </c>
      <c r="G659" s="271">
        <v>42948</v>
      </c>
      <c r="H659" s="4">
        <v>0.15202515147760276</v>
      </c>
      <c r="I659" s="4">
        <v>3.0726225573715737E-2</v>
      </c>
      <c r="J659" s="4">
        <v>6.7634744659524904E-2</v>
      </c>
      <c r="K659" s="4">
        <v>2.6546494191440173E-2</v>
      </c>
    </row>
    <row r="660" spans="1:11" x14ac:dyDescent="0.35">
      <c r="A660" s="22" t="s">
        <v>1245</v>
      </c>
      <c r="B660" s="4">
        <v>5.0103046468376489E-2</v>
      </c>
      <c r="C660" s="4">
        <v>5.4863097928741222E-3</v>
      </c>
      <c r="D660" s="4">
        <v>5.0103046468376489E-2</v>
      </c>
      <c r="E660" s="4">
        <v>5.4863097928741222E-3</v>
      </c>
      <c r="G660" s="271">
        <v>42979</v>
      </c>
      <c r="H660" s="4">
        <v>8.1007197669742403E-3</v>
      </c>
      <c r="I660" s="4">
        <v>6.8523785407264226E-2</v>
      </c>
      <c r="J660" s="4">
        <v>6.4950890609361878E-2</v>
      </c>
      <c r="K660" s="4">
        <v>3.1927631702730386E-2</v>
      </c>
    </row>
    <row r="661" spans="1:11" x14ac:dyDescent="0.35">
      <c r="A661" s="22" t="s">
        <v>1238</v>
      </c>
      <c r="B661" s="4">
        <v>-3.0651114546662916E-2</v>
      </c>
      <c r="C661" s="4">
        <v>1.7139638632740484E-2</v>
      </c>
      <c r="D661" s="4">
        <v>-3.0651114546662916E-2</v>
      </c>
      <c r="E661" s="4">
        <v>1.7139638632740484E-2</v>
      </c>
      <c r="G661" s="271">
        <v>43009</v>
      </c>
      <c r="H661" s="4">
        <v>8.0643004703363719E-2</v>
      </c>
      <c r="I661" s="4">
        <v>0.13616479674433912</v>
      </c>
      <c r="J661" s="4">
        <v>7.9806616552937859E-2</v>
      </c>
      <c r="K661" s="4">
        <v>4.4284010495775794E-2</v>
      </c>
    </row>
    <row r="662" spans="1:11" x14ac:dyDescent="0.35">
      <c r="A662" s="20">
        <v>2025</v>
      </c>
      <c r="G662" s="271">
        <v>43040</v>
      </c>
      <c r="H662" s="4">
        <v>0.11416621598882104</v>
      </c>
      <c r="I662" s="4">
        <v>9.2855010010183925E-2</v>
      </c>
      <c r="J662" s="4">
        <v>8.2812820785007846E-2</v>
      </c>
      <c r="K662" s="4">
        <v>4.5488160317598947E-2</v>
      </c>
    </row>
    <row r="663" spans="1:11" x14ac:dyDescent="0.35">
      <c r="A663" s="22" t="s">
        <v>1229</v>
      </c>
      <c r="B663" s="4">
        <v>6.4636531831778754E-3</v>
      </c>
      <c r="C663" s="4">
        <v>-3.5193594220237712E-2</v>
      </c>
      <c r="D663" s="4">
        <v>6.4636531831778754E-3</v>
      </c>
      <c r="E663" s="4">
        <v>-3.5193594220237601E-2</v>
      </c>
      <c r="G663" s="271">
        <v>43070</v>
      </c>
      <c r="H663" s="4">
        <v>3.6007059100591432E-2</v>
      </c>
      <c r="I663" s="4">
        <v>3.3110712648090512E-2</v>
      </c>
      <c r="J663" s="4">
        <v>8.3109090799402763E-2</v>
      </c>
      <c r="K663" s="4">
        <v>4.8249074523127655E-2</v>
      </c>
    </row>
    <row r="664" spans="1:11" x14ac:dyDescent="0.35">
      <c r="A664" s="22" t="s">
        <v>1230</v>
      </c>
      <c r="B664" s="4">
        <v>-6.8679437436795387E-2</v>
      </c>
      <c r="C664" s="4">
        <v>0.15583984485662206</v>
      </c>
      <c r="D664" s="4">
        <v>-6.8679437436795276E-2</v>
      </c>
      <c r="E664" s="4">
        <v>0.15583984485662206</v>
      </c>
      <c r="G664" s="271">
        <v>43101</v>
      </c>
      <c r="H664" s="4">
        <v>0.10004931470434553</v>
      </c>
      <c r="I664" s="4">
        <v>9.6299285925774303E-2</v>
      </c>
      <c r="J664" s="4">
        <v>8.7237368301441354E-2</v>
      </c>
      <c r="K664" s="4">
        <v>5.0297698530128221E-2</v>
      </c>
    </row>
    <row r="665" spans="1:11" x14ac:dyDescent="0.35">
      <c r="A665" s="22" t="s">
        <v>1231</v>
      </c>
      <c r="B665" s="4">
        <v>-2.1291485684918454E-2</v>
      </c>
      <c r="C665" s="4">
        <v>-5.2418082081471473E-2</v>
      </c>
      <c r="D665" s="4">
        <v>-2.1291485684918454E-2</v>
      </c>
      <c r="E665" s="4">
        <v>-5.2418082081471473E-2</v>
      </c>
      <c r="G665" s="271">
        <v>43132</v>
      </c>
      <c r="H665" s="4">
        <v>-5.1731140392983987E-2</v>
      </c>
      <c r="I665" s="4">
        <v>9.0531820280668418E-2</v>
      </c>
      <c r="J665" s="4">
        <v>7.4160630036962383E-2</v>
      </c>
      <c r="K665" s="4">
        <v>6.3207718336281138E-2</v>
      </c>
    </row>
    <row r="666" spans="1:11" x14ac:dyDescent="0.35">
      <c r="A666" s="22" t="s">
        <v>1232</v>
      </c>
      <c r="B666" s="4">
        <v>-7.9901406285947552E-2</v>
      </c>
      <c r="C666" s="4">
        <v>-2.2563571909128055E-2</v>
      </c>
      <c r="D666" s="4">
        <v>-7.9901406285947552E-2</v>
      </c>
      <c r="E666" s="4">
        <v>-2.2563571909128166E-2</v>
      </c>
      <c r="G666" s="271">
        <v>43160</v>
      </c>
      <c r="H666" s="4">
        <v>-5.098491179348974E-2</v>
      </c>
      <c r="I666" s="4">
        <v>3.6268243583007065E-2</v>
      </c>
      <c r="J666" s="4">
        <v>5.769138202750157E-2</v>
      </c>
      <c r="K666" s="4">
        <v>6.2834994674023648E-2</v>
      </c>
    </row>
    <row r="667" spans="1:11" x14ac:dyDescent="0.35">
      <c r="A667" s="22" t="s">
        <v>1234</v>
      </c>
      <c r="B667" s="4">
        <v>0.15196442771594088</v>
      </c>
      <c r="C667" s="4">
        <v>3.4730535540428598E-2</v>
      </c>
      <c r="D667" s="4">
        <v>0.15196442771594088</v>
      </c>
      <c r="E667" s="4">
        <v>3.4730535540428598E-2</v>
      </c>
      <c r="G667" s="271">
        <v>43191</v>
      </c>
      <c r="H667" s="4">
        <v>0.24122675447894903</v>
      </c>
      <c r="I667" s="4">
        <v>0.25375167031735746</v>
      </c>
      <c r="J667" s="4">
        <v>8.5846068930625075E-2</v>
      </c>
      <c r="K667" s="4">
        <v>9.1648242605316232E-2</v>
      </c>
    </row>
    <row r="668" spans="1:11" x14ac:dyDescent="0.35">
      <c r="A668" s="22" t="s">
        <v>1233</v>
      </c>
      <c r="B668" s="4">
        <v>-5.3112531120189321E-2</v>
      </c>
      <c r="C668" s="4">
        <v>6.5083679527412341E-2</v>
      </c>
      <c r="D668" s="4">
        <v>-5.3112531120189321E-2</v>
      </c>
      <c r="E668" s="4">
        <v>6.5083679527412341E-2</v>
      </c>
      <c r="G668" s="271">
        <v>43221</v>
      </c>
      <c r="H668" s="4">
        <v>4.7491894365575549E-2</v>
      </c>
      <c r="I668" s="4">
        <v>4.0939984310290001E-2</v>
      </c>
      <c r="J668" s="4">
        <v>6.99397029888571E-2</v>
      </c>
      <c r="K668" s="4">
        <v>7.5990665686144432E-2</v>
      </c>
    </row>
    <row r="669" spans="1:11" x14ac:dyDescent="0.35">
      <c r="A669" s="22" t="s">
        <v>1237</v>
      </c>
      <c r="B669" s="4">
        <v>6.4506864241569151E-3</v>
      </c>
      <c r="C669" s="4">
        <v>3.2570517617708461E-2</v>
      </c>
      <c r="D669" s="4">
        <v>6.4506864241569151E-3</v>
      </c>
      <c r="E669" s="4">
        <v>3.2570517617708683E-2</v>
      </c>
      <c r="G669" s="271">
        <v>43252</v>
      </c>
      <c r="H669" s="4">
        <v>4.1344432451527302E-2</v>
      </c>
      <c r="I669" s="4">
        <v>0.15474358479517814</v>
      </c>
      <c r="J669" s="4">
        <v>6.2362619625163429E-2</v>
      </c>
      <c r="K669" s="4">
        <v>9.1520870195355375E-2</v>
      </c>
    </row>
    <row r="670" spans="1:11" x14ac:dyDescent="0.35">
      <c r="A670" s="22" t="s">
        <v>1686</v>
      </c>
      <c r="B670" s="4">
        <v>0.59658785374283352</v>
      </c>
      <c r="C670" s="4">
        <v>-0.26697772795113817</v>
      </c>
      <c r="D670" s="4">
        <v>0.59658785374283352</v>
      </c>
      <c r="E670" s="4">
        <v>-0.26697772795113817</v>
      </c>
      <c r="G670" s="271">
        <v>43282</v>
      </c>
      <c r="H670" s="4">
        <v>1.1894185825260806E-2</v>
      </c>
      <c r="I670" s="4">
        <v>0.11048075067084739</v>
      </c>
      <c r="J670" s="4">
        <v>5.43887032629915E-2</v>
      </c>
      <c r="K670" s="4">
        <v>9.4583965655294477E-2</v>
      </c>
    </row>
    <row r="671" spans="1:11" x14ac:dyDescent="0.35">
      <c r="A671" s="22" t="s">
        <v>1236</v>
      </c>
      <c r="B671" s="4">
        <v>4.4280200880981502E-2</v>
      </c>
      <c r="C671" s="4">
        <v>3.4260242478926672E-2</v>
      </c>
      <c r="D671" s="4">
        <v>4.4280200880981502E-2</v>
      </c>
      <c r="E671" s="4">
        <v>3.4260242478926672E-2</v>
      </c>
      <c r="G671" s="271">
        <v>43313</v>
      </c>
      <c r="H671" s="4">
        <v>3.7849293568385844E-2</v>
      </c>
      <c r="I671" s="4">
        <v>1.094164268669906E-2</v>
      </c>
      <c r="J671" s="4">
        <v>4.7057927673496147E-2</v>
      </c>
      <c r="K671" s="4">
        <v>9.2992409151219535E-2</v>
      </c>
    </row>
    <row r="672" spans="1:11" x14ac:dyDescent="0.35">
      <c r="A672" s="22" t="s">
        <v>1241</v>
      </c>
      <c r="B672" s="4">
        <v>9.0614345195496826E-2</v>
      </c>
      <c r="C672" s="4">
        <v>0.1246543410798413</v>
      </c>
      <c r="D672" s="4">
        <v>9.0614345195496826E-2</v>
      </c>
      <c r="E672" s="4">
        <v>0.1246543410798413</v>
      </c>
      <c r="G672" s="271">
        <v>43344</v>
      </c>
      <c r="H672" s="4">
        <v>5.4619100505319151E-2</v>
      </c>
      <c r="I672" s="4">
        <v>9.9047239465621661E-3</v>
      </c>
      <c r="J672" s="4">
        <v>5.1009697789879738E-2</v>
      </c>
      <c r="K672" s="4">
        <v>8.7462791264506956E-2</v>
      </c>
    </row>
    <row r="673" spans="1:11" x14ac:dyDescent="0.35">
      <c r="A673" s="22" t="s">
        <v>1235</v>
      </c>
      <c r="B673" s="4">
        <v>2.1903143535759728E-3</v>
      </c>
      <c r="C673" s="4">
        <v>1.9635356089295897E-2</v>
      </c>
      <c r="D673" s="4">
        <v>2.1903143535757508E-3</v>
      </c>
      <c r="E673" s="4">
        <v>1.9635356089295897E-2</v>
      </c>
      <c r="G673" s="271">
        <v>43374</v>
      </c>
      <c r="H673" s="4">
        <v>0.21540858684832531</v>
      </c>
      <c r="I673" s="4">
        <v>0.1578971312883255</v>
      </c>
      <c r="J673" s="4">
        <v>6.2804204989480361E-2</v>
      </c>
      <c r="K673" s="4">
        <v>9.0081754840114492E-2</v>
      </c>
    </row>
    <row r="674" spans="1:11" x14ac:dyDescent="0.35">
      <c r="A674" s="22" t="s">
        <v>1228</v>
      </c>
      <c r="B674" s="4">
        <v>6.832249070974683E-3</v>
      </c>
      <c r="C674" s="4">
        <v>4.5688204224958673E-2</v>
      </c>
      <c r="D674" s="4">
        <v>6.8322490709749051E-3</v>
      </c>
      <c r="E674" s="4">
        <v>4.5688204224958673E-2</v>
      </c>
      <c r="G674" s="271">
        <v>43405</v>
      </c>
      <c r="H674" s="4">
        <v>0.13667065508419141</v>
      </c>
      <c r="I674" s="4">
        <v>9.310479766654578E-2</v>
      </c>
      <c r="J674" s="4">
        <v>6.5322975734652955E-2</v>
      </c>
      <c r="K674" s="4">
        <v>9.0126492900886035E-2</v>
      </c>
    </row>
    <row r="675" spans="1:11" x14ac:dyDescent="0.35">
      <c r="A675" s="22" t="s">
        <v>1239</v>
      </c>
      <c r="B675" s="4">
        <v>0.22370508797458855</v>
      </c>
      <c r="C675" s="4">
        <v>-1.1136566937736347E-2</v>
      </c>
      <c r="D675" s="4">
        <v>0.22370508797458855</v>
      </c>
      <c r="E675" s="4">
        <v>-1.1136566937736347E-2</v>
      </c>
      <c r="G675" s="271">
        <v>43435</v>
      </c>
      <c r="H675" s="4">
        <v>0.14879797462457423</v>
      </c>
      <c r="I675" s="4">
        <v>4.2605477807031722E-2</v>
      </c>
      <c r="J675" s="4">
        <v>7.2489753961923142E-2</v>
      </c>
      <c r="K675" s="4">
        <v>9.0652471815852786E-2</v>
      </c>
    </row>
    <row r="676" spans="1:11" x14ac:dyDescent="0.35">
      <c r="A676" s="22" t="s">
        <v>1240</v>
      </c>
      <c r="B676" s="4">
        <v>-2.6131165563701986E-3</v>
      </c>
      <c r="C676" s="4">
        <v>2.1750070004781685E-2</v>
      </c>
      <c r="D676" s="4">
        <v>-2.6131165563701986E-3</v>
      </c>
      <c r="E676" s="4">
        <v>2.1750070004781685E-2</v>
      </c>
      <c r="G676" s="271">
        <v>43466</v>
      </c>
      <c r="H676" s="4">
        <v>5.6574482070232301E-2</v>
      </c>
      <c r="I676" s="4">
        <v>-1.9815158300544811E-2</v>
      </c>
      <c r="J676" s="4">
        <v>6.9271668090708838E-2</v>
      </c>
      <c r="K676" s="4">
        <v>8.0373808769389932E-2</v>
      </c>
    </row>
    <row r="677" spans="1:11" x14ac:dyDescent="0.35">
      <c r="A677" s="22" t="s">
        <v>1687</v>
      </c>
      <c r="B677" s="4">
        <v>2.1618154386345934</v>
      </c>
      <c r="C677" s="4">
        <v>-0.11114274127522683</v>
      </c>
      <c r="D677" s="4">
        <v>2.1618154386345934</v>
      </c>
      <c r="E677" s="4">
        <v>-0.11114274127522683</v>
      </c>
      <c r="G677" s="271">
        <v>43497</v>
      </c>
      <c r="H677" s="4">
        <v>0.11903707890297976</v>
      </c>
      <c r="I677" s="4">
        <v>-3.4476418223221783E-2</v>
      </c>
      <c r="J677" s="4">
        <v>8.3615046284448047E-2</v>
      </c>
      <c r="K677" s="4">
        <v>6.9406496971282872E-2</v>
      </c>
    </row>
    <row r="678" spans="1:11" x14ac:dyDescent="0.35">
      <c r="A678" s="22" t="s">
        <v>1242</v>
      </c>
      <c r="B678" s="4">
        <v>-3.5690576925573203E-2</v>
      </c>
      <c r="C678" s="4">
        <v>-4.4754386518171763E-2</v>
      </c>
      <c r="D678" s="4">
        <v>-3.5690576925573203E-2</v>
      </c>
      <c r="E678" s="4">
        <v>-4.4754386518171763E-2</v>
      </c>
      <c r="G678" s="271">
        <v>43525</v>
      </c>
      <c r="H678" s="4">
        <v>0.1278446269167921</v>
      </c>
      <c r="I678" s="4">
        <v>-3.6218432491757602E-2</v>
      </c>
      <c r="J678" s="4">
        <v>9.9981194815023544E-2</v>
      </c>
      <c r="K678" s="4">
        <v>6.2680295555996857E-2</v>
      </c>
    </row>
    <row r="679" spans="1:11" x14ac:dyDescent="0.35">
      <c r="A679" s="22" t="s">
        <v>1243</v>
      </c>
      <c r="B679" s="4">
        <v>-5.8371580711482962E-2</v>
      </c>
      <c r="C679" s="4">
        <v>-6.0972261881079737E-2</v>
      </c>
      <c r="D679" s="4">
        <v>-5.8371580711482962E-2</v>
      </c>
      <c r="E679" s="4">
        <v>-6.0972261881079737E-2</v>
      </c>
      <c r="G679" s="271">
        <v>43556</v>
      </c>
      <c r="H679" s="4">
        <v>6.7546321255947506E-2</v>
      </c>
      <c r="I679" s="4">
        <v>-9.80483489250914E-2</v>
      </c>
      <c r="J679" s="4">
        <v>8.7189887451307069E-2</v>
      </c>
      <c r="K679" s="4">
        <v>3.4328947597744852E-2</v>
      </c>
    </row>
    <row r="680" spans="1:11" x14ac:dyDescent="0.35">
      <c r="A680" s="22" t="s">
        <v>1688</v>
      </c>
      <c r="B680" s="4">
        <v>-0.21440624887853099</v>
      </c>
      <c r="C680" s="4">
        <v>0.36676727950132415</v>
      </c>
      <c r="D680" s="4">
        <v>-0.21440624887853099</v>
      </c>
      <c r="E680" s="4">
        <v>0.36676727950132415</v>
      </c>
      <c r="G680" s="271">
        <v>43586</v>
      </c>
      <c r="H680" s="4">
        <v>-6.0611492531792432E-4</v>
      </c>
      <c r="I680" s="4">
        <v>-3.9623045044632543E-2</v>
      </c>
      <c r="J680" s="4">
        <v>8.2106906219866493E-2</v>
      </c>
      <c r="K680" s="4">
        <v>2.6660982483958762E-2</v>
      </c>
    </row>
    <row r="681" spans="1:11" x14ac:dyDescent="0.35">
      <c r="A681" s="22" t="s">
        <v>1244</v>
      </c>
      <c r="B681" s="4">
        <v>-3.6110515968321932E-2</v>
      </c>
      <c r="C681" s="4">
        <v>-1.5761866432901339E-2</v>
      </c>
      <c r="D681" s="4">
        <v>-3.6110515968322043E-2</v>
      </c>
      <c r="E681" s="4">
        <v>-1.576186643290145E-2</v>
      </c>
      <c r="G681" s="271">
        <v>43617</v>
      </c>
      <c r="H681" s="4">
        <v>-8.4383302824725614E-2</v>
      </c>
      <c r="I681" s="4">
        <v>-0.15958900324648573</v>
      </c>
      <c r="J681" s="4">
        <v>7.002890240690185E-2</v>
      </c>
      <c r="K681" s="4">
        <v>1.0045924324462163E-3</v>
      </c>
    </row>
    <row r="682" spans="1:11" x14ac:dyDescent="0.35">
      <c r="A682" s="22" t="s">
        <v>1245</v>
      </c>
      <c r="B682" s="4">
        <v>-2.0538998018267196E-2</v>
      </c>
      <c r="C682" s="4">
        <v>7.4193610788742426E-2</v>
      </c>
      <c r="D682" s="4">
        <v>-2.0538998018267196E-2</v>
      </c>
      <c r="E682" s="4">
        <v>7.4193610788742426E-2</v>
      </c>
      <c r="G682" s="271">
        <v>43647</v>
      </c>
      <c r="H682" s="4">
        <v>0.12111715433304759</v>
      </c>
      <c r="I682" s="4">
        <v>0.11144115219786865</v>
      </c>
      <c r="J682" s="4">
        <v>7.9810092838908497E-2</v>
      </c>
      <c r="K682" s="4">
        <v>2.0089401161687004E-3</v>
      </c>
    </row>
    <row r="683" spans="1:11" x14ac:dyDescent="0.35">
      <c r="A683" s="22" t="s">
        <v>1238</v>
      </c>
      <c r="B683" s="4">
        <v>1.5227290253668091E-2</v>
      </c>
      <c r="C683" s="4">
        <v>5.0613300305225595E-2</v>
      </c>
      <c r="D683" s="4">
        <v>1.5227290253668091E-2</v>
      </c>
      <c r="E683" s="4">
        <v>5.0613300305225595E-2</v>
      </c>
      <c r="G683" s="271">
        <v>43678</v>
      </c>
      <c r="H683" s="4">
        <v>1.2107799397658381E-2</v>
      </c>
      <c r="I683" s="4">
        <v>3.593686885432712E-2</v>
      </c>
      <c r="J683" s="4">
        <v>7.7853709147518213E-2</v>
      </c>
      <c r="K683" s="4">
        <v>3.7120441305071861E-3</v>
      </c>
    </row>
    <row r="684" spans="1:11" x14ac:dyDescent="0.35">
      <c r="A684" s="20">
        <v>2026</v>
      </c>
      <c r="G684" s="271">
        <v>43709</v>
      </c>
      <c r="H684" s="4">
        <v>7.3031628283547922E-2</v>
      </c>
      <c r="I684" s="4">
        <v>-1.7077968511302055E-3</v>
      </c>
      <c r="J684" s="4">
        <v>7.9330602431390007E-2</v>
      </c>
      <c r="K684" s="4">
        <v>2.7264485631310897E-3</v>
      </c>
    </row>
    <row r="685" spans="1:11" x14ac:dyDescent="0.35">
      <c r="A685" s="22" t="s">
        <v>1229</v>
      </c>
      <c r="B685" s="4">
        <v>-0.82613013502502086</v>
      </c>
      <c r="C685" s="4">
        <v>-0.84745865204705073</v>
      </c>
      <c r="D685" s="4">
        <v>4.3219189849874828E-2</v>
      </c>
      <c r="E685" s="4">
        <v>-8.4751912282304498E-2</v>
      </c>
      <c r="G685" s="271">
        <v>43739</v>
      </c>
      <c r="H685" s="4">
        <v>-8.450068656224885E-3</v>
      </c>
      <c r="I685" s="4">
        <v>-5.9730747558143338E-2</v>
      </c>
      <c r="J685" s="4">
        <v>5.9662190649456326E-2</v>
      </c>
      <c r="K685" s="4">
        <v>-1.7098401817970954E-2</v>
      </c>
    </row>
    <row r="686" spans="1:11" x14ac:dyDescent="0.35">
      <c r="A686" s="22" t="s">
        <v>1230</v>
      </c>
      <c r="B686" s="4">
        <v>-0.84126600378443261</v>
      </c>
      <c r="C686" s="4">
        <v>-0.88862465192351525</v>
      </c>
      <c r="D686" s="4">
        <v>-4.7596022706595464E-2</v>
      </c>
      <c r="E686" s="4">
        <v>-0.33174791154109118</v>
      </c>
      <c r="G686" s="271">
        <v>43770</v>
      </c>
      <c r="H686" s="4">
        <v>3.7384647034690577E-2</v>
      </c>
      <c r="I686" s="4">
        <v>-6.1266039570812114E-2</v>
      </c>
      <c r="J686" s="4">
        <v>5.0948981325226184E-2</v>
      </c>
      <c r="K686" s="4">
        <v>-3.0497221369973793E-2</v>
      </c>
    </row>
    <row r="687" spans="1:11" x14ac:dyDescent="0.35">
      <c r="A687" s="22" t="s">
        <v>1231</v>
      </c>
      <c r="B687" s="4">
        <v>-0.85270044796217626</v>
      </c>
      <c r="C687" s="4">
        <v>-0.86119929596306999</v>
      </c>
      <c r="D687" s="4">
        <v>-0.1162026877730572</v>
      </c>
      <c r="E687" s="4">
        <v>-0.16719577577842015</v>
      </c>
      <c r="G687" s="271">
        <v>43800</v>
      </c>
      <c r="H687" s="4">
        <v>0.21712128448119627</v>
      </c>
      <c r="I687" s="4">
        <v>3.7202605786136989E-2</v>
      </c>
      <c r="J687" s="4">
        <v>5.6512010477360208E-2</v>
      </c>
      <c r="K687" s="4">
        <v>-3.0655627416164566E-2</v>
      </c>
    </row>
    <row r="688" spans="1:11" x14ac:dyDescent="0.35">
      <c r="A688" s="22" t="s">
        <v>1232</v>
      </c>
      <c r="B688" s="4">
        <v>-0.89389394079286633</v>
      </c>
      <c r="C688" s="4">
        <v>-0.86307897826376201</v>
      </c>
      <c r="D688" s="4">
        <v>-0.36336364475719796</v>
      </c>
      <c r="E688" s="4">
        <v>-0.17847386958257228</v>
      </c>
      <c r="G688" s="271">
        <v>43831</v>
      </c>
      <c r="H688" s="4">
        <v>0.22808847423868972</v>
      </c>
      <c r="I688" s="4">
        <v>0.20003876575644219</v>
      </c>
      <c r="J688" s="4">
        <v>6.9824823231838362E-2</v>
      </c>
      <c r="K688" s="4">
        <v>-1.2940486307495558E-2</v>
      </c>
    </row>
    <row r="689" spans="1:11" x14ac:dyDescent="0.35">
      <c r="A689" s="22" t="s">
        <v>1234</v>
      </c>
      <c r="B689" s="4">
        <v>-0.8504415592513308</v>
      </c>
      <c r="C689" s="4">
        <v>-0.85781083233097244</v>
      </c>
      <c r="D689" s="4">
        <v>-0.10264935550798504</v>
      </c>
      <c r="E689" s="4">
        <v>-0.14686499398583475</v>
      </c>
      <c r="G689" s="271">
        <v>43862</v>
      </c>
      <c r="H689" s="4">
        <v>0.198671979756184</v>
      </c>
      <c r="I689" s="4">
        <v>0.12931491295005748</v>
      </c>
      <c r="J689" s="4">
        <v>7.691236708841398E-2</v>
      </c>
      <c r="K689" s="4">
        <v>1.8291306106155147E-4</v>
      </c>
    </row>
    <row r="690" spans="1:11" x14ac:dyDescent="0.35">
      <c r="A690" s="22" t="s">
        <v>1233</v>
      </c>
      <c r="B690" s="4">
        <v>-0.8311488008332053</v>
      </c>
      <c r="C690" s="4">
        <v>-0.86837780336285175</v>
      </c>
      <c r="D690" s="4">
        <v>1.3107195000767957E-2</v>
      </c>
      <c r="E690" s="4">
        <v>-0.21026682017711074</v>
      </c>
      <c r="G690" s="271">
        <v>43891</v>
      </c>
      <c r="H690" s="4">
        <v>-0.11290923142350417</v>
      </c>
      <c r="I690" s="4">
        <v>-9.877332835751651E-2</v>
      </c>
      <c r="J690" s="4">
        <v>5.5719606956452061E-2</v>
      </c>
      <c r="K690" s="4">
        <v>-4.8852745988134938E-3</v>
      </c>
    </row>
    <row r="691" spans="1:11" x14ac:dyDescent="0.35">
      <c r="A691" s="22" t="s">
        <v>1237</v>
      </c>
      <c r="B691" s="4">
        <v>-0.84693529898751052</v>
      </c>
      <c r="C691" s="4">
        <v>-0.84784875300909313</v>
      </c>
      <c r="D691" s="4">
        <v>-8.1611793925063236E-2</v>
      </c>
      <c r="E691" s="4">
        <v>-8.7092518054558754E-2</v>
      </c>
      <c r="G691" s="271">
        <v>43922</v>
      </c>
      <c r="H691" s="4">
        <v>-0.51888637830489737</v>
      </c>
      <c r="I691" s="4">
        <v>-0.51923069057233517</v>
      </c>
      <c r="J691" s="4">
        <v>5.4131859698602902E-3</v>
      </c>
      <c r="K691" s="4">
        <v>-3.7339833853646809E-2</v>
      </c>
    </row>
    <row r="692" spans="1:11" x14ac:dyDescent="0.35">
      <c r="A692" s="22" t="s">
        <v>1686</v>
      </c>
      <c r="B692" s="4">
        <v>-0.88314682740131478</v>
      </c>
      <c r="C692" s="4">
        <v>-0.85418386598940677</v>
      </c>
      <c r="D692" s="4">
        <v>-0.29888096440788869</v>
      </c>
      <c r="E692" s="4">
        <v>-0.12510319593644037</v>
      </c>
      <c r="G692" s="271">
        <v>43952</v>
      </c>
      <c r="H692" s="4">
        <v>-0.4042794367836906</v>
      </c>
      <c r="I692" s="4">
        <v>-0.52584198608098376</v>
      </c>
      <c r="J692" s="4">
        <v>-3.2564560752776917E-2</v>
      </c>
      <c r="K692" s="4">
        <v>-8.0761917124812399E-2</v>
      </c>
    </row>
    <row r="693" spans="1:11" x14ac:dyDescent="0.35">
      <c r="A693" s="22" t="s">
        <v>1236</v>
      </c>
      <c r="B693" s="4">
        <v>-0.83694427399955718</v>
      </c>
      <c r="C693" s="4">
        <v>-0.8446137385759146</v>
      </c>
      <c r="D693" s="4">
        <v>-2.1665643997342832E-2</v>
      </c>
      <c r="E693" s="4">
        <v>-6.768243145548769E-2</v>
      </c>
      <c r="G693" s="271">
        <v>43983</v>
      </c>
      <c r="H693" s="4">
        <v>3.5589497300235085E-2</v>
      </c>
      <c r="I693" s="4">
        <v>-0.18300461068865026</v>
      </c>
      <c r="J693" s="4">
        <v>-2.2440315111469267E-2</v>
      </c>
      <c r="K693" s="4">
        <v>-8.1374184779634318E-2</v>
      </c>
    </row>
    <row r="694" spans="1:11" x14ac:dyDescent="0.35">
      <c r="A694" s="22" t="s">
        <v>1241</v>
      </c>
      <c r="B694" s="4">
        <v>-0.85529504236887477</v>
      </c>
      <c r="C694" s="4">
        <v>-0.84889415811161684</v>
      </c>
      <c r="D694" s="4">
        <v>-0.13177025421324895</v>
      </c>
      <c r="E694" s="4">
        <v>-9.3364948669701131E-2</v>
      </c>
      <c r="G694" s="271">
        <v>44013</v>
      </c>
      <c r="H694" s="4">
        <v>8.4407758480903983E-2</v>
      </c>
      <c r="I694" s="4">
        <v>-9.4923969683503029E-2</v>
      </c>
      <c r="J694" s="4">
        <v>-2.4423911928315611E-2</v>
      </c>
      <c r="K694" s="4">
        <v>-9.8954236316811217E-2</v>
      </c>
    </row>
    <row r="695" spans="1:11" x14ac:dyDescent="0.35">
      <c r="A695" s="22" t="s">
        <v>1235</v>
      </c>
      <c r="B695" s="4">
        <v>-0.82868229589737763</v>
      </c>
      <c r="C695" s="4">
        <v>-0.84405629927393422</v>
      </c>
      <c r="D695" s="4">
        <v>2.7906224615733999E-2</v>
      </c>
      <c r="E695" s="4">
        <v>-6.4337795643605533E-2</v>
      </c>
      <c r="G695" s="271">
        <v>44044</v>
      </c>
      <c r="H695" s="4">
        <v>6.1340353814621773E-2</v>
      </c>
      <c r="I695" s="4">
        <v>-3.6618414191811111E-2</v>
      </c>
      <c r="J695" s="4">
        <v>-2.1078124843777579E-2</v>
      </c>
      <c r="K695" s="4">
        <v>-0.10370919938887091</v>
      </c>
    </row>
    <row r="696" spans="1:11" x14ac:dyDescent="0.35">
      <c r="A696" s="22" t="s">
        <v>1228</v>
      </c>
      <c r="B696" s="4">
        <v>-0.84332757430028549</v>
      </c>
      <c r="C696" s="4">
        <v>-0.84700514143143701</v>
      </c>
      <c r="D696" s="4">
        <v>-5.9965445801712924E-2</v>
      </c>
      <c r="E696" s="4">
        <v>-8.2030848588622418E-2</v>
      </c>
      <c r="G696" s="271">
        <v>44075</v>
      </c>
      <c r="H696" s="4">
        <v>0.20532632161237907</v>
      </c>
      <c r="I696" s="4">
        <v>0.14139287926354371</v>
      </c>
      <c r="J696" s="4">
        <v>-9.2443681787939269E-3</v>
      </c>
      <c r="K696" s="4">
        <v>-9.1568698105041202E-2</v>
      </c>
    </row>
    <row r="697" spans="1:11" x14ac:dyDescent="0.35">
      <c r="A697" s="22" t="s">
        <v>1239</v>
      </c>
      <c r="B697" s="4">
        <v>-0.8566779499050472</v>
      </c>
      <c r="C697" s="4">
        <v>-0.85476211990671103</v>
      </c>
      <c r="D697" s="4">
        <v>-0.14006769943028308</v>
      </c>
      <c r="E697" s="4">
        <v>-0.12857271944026583</v>
      </c>
      <c r="G697" s="271">
        <v>44105</v>
      </c>
      <c r="H697" s="4">
        <v>0.1891823422309542</v>
      </c>
      <c r="I697" s="4">
        <v>2.8425199676870072E-2</v>
      </c>
      <c r="J697" s="4">
        <v>8.9648680449641027E-3</v>
      </c>
      <c r="K697" s="4">
        <v>-8.3254274560019104E-2</v>
      </c>
    </row>
    <row r="698" spans="1:11" x14ac:dyDescent="0.35">
      <c r="A698" s="22" t="s">
        <v>1240</v>
      </c>
      <c r="B698" s="4">
        <v>-0.85375395288431477</v>
      </c>
      <c r="C698" s="4">
        <v>-0.8353401082159847</v>
      </c>
      <c r="D698" s="4">
        <v>-0.12252371730588885</v>
      </c>
      <c r="E698" s="4">
        <v>-1.2040649295908423E-2</v>
      </c>
      <c r="G698" s="271">
        <v>44136</v>
      </c>
      <c r="H698" s="4">
        <v>5.943052415798955E-2</v>
      </c>
      <c r="I698" s="4">
        <v>-5.9226147186727252E-3</v>
      </c>
      <c r="J698" s="4">
        <v>1.1168878407869398E-2</v>
      </c>
      <c r="K698" s="4">
        <v>-7.8430408998033219E-2</v>
      </c>
    </row>
    <row r="699" spans="1:11" x14ac:dyDescent="0.35">
      <c r="A699" s="22" t="s">
        <v>1687</v>
      </c>
      <c r="B699" s="4">
        <v>-0.76534846134601264</v>
      </c>
      <c r="C699" s="4">
        <v>-0.86546684249933847</v>
      </c>
      <c r="D699" s="4">
        <v>0.40790923192392392</v>
      </c>
      <c r="E699" s="4">
        <v>-0.19280105499603062</v>
      </c>
      <c r="G699" s="271">
        <v>44166</v>
      </c>
      <c r="H699" s="4">
        <v>5.8988092777723766E-2</v>
      </c>
      <c r="I699" s="4">
        <v>4.0111900099015552E-2</v>
      </c>
      <c r="J699" s="4">
        <v>1.563903279463208E-3</v>
      </c>
      <c r="K699" s="4">
        <v>-7.7935246428578853E-2</v>
      </c>
    </row>
    <row r="700" spans="1:11" x14ac:dyDescent="0.35">
      <c r="A700" s="22" t="s">
        <v>1242</v>
      </c>
      <c r="B700" s="4">
        <v>-0.83618437442468874</v>
      </c>
      <c r="C700" s="4">
        <v>-0.85326246412846596</v>
      </c>
      <c r="D700" s="4">
        <v>-1.7106246548132198E-2</v>
      </c>
      <c r="E700" s="4">
        <v>-0.11957478477079586</v>
      </c>
      <c r="G700" s="271">
        <v>44197</v>
      </c>
      <c r="H700" s="4">
        <v>-3.6633766898600539E-3</v>
      </c>
      <c r="I700" s="4">
        <v>-0.18335128722735272</v>
      </c>
      <c r="J700" s="4">
        <v>-1.5336649296087468E-2</v>
      </c>
      <c r="K700" s="4">
        <v>-0.11098699011649771</v>
      </c>
    </row>
    <row r="701" spans="1:11" x14ac:dyDescent="0.35">
      <c r="A701" s="22" t="s">
        <v>1243</v>
      </c>
      <c r="B701" s="4">
        <v>-0.84206160434923161</v>
      </c>
      <c r="C701" s="4">
        <v>-0.83685916332636012</v>
      </c>
      <c r="D701" s="4">
        <v>-5.2369626095389532E-2</v>
      </c>
      <c r="E701" s="4">
        <v>-2.1154979958160847E-2</v>
      </c>
      <c r="G701" s="271">
        <v>44228</v>
      </c>
      <c r="H701" s="4">
        <v>6.846337215465903E-3</v>
      </c>
      <c r="I701" s="4">
        <v>-7.153797133372608E-2</v>
      </c>
      <c r="J701" s="4">
        <v>-2.9870293227048705E-2</v>
      </c>
      <c r="K701" s="4">
        <v>-0.12659497947959009</v>
      </c>
    </row>
    <row r="702" spans="1:11" x14ac:dyDescent="0.35">
      <c r="A702" s="22" t="s">
        <v>1688</v>
      </c>
      <c r="B702" s="4">
        <v>-0.85256889509250244</v>
      </c>
      <c r="C702" s="4">
        <v>-0.73334777940491658</v>
      </c>
      <c r="D702" s="4">
        <v>-0.11541337055501455</v>
      </c>
      <c r="E702" s="4">
        <v>0.59991332357050076</v>
      </c>
      <c r="G702" s="271">
        <v>44256</v>
      </c>
      <c r="H702" s="4">
        <v>0.43209464815683662</v>
      </c>
      <c r="I702" s="4">
        <v>0.29283787761659541</v>
      </c>
      <c r="J702" s="4">
        <v>1.223302527014325E-2</v>
      </c>
      <c r="K702" s="4">
        <v>-9.7446556232525183E-2</v>
      </c>
    </row>
    <row r="703" spans="1:11" x14ac:dyDescent="0.35">
      <c r="A703" s="22" t="s">
        <v>1244</v>
      </c>
      <c r="B703" s="4">
        <v>-0.84287275493614722</v>
      </c>
      <c r="C703" s="4">
        <v>-0.8391629816257542</v>
      </c>
      <c r="D703" s="4">
        <v>-5.7236529616883636E-2</v>
      </c>
      <c r="E703" s="4">
        <v>-3.4977889754524871E-2</v>
      </c>
      <c r="G703" s="271">
        <v>44287</v>
      </c>
      <c r="H703" s="4">
        <v>1.2148131734927112</v>
      </c>
      <c r="I703" s="4">
        <v>1.2826063333201017</v>
      </c>
      <c r="J703" s="4">
        <v>0.1070354927201671</v>
      </c>
      <c r="K703" s="4">
        <v>-8.4360659606455002E-3</v>
      </c>
    </row>
    <row r="704" spans="1:11" x14ac:dyDescent="0.35">
      <c r="A704" s="22" t="s">
        <v>1245</v>
      </c>
      <c r="B704" s="4">
        <v>-0.84593101603497267</v>
      </c>
      <c r="C704" s="4">
        <v>-0.84361512148285778</v>
      </c>
      <c r="D704" s="4">
        <v>-7.5586096209836473E-2</v>
      </c>
      <c r="E704" s="4">
        <v>-6.1690728897146885E-2</v>
      </c>
      <c r="G704" s="271">
        <v>44317</v>
      </c>
      <c r="H704" s="4">
        <v>0.62997459424738067</v>
      </c>
      <c r="I704" s="4">
        <v>0.95978890345751866</v>
      </c>
      <c r="J704" s="4">
        <v>0.1870551602690198</v>
      </c>
      <c r="K704" s="4">
        <v>8.6450795175012418E-2</v>
      </c>
    </row>
    <row r="705" spans="1:11" x14ac:dyDescent="0.35">
      <c r="A705" s="22" t="s">
        <v>1238</v>
      </c>
      <c r="B705" s="4">
        <v>-0.83382908005084877</v>
      </c>
      <c r="C705" s="4">
        <v>-0.83526582533570148</v>
      </c>
      <c r="D705" s="4">
        <v>-2.9744803050927304E-3</v>
      </c>
      <c r="E705" s="4">
        <v>-1.1594952014209237E-2</v>
      </c>
      <c r="G705" s="271">
        <v>44348</v>
      </c>
      <c r="H705" s="4">
        <v>0.13057037634493596</v>
      </c>
      <c r="I705" s="4">
        <v>0.50475054573955025</v>
      </c>
      <c r="J705" s="4">
        <v>0.19477360927031651</v>
      </c>
      <c r="K705" s="4">
        <v>0.13467843839320559</v>
      </c>
    </row>
    <row r="706" spans="1:11" x14ac:dyDescent="0.35">
      <c r="G706" s="271">
        <v>44378</v>
      </c>
      <c r="H706" s="4">
        <v>-0.20714401881881495</v>
      </c>
      <c r="I706" s="4">
        <v>2.6299942123112929E-2</v>
      </c>
      <c r="J706" s="4">
        <v>0.16355843216076904</v>
      </c>
      <c r="K706" s="4">
        <v>0.1483974050374528</v>
      </c>
    </row>
    <row r="707" spans="1:11" x14ac:dyDescent="0.35">
      <c r="G707" s="271">
        <v>44409</v>
      </c>
      <c r="H707" s="4">
        <v>3.3992076501458524E-2</v>
      </c>
      <c r="I707" s="4">
        <v>0.11267416925268914</v>
      </c>
      <c r="J707" s="4">
        <v>0.16112967377245813</v>
      </c>
      <c r="K707" s="4">
        <v>0.16016830712231056</v>
      </c>
    </row>
    <row r="708" spans="1:11" x14ac:dyDescent="0.35">
      <c r="G708" s="271">
        <v>44440</v>
      </c>
      <c r="H708" s="4">
        <v>-7.6034591864502565E-2</v>
      </c>
      <c r="I708" s="4">
        <v>-2.8538651508626112E-2</v>
      </c>
      <c r="J708" s="4">
        <v>0.13270674277190309</v>
      </c>
      <c r="K708" s="4">
        <v>0.14178406435593738</v>
      </c>
    </row>
    <row r="709" spans="1:11" x14ac:dyDescent="0.35">
      <c r="G709" s="271">
        <v>44470</v>
      </c>
      <c r="H709" s="4">
        <v>-0.1518916370704303</v>
      </c>
      <c r="I709" s="4">
        <v>-8.1535272832980454E-2</v>
      </c>
      <c r="J709" s="4">
        <v>9.6642569074622431E-2</v>
      </c>
      <c r="K709" s="4">
        <v>0.12953726953275968</v>
      </c>
    </row>
    <row r="710" spans="1:11" x14ac:dyDescent="0.35">
      <c r="G710" s="271">
        <v>44501</v>
      </c>
      <c r="H710" s="4">
        <v>-2.5800790306930499E-2</v>
      </c>
      <c r="I710" s="4">
        <v>0.12600765993043206</v>
      </c>
      <c r="J710" s="4">
        <v>8.7902365783926184E-2</v>
      </c>
      <c r="K710" s="4">
        <v>0.14234948141626846</v>
      </c>
    </row>
    <row r="711" spans="1:11" x14ac:dyDescent="0.35">
      <c r="G711" s="271">
        <v>44531</v>
      </c>
      <c r="H711" s="4">
        <v>6.2688921284752563E-3</v>
      </c>
      <c r="I711" s="4">
        <v>0.18387668074278696</v>
      </c>
      <c r="J711" s="4">
        <v>8.3357184144473351E-2</v>
      </c>
      <c r="K711" s="4">
        <v>0.15341651954239022</v>
      </c>
    </row>
    <row r="712" spans="1:11" x14ac:dyDescent="0.35">
      <c r="G712" s="271">
        <v>44562</v>
      </c>
      <c r="H712" s="4">
        <v>8.1714526297209655E-3</v>
      </c>
      <c r="I712" s="4">
        <v>0.12029466565590163</v>
      </c>
      <c r="J712" s="4">
        <v>8.4453017670299557E-2</v>
      </c>
      <c r="K712" s="4">
        <v>0.18757944248682246</v>
      </c>
    </row>
    <row r="713" spans="1:11" x14ac:dyDescent="0.35">
      <c r="G713" s="271">
        <v>44593</v>
      </c>
      <c r="H713" s="4">
        <v>4.3262107595998245E-4</v>
      </c>
      <c r="I713" s="4">
        <v>0.26066387838765515</v>
      </c>
      <c r="J713" s="4">
        <v>8.3783373005487327E-2</v>
      </c>
      <c r="K713" s="4">
        <v>0.22128905518550557</v>
      </c>
    </row>
    <row r="714" spans="1:11" x14ac:dyDescent="0.35">
      <c r="G714" s="271">
        <v>44621</v>
      </c>
      <c r="H714" s="4">
        <v>-6.2728952764030677E-2</v>
      </c>
      <c r="I714" s="4">
        <v>8.6063220832846676E-2</v>
      </c>
      <c r="J714" s="4">
        <v>4.1997392759499208E-2</v>
      </c>
      <c r="K714" s="4">
        <v>0.20081157419965634</v>
      </c>
    </row>
    <row r="715" spans="1:11" x14ac:dyDescent="0.35">
      <c r="G715" s="271">
        <v>44652</v>
      </c>
      <c r="H715" s="4">
        <v>9.270796843658391E-2</v>
      </c>
      <c r="I715" s="4">
        <v>0.12064296666141727</v>
      </c>
      <c r="J715" s="4">
        <v>2.6231225129276226E-3</v>
      </c>
      <c r="K715" s="4">
        <v>0.1505151967208942</v>
      </c>
    </row>
    <row r="716" spans="1:11" x14ac:dyDescent="0.35">
      <c r="G716" s="271">
        <v>44682</v>
      </c>
      <c r="H716" s="4">
        <v>0.237347402537605</v>
      </c>
      <c r="I716" s="4">
        <v>0.38859840637855547</v>
      </c>
      <c r="J716" s="4">
        <v>-9.3219184128795485E-3</v>
      </c>
      <c r="K716" s="4">
        <v>0.13598278068759795</v>
      </c>
    </row>
    <row r="717" spans="1:11" x14ac:dyDescent="0.35">
      <c r="G717" s="271">
        <v>44713</v>
      </c>
      <c r="H717" s="4">
        <v>0.27186890066312985</v>
      </c>
      <c r="I717" s="4">
        <v>0.35978181927161024</v>
      </c>
      <c r="J717" s="4">
        <v>3.4878070077415391E-3</v>
      </c>
      <c r="K717" s="4">
        <v>0.13416438527163366</v>
      </c>
    </row>
    <row r="718" spans="1:11" x14ac:dyDescent="0.35">
      <c r="G718" s="271">
        <v>44743</v>
      </c>
      <c r="H718" s="4">
        <v>0.32900380206294688</v>
      </c>
      <c r="I718" s="4">
        <v>0.27871348583720668</v>
      </c>
      <c r="J718" s="4">
        <v>4.5382878724781861E-2</v>
      </c>
      <c r="K718" s="4">
        <v>0.15522906960414407</v>
      </c>
    </row>
    <row r="719" spans="1:11" x14ac:dyDescent="0.35">
      <c r="G719" s="271">
        <v>44774</v>
      </c>
      <c r="H719" s="4">
        <v>0.20838411979923976</v>
      </c>
      <c r="I719" s="4">
        <v>0.33644391974537635</v>
      </c>
      <c r="J719" s="4">
        <v>5.670021034808248E-2</v>
      </c>
      <c r="K719" s="4">
        <v>0.17107743057068703</v>
      </c>
    </row>
    <row r="720" spans="1:11" x14ac:dyDescent="0.35">
      <c r="G720" s="271">
        <v>44805</v>
      </c>
      <c r="H720" s="4">
        <v>0.18836095366045069</v>
      </c>
      <c r="I720" s="4">
        <v>0.28635050712587562</v>
      </c>
      <c r="J720" s="4">
        <v>8.0011065667448866E-2</v>
      </c>
      <c r="K720" s="4">
        <v>0.2002034117044833</v>
      </c>
    </row>
    <row r="721" spans="7:11" x14ac:dyDescent="0.35">
      <c r="G721" s="271">
        <v>44835</v>
      </c>
      <c r="H721" s="4">
        <v>0.12775043158089461</v>
      </c>
      <c r="I721" s="4">
        <v>0.27524370653628116</v>
      </c>
      <c r="J721" s="4">
        <v>0.10698524694833145</v>
      </c>
      <c r="K721" s="4">
        <v>0.23382130756780906</v>
      </c>
    </row>
    <row r="722" spans="7:11" x14ac:dyDescent="0.35">
      <c r="G722" s="271">
        <v>44866</v>
      </c>
      <c r="H722" s="4">
        <v>8.168886729178837E-2</v>
      </c>
      <c r="I722" s="4">
        <v>0.21513047328016022</v>
      </c>
      <c r="J722" s="4">
        <v>0.11693516770106482</v>
      </c>
      <c r="K722" s="4">
        <v>0.2411527554590378</v>
      </c>
    </row>
    <row r="723" spans="7:11" x14ac:dyDescent="0.35">
      <c r="G723" s="271">
        <v>44896</v>
      </c>
      <c r="H723" s="4">
        <v>0.10614346176538603</v>
      </c>
      <c r="I723" s="4">
        <v>0.11008339520948329</v>
      </c>
      <c r="J723" s="4">
        <v>0.12464246605573348</v>
      </c>
      <c r="K723" s="4">
        <v>0.23443498249394712</v>
      </c>
    </row>
    <row r="724" spans="7:11" x14ac:dyDescent="0.35">
      <c r="G724" s="271">
        <v>44927</v>
      </c>
      <c r="H724" s="4">
        <v>0.10114854068542178</v>
      </c>
      <c r="I724" s="4">
        <v>0.3182849527739442</v>
      </c>
      <c r="J724" s="4">
        <v>0.13235619976216095</v>
      </c>
      <c r="K724" s="4">
        <v>0.25021778059843669</v>
      </c>
    </row>
    <row r="725" spans="7:11" x14ac:dyDescent="0.35">
      <c r="G725" s="271">
        <v>44958</v>
      </c>
      <c r="H725" s="4">
        <v>0.10986926191224478</v>
      </c>
      <c r="I725" s="4">
        <v>0.1925490219409014</v>
      </c>
      <c r="J725" s="4">
        <v>0.142096614597921</v>
      </c>
      <c r="K725" s="4">
        <v>0.24370099367914344</v>
      </c>
    </row>
    <row r="726" spans="7:11" x14ac:dyDescent="0.35">
      <c r="G726" s="271">
        <v>44986</v>
      </c>
      <c r="H726" s="4">
        <v>0.12984932841275021</v>
      </c>
      <c r="I726" s="4">
        <v>0.23949440604905892</v>
      </c>
      <c r="J726" s="4">
        <v>0.16199125558244454</v>
      </c>
      <c r="K726" s="4">
        <v>0.25739841164839783</v>
      </c>
    </row>
    <row r="727" spans="7:11" x14ac:dyDescent="0.35">
      <c r="G727" s="271">
        <v>45017</v>
      </c>
      <c r="H727" s="4">
        <v>-8.2285266512709176E-2</v>
      </c>
      <c r="I727" s="4">
        <v>0.24129242058114064</v>
      </c>
      <c r="J727" s="4">
        <v>0.14578156661749597</v>
      </c>
      <c r="K727" s="4">
        <v>0.26676392619814004</v>
      </c>
    </row>
    <row r="728" spans="7:11" x14ac:dyDescent="0.35">
      <c r="G728" s="271">
        <v>45047</v>
      </c>
      <c r="H728" s="4">
        <v>8.0937666545388698E-3</v>
      </c>
      <c r="I728" s="4">
        <v>0.22509876621455605</v>
      </c>
      <c r="J728" s="4">
        <v>0.124749010264809</v>
      </c>
      <c r="K728" s="4">
        <v>0.25361740053425863</v>
      </c>
    </row>
    <row r="729" spans="7:11" x14ac:dyDescent="0.35">
      <c r="G729" s="271">
        <v>45078</v>
      </c>
      <c r="H729" s="4">
        <v>-6.0319226004293958E-3</v>
      </c>
      <c r="I729" s="4">
        <v>9.2827531611679115E-2</v>
      </c>
      <c r="J729" s="4">
        <v>9.9336441186131275E-2</v>
      </c>
      <c r="K729" s="4">
        <v>0.22913434187367487</v>
      </c>
    </row>
    <row r="730" spans="7:11" x14ac:dyDescent="0.35">
      <c r="G730" s="271">
        <v>45108</v>
      </c>
      <c r="H730" s="4">
        <v>3.8051914457703395E-2</v>
      </c>
      <c r="I730" s="4">
        <v>0.13361713720403845</v>
      </c>
      <c r="J730" s="4">
        <v>7.8245801261671577E-2</v>
      </c>
      <c r="K730" s="4">
        <v>0.2165921675180964</v>
      </c>
    </row>
    <row r="731" spans="7:11" x14ac:dyDescent="0.35">
      <c r="G731" s="271">
        <v>45139</v>
      </c>
      <c r="H731" s="4">
        <v>-4.7120963037760477E-2</v>
      </c>
      <c r="I731" s="4">
        <v>-1.5118257337174756E-2</v>
      </c>
      <c r="J731" s="4">
        <v>6.0912658307380241E-2</v>
      </c>
      <c r="K731" s="4">
        <v>0.19010560551275635</v>
      </c>
    </row>
    <row r="732" spans="7:11" x14ac:dyDescent="0.35">
      <c r="G732" s="271">
        <v>45170</v>
      </c>
      <c r="H732" s="4">
        <v>0.12374681709947377</v>
      </c>
      <c r="I732" s="4">
        <v>6.2235594095896518E-2</v>
      </c>
      <c r="J732" s="4">
        <v>5.6775017836373953E-2</v>
      </c>
      <c r="K732" s="4">
        <v>0.17037926517071456</v>
      </c>
    </row>
    <row r="733" spans="7:11" x14ac:dyDescent="0.35">
      <c r="G733" s="271">
        <v>45200</v>
      </c>
      <c r="H733" s="4">
        <v>0.16368275384387987</v>
      </c>
      <c r="I733" s="4">
        <v>0.21455828914448505</v>
      </c>
      <c r="J733" s="4">
        <v>6.0537356544383858E-2</v>
      </c>
      <c r="K733" s="4">
        <v>0.16691618033367583</v>
      </c>
    </row>
    <row r="734" spans="7:11" x14ac:dyDescent="0.35">
      <c r="G734" s="271">
        <v>45231</v>
      </c>
      <c r="H734" s="4">
        <v>0.21908065218524442</v>
      </c>
      <c r="I734" s="4">
        <v>0.23034105689496465</v>
      </c>
      <c r="J734" s="4">
        <v>7.2602346450359345E-2</v>
      </c>
      <c r="K734" s="4">
        <v>0.16912811527930249</v>
      </c>
    </row>
    <row r="735" spans="7:11" x14ac:dyDescent="0.35">
      <c r="G735" s="271">
        <v>45261</v>
      </c>
      <c r="H735" s="4">
        <v>1.4500158297734433E-2</v>
      </c>
      <c r="I735" s="4">
        <v>0.14481424747800831</v>
      </c>
      <c r="J735" s="4">
        <v>6.5844217933349158E-2</v>
      </c>
      <c r="K735" s="4">
        <v>0.17123768698446384</v>
      </c>
    </row>
    <row r="736" spans="7:11" x14ac:dyDescent="0.35">
      <c r="G736" s="271">
        <v>45292</v>
      </c>
      <c r="H736" s="4">
        <v>5.4363141805342075E-2</v>
      </c>
      <c r="I736" s="4">
        <v>4.0504277463321969E-2</v>
      </c>
      <c r="J736" s="4">
        <v>6.2295296757914898E-2</v>
      </c>
      <c r="K736" s="4">
        <v>0.14952920678152504</v>
      </c>
    </row>
    <row r="737" spans="7:11" x14ac:dyDescent="0.35">
      <c r="G737" s="271">
        <v>45323</v>
      </c>
      <c r="H737" s="4">
        <v>0.11104269880808859</v>
      </c>
      <c r="I737" s="4">
        <v>5.4540752460307429E-2</v>
      </c>
      <c r="J737" s="4">
        <v>6.2804397191167816E-2</v>
      </c>
      <c r="K737" s="4">
        <v>0.1371119931505147</v>
      </c>
    </row>
    <row r="738" spans="7:11" x14ac:dyDescent="0.35">
      <c r="G738" s="271">
        <v>45352</v>
      </c>
      <c r="H738" s="4">
        <v>-9.1182204237864606E-2</v>
      </c>
      <c r="I738" s="4">
        <v>-0.15115098209572619</v>
      </c>
      <c r="J738" s="4">
        <v>4.2799929587140628E-2</v>
      </c>
      <c r="K738" s="4">
        <v>0.10158230106676425</v>
      </c>
    </row>
    <row r="739" spans="7:11" x14ac:dyDescent="0.35">
      <c r="G739" s="271">
        <v>45383</v>
      </c>
      <c r="H739" s="4">
        <v>0.22339803798877989</v>
      </c>
      <c r="I739" s="4">
        <v>-1.8534314784258155E-2</v>
      </c>
      <c r="J739" s="4">
        <v>6.5547306553649154E-2</v>
      </c>
      <c r="K739" s="4">
        <v>8.1424584273575684E-2</v>
      </c>
    </row>
    <row r="740" spans="7:11" x14ac:dyDescent="0.35">
      <c r="G740" s="271">
        <v>45413</v>
      </c>
      <c r="H740" s="4">
        <v>-7.0964270082299885E-3</v>
      </c>
      <c r="I740" s="4">
        <v>-9.4100485981575388E-2</v>
      </c>
      <c r="J740" s="4">
        <v>6.4153529519332064E-2</v>
      </c>
      <c r="K740" s="4">
        <v>5.2354900420094053E-2</v>
      </c>
    </row>
    <row r="741" spans="7:11" x14ac:dyDescent="0.35">
      <c r="G741" s="271">
        <v>45444</v>
      </c>
      <c r="H741" s="4">
        <v>-2.8946973939647624E-2</v>
      </c>
      <c r="I741" s="4">
        <v>-9.7037088844486363E-2</v>
      </c>
      <c r="J741" s="4">
        <v>6.2056866409956779E-2</v>
      </c>
      <c r="K741" s="4">
        <v>3.5365631909699768E-2</v>
      </c>
    </row>
    <row r="742" spans="7:11" x14ac:dyDescent="0.35">
      <c r="G742" s="271">
        <v>45474</v>
      </c>
      <c r="H742" s="4">
        <v>2.3928498793740705E-2</v>
      </c>
      <c r="I742" s="4">
        <v>8.8327569007155438E-2</v>
      </c>
      <c r="J742" s="4">
        <v>6.0755542480815494E-2</v>
      </c>
      <c r="K742" s="4">
        <v>3.243207142360971E-2</v>
      </c>
    </row>
    <row r="743" spans="7:11" x14ac:dyDescent="0.35">
      <c r="G743" s="271">
        <v>45505</v>
      </c>
      <c r="H743" s="4">
        <v>-1.0867517956720141E-2</v>
      </c>
      <c r="I743" s="4">
        <v>3.5528708614987581E-2</v>
      </c>
      <c r="J743" s="4">
        <v>6.353353435333231E-2</v>
      </c>
      <c r="K743" s="4">
        <v>3.5936034376877091E-2</v>
      </c>
    </row>
    <row r="744" spans="7:11" x14ac:dyDescent="0.35">
      <c r="G744" s="271">
        <v>45536</v>
      </c>
      <c r="H744" s="4">
        <v>-0.16987616635690017</v>
      </c>
      <c r="I744" s="4">
        <v>-0.28455306188793394</v>
      </c>
      <c r="J744" s="4">
        <v>3.5102074070765266E-2</v>
      </c>
      <c r="K744" s="4">
        <v>5.440303616525588E-3</v>
      </c>
    </row>
    <row r="745" spans="7:11" x14ac:dyDescent="0.35">
      <c r="G745" s="271">
        <v>45566</v>
      </c>
      <c r="H745" s="4">
        <v>-0.17707415903729617</v>
      </c>
      <c r="I745" s="4">
        <v>8.1298354653666083E-2</v>
      </c>
      <c r="J745" s="4">
        <v>4.8087717863536383E-3</v>
      </c>
      <c r="K745" s="4">
        <v>-3.6834528570413028E-3</v>
      </c>
    </row>
    <row r="746" spans="7:11" x14ac:dyDescent="0.35">
      <c r="G746" s="271">
        <v>45597</v>
      </c>
      <c r="H746" s="4">
        <v>-0.14247538046277186</v>
      </c>
      <c r="I746" s="4">
        <v>0.12830437369317038</v>
      </c>
      <c r="J746" s="4">
        <v>-2.7063174065753648E-2</v>
      </c>
      <c r="K746" s="4">
        <v>-9.3907567389244218E-3</v>
      </c>
    </row>
    <row r="747" spans="7:11" x14ac:dyDescent="0.35">
      <c r="G747" s="271">
        <v>45627</v>
      </c>
      <c r="H747" s="4">
        <v>-0.10774356559471532</v>
      </c>
      <c r="I747" s="4">
        <v>-3.1888151207754456E-2</v>
      </c>
      <c r="J747" s="4">
        <v>-3.5912737548741136E-2</v>
      </c>
      <c r="K747" s="4">
        <v>-2.0615990246631521E-2</v>
      </c>
    </row>
    <row r="748" spans="7:11" x14ac:dyDescent="0.35">
      <c r="G748" s="271">
        <v>45658</v>
      </c>
      <c r="H748" s="4">
        <v>-0.18122732681579834</v>
      </c>
      <c r="I748" s="4">
        <v>-0.10847850466499365</v>
      </c>
      <c r="J748" s="4">
        <v>-5.459458741181078E-2</v>
      </c>
      <c r="K748" s="4">
        <v>-3.2506051490568955E-2</v>
      </c>
    </row>
    <row r="749" spans="7:11" x14ac:dyDescent="0.35">
      <c r="G749" s="271">
        <v>45689</v>
      </c>
      <c r="H749" s="4">
        <v>-0.22293984257978683</v>
      </c>
      <c r="I749" s="4">
        <v>-0.17956515563342201</v>
      </c>
      <c r="J749" s="4">
        <v>-8.3311170329766759E-2</v>
      </c>
      <c r="K749" s="4">
        <v>-5.267975858414331E-2</v>
      </c>
    </row>
    <row r="750" spans="7:11" x14ac:dyDescent="0.35">
      <c r="G750" s="271">
        <v>45717</v>
      </c>
      <c r="H750" s="4">
        <v>-7.0319757257360394E-2</v>
      </c>
      <c r="I750" s="4">
        <v>0.37159271262065596</v>
      </c>
      <c r="J750" s="4">
        <v>-8.154163403064385E-2</v>
      </c>
      <c r="K750" s="4">
        <v>-1.2794847633750384E-2</v>
      </c>
    </row>
    <row r="751" spans="7:11" x14ac:dyDescent="0.35">
      <c r="G751" s="271">
        <v>45748</v>
      </c>
      <c r="H751" s="4">
        <v>-0.24287296468223818</v>
      </c>
      <c r="I751" s="4">
        <v>-1.5462378957594503E-2</v>
      </c>
      <c r="J751" s="4">
        <v>-0.11538017073787876</v>
      </c>
      <c r="K751" s="4">
        <v>-1.2544782458630221E-2</v>
      </c>
    </row>
    <row r="752" spans="7:11" x14ac:dyDescent="0.35">
      <c r="G752" s="271">
        <v>45778</v>
      </c>
      <c r="H752" s="4">
        <v>-3.1218540617243606E-2</v>
      </c>
      <c r="I752" s="4">
        <v>-1.9846183816298879E-3</v>
      </c>
      <c r="J752" s="4">
        <v>-0.11744874422434937</v>
      </c>
      <c r="K752" s="4">
        <v>-3.9481177059910166E-3</v>
      </c>
    </row>
    <row r="753" spans="7:11" x14ac:dyDescent="0.35">
      <c r="G753" s="271">
        <v>45809</v>
      </c>
      <c r="H753" s="4">
        <v>-8.3363464577223323E-2</v>
      </c>
      <c r="I753" s="4">
        <v>0.48043332036704478</v>
      </c>
      <c r="J753" s="4">
        <v>-0.12231217517922144</v>
      </c>
      <c r="K753" s="4">
        <v>4.2742690275343609E-2</v>
      </c>
    </row>
    <row r="754" spans="7:11" x14ac:dyDescent="0.35">
      <c r="G754" s="271">
        <v>45839</v>
      </c>
      <c r="H754" s="4">
        <v>-6.6280500389293118E-2</v>
      </c>
      <c r="I754" s="4">
        <v>-9.2577346855216125E-2</v>
      </c>
      <c r="J754" s="4">
        <v>-0.12957872073634569</v>
      </c>
      <c r="K754" s="4">
        <v>2.648623830296537E-2</v>
      </c>
    </row>
    <row r="755" spans="7:11" x14ac:dyDescent="0.35">
      <c r="G755" s="271">
        <v>45870</v>
      </c>
      <c r="H755" s="4">
        <v>-0.10335487484546391</v>
      </c>
      <c r="I755" s="4">
        <v>4.3830698676922575E-2</v>
      </c>
      <c r="J755" s="4">
        <v>-0.13540551430307246</v>
      </c>
      <c r="K755" s="4">
        <v>2.7073371788689737E-2</v>
      </c>
    </row>
    <row r="756" spans="7:11" x14ac:dyDescent="0.35">
      <c r="G756" s="271">
        <v>45901</v>
      </c>
      <c r="H756" s="4">
        <v>5.7763106157302069E-2</v>
      </c>
      <c r="I756" s="4">
        <v>0.84925222680349766</v>
      </c>
      <c r="J756" s="4">
        <v>-0.11675935607929144</v>
      </c>
      <c r="K756" s="4">
        <v>0.10612718687635581</v>
      </c>
    </row>
    <row r="757" spans="7:11" x14ac:dyDescent="0.35">
      <c r="G757" s="271">
        <v>45931</v>
      </c>
      <c r="H757" s="4">
        <v>0.21465815059092308</v>
      </c>
      <c r="I757" s="4">
        <v>0.4161588621870691</v>
      </c>
      <c r="J757" s="4">
        <v>-8.5641563852017155E-2</v>
      </c>
      <c r="K757" s="4">
        <v>0.1403605826393397</v>
      </c>
    </row>
    <row r="758" spans="7:11" x14ac:dyDescent="0.35">
      <c r="G758" s="271">
        <v>45962</v>
      </c>
      <c r="H758" s="4">
        <v>-0.11371312111759768</v>
      </c>
      <c r="I758" s="4">
        <v>-4.5701533787192772E-2</v>
      </c>
      <c r="J758" s="4">
        <v>-8.231938937723482E-2</v>
      </c>
      <c r="K758" s="4">
        <v>0.12077977104149129</v>
      </c>
    </row>
    <row r="759" spans="7:11" x14ac:dyDescent="0.35">
      <c r="G759" s="271">
        <v>45992</v>
      </c>
      <c r="H759" s="4">
        <v>9.1781285425360792E-2</v>
      </c>
      <c r="I759" s="4">
        <v>0.45977466436494474</v>
      </c>
      <c r="J759" s="4">
        <v>-6.8679437436795276E-2</v>
      </c>
      <c r="K759" s="4">
        <v>0.15583984485662206</v>
      </c>
    </row>
    <row r="760" spans="7:11" x14ac:dyDescent="0.35">
      <c r="G760" s="271">
        <v>46023</v>
      </c>
      <c r="H760" s="4">
        <v>1.111536778938893E-2</v>
      </c>
      <c r="I760" s="4">
        <v>-0.20412722561426544</v>
      </c>
      <c r="J760" s="4">
        <v>-5.3458488272477567E-2</v>
      </c>
      <c r="K760" s="4">
        <v>0.15109515195428069</v>
      </c>
    </row>
    <row r="761" spans="7:11" x14ac:dyDescent="0.35">
      <c r="G761" s="271">
        <v>46054</v>
      </c>
      <c r="H761" s="4">
        <v>5.6633348282135509E-2</v>
      </c>
      <c r="I761" s="4">
        <v>-5.9116873965781358E-2</v>
      </c>
      <c r="J761" s="4">
        <v>-2.8290080801969264E-2</v>
      </c>
      <c r="K761" s="4">
        <v>0.16576759971200716</v>
      </c>
    </row>
    <row r="762" spans="7:11" x14ac:dyDescent="0.35">
      <c r="G762" s="271">
        <v>46082</v>
      </c>
      <c r="H762" s="4">
        <v>-1</v>
      </c>
      <c r="I762" s="4">
        <v>-1</v>
      </c>
      <c r="J762" s="4">
        <v>-2.3564517741001323E-2</v>
      </c>
      <c r="K762" s="4">
        <v>0.12451605262335597</v>
      </c>
    </row>
    <row r="763" spans="7:11" x14ac:dyDescent="0.35">
      <c r="G763" s="271">
        <v>46113</v>
      </c>
      <c r="H763" s="4">
        <v>-1</v>
      </c>
      <c r="I763" s="4">
        <v>-1</v>
      </c>
      <c r="J763" s="4">
        <v>1.3737728279256123E-2</v>
      </c>
      <c r="K763" s="4">
        <v>0.14441477279093662</v>
      </c>
    </row>
    <row r="764" spans="7:11" x14ac:dyDescent="0.35">
      <c r="G764" s="271">
        <v>46143</v>
      </c>
      <c r="H764" s="4">
        <v>-1</v>
      </c>
      <c r="I764" s="4">
        <v>-1</v>
      </c>
      <c r="J764" s="4">
        <v>8.0768609595480712E-3</v>
      </c>
      <c r="K764" s="4">
        <v>0.15761112385620946</v>
      </c>
    </row>
    <row r="765" spans="7:11" x14ac:dyDescent="0.35">
      <c r="G765" s="271">
        <v>46174</v>
      </c>
      <c r="H765" s="4">
        <v>-1</v>
      </c>
      <c r="I765" s="4">
        <v>-1</v>
      </c>
      <c r="J765" s="4">
        <v>9.7320163765002299E-3</v>
      </c>
      <c r="K765" s="4">
        <v>8.5367440478676393E-2</v>
      </c>
    </row>
    <row r="766" spans="7:11" x14ac:dyDescent="0.35">
      <c r="G766" s="271">
        <v>46204</v>
      </c>
      <c r="H766" s="4">
        <v>-1</v>
      </c>
      <c r="I766" s="4">
        <v>-1</v>
      </c>
      <c r="J766" s="4">
        <v>7.3718252191909972E-3</v>
      </c>
      <c r="K766" s="4">
        <v>0.11165913997907295</v>
      </c>
    </row>
    <row r="767" spans="7:11" x14ac:dyDescent="0.35">
      <c r="G767" s="271">
        <v>46235</v>
      </c>
      <c r="H767" s="4">
        <v>-1</v>
      </c>
      <c r="I767" s="4">
        <v>-1</v>
      </c>
      <c r="J767" s="4">
        <v>5.5139532631345078E-2</v>
      </c>
      <c r="K767" s="4">
        <v>0.15458909966154089</v>
      </c>
    </row>
    <row r="768" spans="7:11" x14ac:dyDescent="0.35">
      <c r="G768" s="271">
        <v>46266</v>
      </c>
      <c r="H768" s="4">
        <v>-1</v>
      </c>
      <c r="I768" s="4">
        <v>-1</v>
      </c>
      <c r="J768" s="4">
        <v>3.123425259520074E-2</v>
      </c>
      <c r="K768" s="4">
        <v>6.6454244962525166E-2</v>
      </c>
    </row>
    <row r="769" spans="7:11" x14ac:dyDescent="0.35">
      <c r="G769" s="271">
        <v>46296</v>
      </c>
      <c r="H769" s="4">
        <v>-1</v>
      </c>
      <c r="I769" s="4">
        <v>-1</v>
      </c>
      <c r="J769" s="4">
        <v>-4.0649532181022074E-2</v>
      </c>
      <c r="K769" s="4">
        <v>-9.9950670064042901E-2</v>
      </c>
    </row>
    <row r="770" spans="7:11" x14ac:dyDescent="0.35">
      <c r="G770" s="271">
        <v>46327</v>
      </c>
      <c r="H770" s="4">
        <v>-1</v>
      </c>
      <c r="I770" s="4">
        <v>-1</v>
      </c>
      <c r="J770" s="4">
        <v>-4.3009943424044406E-2</v>
      </c>
      <c r="K770" s="4">
        <v>-0.17473214336307963</v>
      </c>
    </row>
    <row r="771" spans="7:11" x14ac:dyDescent="0.35">
      <c r="G771" s="271">
        <v>46357</v>
      </c>
      <c r="H771" s="4">
        <v>-1</v>
      </c>
      <c r="I771" s="4">
        <v>-1</v>
      </c>
      <c r="J771" s="4">
        <v>-4.7596022706595464E-2</v>
      </c>
      <c r="K771" s="4">
        <v>-0.33174791154109118</v>
      </c>
    </row>
    <row r="772" spans="7:11" x14ac:dyDescent="0.35">
      <c r="G772" s="20" t="s">
        <v>1231</v>
      </c>
    </row>
    <row r="773" spans="7:11" x14ac:dyDescent="0.35">
      <c r="G773" s="271">
        <v>34700</v>
      </c>
      <c r="H773" s="4">
        <v>-1</v>
      </c>
      <c r="I773" s="4">
        <v>-1</v>
      </c>
      <c r="J773" s="4">
        <v>-1</v>
      </c>
      <c r="K773" s="4">
        <v>-1</v>
      </c>
    </row>
    <row r="774" spans="7:11" x14ac:dyDescent="0.35">
      <c r="G774" s="271">
        <v>34731</v>
      </c>
      <c r="H774" s="4">
        <v>-1</v>
      </c>
      <c r="I774" s="4">
        <v>-1</v>
      </c>
      <c r="J774" s="4">
        <v>-1</v>
      </c>
      <c r="K774" s="4">
        <v>-1</v>
      </c>
    </row>
    <row r="775" spans="7:11" x14ac:dyDescent="0.35">
      <c r="G775" s="271">
        <v>34759</v>
      </c>
      <c r="H775" s="4">
        <v>-1</v>
      </c>
      <c r="I775" s="4">
        <v>-1</v>
      </c>
      <c r="J775" s="4">
        <v>-1</v>
      </c>
      <c r="K775" s="4">
        <v>-1</v>
      </c>
    </row>
    <row r="776" spans="7:11" x14ac:dyDescent="0.35">
      <c r="G776" s="271">
        <v>34790</v>
      </c>
      <c r="H776" s="4">
        <v>-1</v>
      </c>
      <c r="I776" s="4">
        <v>-1</v>
      </c>
      <c r="J776" s="4">
        <v>-1</v>
      </c>
      <c r="K776" s="4">
        <v>-1</v>
      </c>
    </row>
    <row r="777" spans="7:11" x14ac:dyDescent="0.35">
      <c r="G777" s="271">
        <v>34820</v>
      </c>
      <c r="H777" s="4">
        <v>-1</v>
      </c>
      <c r="I777" s="4">
        <v>-1</v>
      </c>
      <c r="J777" s="4">
        <v>-1</v>
      </c>
      <c r="K777" s="4">
        <v>-1</v>
      </c>
    </row>
    <row r="778" spans="7:11" x14ac:dyDescent="0.35">
      <c r="G778" s="271">
        <v>34851</v>
      </c>
      <c r="H778" s="4">
        <v>-1</v>
      </c>
      <c r="I778" s="4">
        <v>-1</v>
      </c>
      <c r="J778" s="4">
        <v>-1</v>
      </c>
      <c r="K778" s="4">
        <v>-1</v>
      </c>
    </row>
    <row r="779" spans="7:11" x14ac:dyDescent="0.35">
      <c r="G779" s="271">
        <v>34881</v>
      </c>
      <c r="H779" s="4">
        <v>-1</v>
      </c>
      <c r="I779" s="4">
        <v>-1</v>
      </c>
      <c r="J779" s="4">
        <v>-1</v>
      </c>
      <c r="K779" s="4">
        <v>-1</v>
      </c>
    </row>
    <row r="780" spans="7:11" x14ac:dyDescent="0.35">
      <c r="G780" s="271">
        <v>34912</v>
      </c>
      <c r="H780" s="4">
        <v>-1</v>
      </c>
      <c r="I780" s="4">
        <v>-1</v>
      </c>
      <c r="J780" s="4">
        <v>-1</v>
      </c>
      <c r="K780" s="4">
        <v>-1</v>
      </c>
    </row>
    <row r="781" spans="7:11" x14ac:dyDescent="0.35">
      <c r="G781" s="271">
        <v>34943</v>
      </c>
      <c r="H781" s="4">
        <v>-1</v>
      </c>
      <c r="I781" s="4">
        <v>-1</v>
      </c>
      <c r="J781" s="4">
        <v>-1</v>
      </c>
      <c r="K781" s="4">
        <v>-1</v>
      </c>
    </row>
    <row r="782" spans="7:11" x14ac:dyDescent="0.35">
      <c r="G782" s="271">
        <v>34973</v>
      </c>
      <c r="H782" s="4">
        <v>-1</v>
      </c>
      <c r="I782" s="4">
        <v>-1</v>
      </c>
      <c r="J782" s="4">
        <v>-1</v>
      </c>
      <c r="K782" s="4">
        <v>-1</v>
      </c>
    </row>
    <row r="783" spans="7:11" x14ac:dyDescent="0.35">
      <c r="G783" s="271">
        <v>35004</v>
      </c>
      <c r="H783" s="4">
        <v>-1</v>
      </c>
      <c r="I783" s="4">
        <v>-1</v>
      </c>
      <c r="J783" s="4">
        <v>-1</v>
      </c>
      <c r="K783" s="4">
        <v>-1</v>
      </c>
    </row>
    <row r="784" spans="7:11" x14ac:dyDescent="0.35">
      <c r="G784" s="271">
        <v>35034</v>
      </c>
      <c r="H784" s="4">
        <v>-1</v>
      </c>
      <c r="I784" s="4">
        <v>-1</v>
      </c>
      <c r="J784" s="4">
        <v>-1</v>
      </c>
      <c r="K784" s="4">
        <v>-1</v>
      </c>
    </row>
    <row r="785" spans="7:11" x14ac:dyDescent="0.35">
      <c r="G785" s="271">
        <v>35065</v>
      </c>
      <c r="H785" s="4">
        <v>1.9650537993644912E-2</v>
      </c>
      <c r="I785" s="4">
        <v>0.27872765635193053</v>
      </c>
      <c r="J785" s="4">
        <v>-4.7489207581159709E-2</v>
      </c>
      <c r="K785" s="4">
        <v>0.15173739364589078</v>
      </c>
    </row>
    <row r="786" spans="7:11" x14ac:dyDescent="0.35">
      <c r="G786" s="271">
        <v>35096</v>
      </c>
      <c r="H786" s="4">
        <v>-0.1522429483732245</v>
      </c>
      <c r="I786" s="4">
        <v>-0.25620452658626003</v>
      </c>
      <c r="J786" s="4">
        <v>-3.3207777076356693E-2</v>
      </c>
      <c r="K786" s="4">
        <v>7.1651189943471527E-2</v>
      </c>
    </row>
    <row r="787" spans="7:11" x14ac:dyDescent="0.35">
      <c r="G787" s="271">
        <v>35125</v>
      </c>
      <c r="H787" s="4">
        <v>0.47001654258730996</v>
      </c>
      <c r="I787" s="4">
        <v>-1.2458489219798974E-2</v>
      </c>
      <c r="J787" s="4">
        <v>1.967661671417642E-2</v>
      </c>
      <c r="K787" s="4">
        <v>1.738357121463241E-2</v>
      </c>
    </row>
    <row r="788" spans="7:11" x14ac:dyDescent="0.35">
      <c r="G788" s="271">
        <v>35156</v>
      </c>
      <c r="H788" s="4">
        <v>-7.1327215466685967E-2</v>
      </c>
      <c r="I788" s="4">
        <v>7.2956143856913513E-2</v>
      </c>
      <c r="J788" s="4">
        <v>-1.6109229397611058E-2</v>
      </c>
      <c r="K788" s="4">
        <v>4.9278726312879773E-2</v>
      </c>
    </row>
    <row r="789" spans="7:11" x14ac:dyDescent="0.35">
      <c r="G789" s="271">
        <v>35186</v>
      </c>
      <c r="H789" s="4">
        <v>-5.5881212658350998E-2</v>
      </c>
      <c r="I789" s="4">
        <v>1.4778195281030415E-2</v>
      </c>
      <c r="J789" s="4">
        <v>-2.6213509206693186E-2</v>
      </c>
      <c r="K789" s="4">
        <v>6.2217424968281199E-2</v>
      </c>
    </row>
    <row r="790" spans="7:11" x14ac:dyDescent="0.35">
      <c r="G790" s="271">
        <v>35217</v>
      </c>
      <c r="H790" s="4">
        <v>-9.6556708836561533E-2</v>
      </c>
      <c r="I790" s="4">
        <v>-0.13818481133052329</v>
      </c>
      <c r="J790" s="4">
        <v>-4.4443241092076757E-2</v>
      </c>
      <c r="K790" s="4">
        <v>2.9409437491841883E-2</v>
      </c>
    </row>
    <row r="791" spans="7:11" x14ac:dyDescent="0.35">
      <c r="G791" s="271">
        <v>35247</v>
      </c>
      <c r="H791" s="4">
        <v>0.12289234752159661</v>
      </c>
      <c r="I791" s="4">
        <v>7.7756131080062296E-3</v>
      </c>
      <c r="J791" s="4">
        <v>-1.660208903374838E-2</v>
      </c>
      <c r="K791" s="4">
        <v>2.8752856288119855E-2</v>
      </c>
    </row>
    <row r="792" spans="7:11" x14ac:dyDescent="0.35">
      <c r="G792" s="271">
        <v>35278</v>
      </c>
      <c r="H792" s="4">
        <v>-0.13455777454779883</v>
      </c>
      <c r="I792" s="4">
        <v>-0.27794432699664406</v>
      </c>
      <c r="J792" s="4">
        <v>-1.1922304395167616E-2</v>
      </c>
      <c r="K792" s="4">
        <v>1.1818791745042301E-2</v>
      </c>
    </row>
    <row r="793" spans="7:11" x14ac:dyDescent="0.35">
      <c r="G793" s="271">
        <v>35309</v>
      </c>
      <c r="H793" s="4">
        <v>0.86992318260434121</v>
      </c>
      <c r="I793" s="4">
        <v>0.15073922492039005</v>
      </c>
      <c r="J793" s="4">
        <v>7.139110587622266E-2</v>
      </c>
      <c r="K793" s="4">
        <v>2.5397169644108875E-2</v>
      </c>
    </row>
    <row r="794" spans="7:11" x14ac:dyDescent="0.35">
      <c r="G794" s="271">
        <v>35339</v>
      </c>
      <c r="H794" s="4">
        <v>0.10750023335199432</v>
      </c>
      <c r="I794" s="4">
        <v>-0.19621654106138775</v>
      </c>
      <c r="J794" s="4">
        <v>8.1375690720867144E-2</v>
      </c>
      <c r="K794" s="4">
        <v>-1.0543157948823878E-2</v>
      </c>
    </row>
    <row r="795" spans="7:11" x14ac:dyDescent="0.35">
      <c r="G795" s="271">
        <v>35370</v>
      </c>
      <c r="H795" s="4">
        <v>0.31242622729366976</v>
      </c>
      <c r="I795" s="4">
        <v>-0.10689980464463911</v>
      </c>
      <c r="J795" s="4">
        <v>0.10538461168622026</v>
      </c>
      <c r="K795" s="4">
        <v>-3.8113316083649651E-2</v>
      </c>
    </row>
    <row r="796" spans="7:11" x14ac:dyDescent="0.35">
      <c r="G796" s="271">
        <v>35400</v>
      </c>
      <c r="H796" s="4">
        <v>0.21297550726539338</v>
      </c>
      <c r="I796" s="4">
        <v>7.1086378689319663E-2</v>
      </c>
      <c r="J796" s="4">
        <v>0.11691481170017193</v>
      </c>
      <c r="K796" s="4">
        <v>-3.8357660684044337E-2</v>
      </c>
    </row>
    <row r="797" spans="7:11" x14ac:dyDescent="0.35">
      <c r="G797" s="271">
        <v>35431</v>
      </c>
      <c r="H797" s="4">
        <v>0.1267404535116794</v>
      </c>
      <c r="I797" s="4">
        <v>-6.8904425977937778E-2</v>
      </c>
      <c r="J797" s="4">
        <v>0.12630079412329698</v>
      </c>
      <c r="K797" s="4">
        <v>-6.412643348142999E-2</v>
      </c>
    </row>
    <row r="798" spans="7:11" x14ac:dyDescent="0.35">
      <c r="G798" s="271">
        <v>35462</v>
      </c>
      <c r="H798" s="4">
        <v>0.24616339427786094</v>
      </c>
      <c r="I798" s="4">
        <v>0.57306343993847131</v>
      </c>
      <c r="J798" s="4">
        <v>0.15815322645430285</v>
      </c>
      <c r="K798" s="4">
        <v>-9.742745704253819E-3</v>
      </c>
    </row>
    <row r="799" spans="7:11" x14ac:dyDescent="0.35">
      <c r="G799" s="271">
        <v>35490</v>
      </c>
      <c r="H799" s="4">
        <v>5.336827538551292E-2</v>
      </c>
      <c r="I799" s="4">
        <v>0.25121561477742027</v>
      </c>
      <c r="J799" s="4">
        <v>0.12125317366403432</v>
      </c>
      <c r="K799" s="4">
        <v>1.3703310227894505E-2</v>
      </c>
    </row>
    <row r="800" spans="7:11" x14ac:dyDescent="0.35">
      <c r="G800" s="271">
        <v>35521</v>
      </c>
      <c r="H800" s="4">
        <v>0.35654503927158054</v>
      </c>
      <c r="I800" s="4">
        <v>0.24006527639074982</v>
      </c>
      <c r="J800" s="4">
        <v>0.15907597942360741</v>
      </c>
      <c r="K800" s="4">
        <v>2.7156238581915737E-2</v>
      </c>
    </row>
    <row r="801" spans="7:11" x14ac:dyDescent="0.35">
      <c r="G801" s="271">
        <v>35551</v>
      </c>
      <c r="H801" s="4">
        <v>0.39605138719985633</v>
      </c>
      <c r="I801" s="4">
        <v>0.30764904129636328</v>
      </c>
      <c r="J801" s="4">
        <v>0.19743356620920793</v>
      </c>
      <c r="K801" s="4">
        <v>4.9412968601496354E-2</v>
      </c>
    </row>
    <row r="802" spans="7:11" x14ac:dyDescent="0.35">
      <c r="G802" s="271">
        <v>35582</v>
      </c>
      <c r="H802" s="4">
        <v>0.28248823122061517</v>
      </c>
      <c r="I802" s="4">
        <v>0.13306329780406134</v>
      </c>
      <c r="J802" s="4">
        <v>0.23139743640365706</v>
      </c>
      <c r="K802" s="4">
        <v>7.2434135175894809E-2</v>
      </c>
    </row>
    <row r="803" spans="7:11" x14ac:dyDescent="0.35">
      <c r="G803" s="271">
        <v>35612</v>
      </c>
      <c r="H803" s="4">
        <v>0.6822901376500945</v>
      </c>
      <c r="I803" s="4">
        <v>6.5898518843701126E-3</v>
      </c>
      <c r="J803" s="4">
        <v>0.27734321449639943</v>
      </c>
      <c r="K803" s="4">
        <v>7.2295561327902158E-2</v>
      </c>
    </row>
    <row r="804" spans="7:11" x14ac:dyDescent="0.35">
      <c r="G804" s="271">
        <v>35643</v>
      </c>
      <c r="H804" s="4">
        <v>0.59425274421406193</v>
      </c>
      <c r="I804" s="4">
        <v>0.70646546919428865</v>
      </c>
      <c r="J804" s="4">
        <v>0.32915091908749416</v>
      </c>
      <c r="K804" s="4">
        <v>0.1364178332521957</v>
      </c>
    </row>
    <row r="805" spans="7:11" x14ac:dyDescent="0.35">
      <c r="G805" s="271">
        <v>35674</v>
      </c>
      <c r="H805" s="4">
        <v>-0.21004271709725353</v>
      </c>
      <c r="I805" s="4">
        <v>0.26651207124568921</v>
      </c>
      <c r="J805" s="4">
        <v>0.23422008530620664</v>
      </c>
      <c r="K805" s="4">
        <v>0.14732212541640077</v>
      </c>
    </row>
    <row r="806" spans="7:11" x14ac:dyDescent="0.35">
      <c r="G806" s="271">
        <v>35704</v>
      </c>
      <c r="H806" s="4">
        <v>0.25901437088536627</v>
      </c>
      <c r="I806" s="4">
        <v>0.50743158681696809</v>
      </c>
      <c r="J806" s="4">
        <v>0.24599075872758669</v>
      </c>
      <c r="K806" s="4">
        <v>0.20864886102832414</v>
      </c>
    </row>
    <row r="807" spans="7:11" x14ac:dyDescent="0.35">
      <c r="G807" s="271">
        <v>35735</v>
      </c>
      <c r="H807" s="4">
        <v>0.32885612067567815</v>
      </c>
      <c r="I807" s="4">
        <v>7.739175307938595E-2</v>
      </c>
      <c r="J807" s="4">
        <v>0.249259892984246</v>
      </c>
      <c r="K807" s="4">
        <v>0.22880356355699805</v>
      </c>
    </row>
    <row r="808" spans="7:11" x14ac:dyDescent="0.35">
      <c r="G808" s="271">
        <v>35765</v>
      </c>
      <c r="H808" s="4">
        <v>-4.78629701078781E-3</v>
      </c>
      <c r="I808" s="4">
        <v>0.21228418523541026</v>
      </c>
      <c r="J808" s="4">
        <v>0.22745150233726164</v>
      </c>
      <c r="K808" s="4">
        <v>0.24185574214936523</v>
      </c>
    </row>
    <row r="809" spans="7:11" x14ac:dyDescent="0.35">
      <c r="G809" s="271">
        <v>35796</v>
      </c>
      <c r="H809" s="4">
        <v>-7.8044014776715631E-2</v>
      </c>
      <c r="I809" s="4">
        <v>0.24761133747394592</v>
      </c>
      <c r="J809" s="4">
        <v>0.20816514002224018</v>
      </c>
      <c r="K809" s="4">
        <v>0.27310768396656182</v>
      </c>
    </row>
    <row r="810" spans="7:11" x14ac:dyDescent="0.35">
      <c r="G810" s="271">
        <v>35827</v>
      </c>
      <c r="H810" s="4">
        <v>0.27597039355687825</v>
      </c>
      <c r="I810" s="4">
        <v>0.13431871245795701</v>
      </c>
      <c r="J810" s="4">
        <v>0.21101694354924039</v>
      </c>
      <c r="K810" s="4">
        <v>0.24132043528553671</v>
      </c>
    </row>
    <row r="811" spans="7:11" x14ac:dyDescent="0.35">
      <c r="G811" s="271">
        <v>35855</v>
      </c>
      <c r="H811" s="4">
        <v>0.4501140627468907</v>
      </c>
      <c r="I811" s="4">
        <v>0.17080158128143363</v>
      </c>
      <c r="J811" s="4">
        <v>0.25353898145386311</v>
      </c>
      <c r="K811" s="4">
        <v>0.23271377853902253</v>
      </c>
    </row>
    <row r="812" spans="7:11" x14ac:dyDescent="0.35">
      <c r="G812" s="271">
        <v>35886</v>
      </c>
      <c r="H812" s="4">
        <v>0.20418526599650488</v>
      </c>
      <c r="I812" s="4">
        <v>0.14161418205642295</v>
      </c>
      <c r="J812" s="4">
        <v>0.24101027739534397</v>
      </c>
      <c r="K812" s="4">
        <v>0.22350557400010129</v>
      </c>
    </row>
    <row r="813" spans="7:11" x14ac:dyDescent="0.35">
      <c r="G813" s="271">
        <v>35916</v>
      </c>
      <c r="H813" s="4">
        <v>0.12378125100771431</v>
      </c>
      <c r="I813" s="4">
        <v>0.10401946164139342</v>
      </c>
      <c r="J813" s="4">
        <v>0.2190393124677672</v>
      </c>
      <c r="K813" s="4">
        <v>0.20608664562717394</v>
      </c>
    </row>
    <row r="814" spans="7:11" x14ac:dyDescent="0.35">
      <c r="G814" s="271">
        <v>35947</v>
      </c>
      <c r="H814" s="4">
        <v>-8.6587479038423565E-3</v>
      </c>
      <c r="I814" s="4">
        <v>0.35315232429496857</v>
      </c>
      <c r="J814" s="4">
        <v>0.19515328346325411</v>
      </c>
      <c r="K814" s="4">
        <v>0.22315963253178528</v>
      </c>
    </row>
    <row r="815" spans="7:11" x14ac:dyDescent="0.35">
      <c r="G815" s="271">
        <v>35977</v>
      </c>
      <c r="H815" s="4">
        <v>-0.21955587603547189</v>
      </c>
      <c r="I815" s="4">
        <v>0.32355421590093347</v>
      </c>
      <c r="J815" s="4">
        <v>0.1173173424560523</v>
      </c>
      <c r="K815" s="4">
        <v>0.24752512419943451</v>
      </c>
    </row>
    <row r="816" spans="7:11" x14ac:dyDescent="0.35">
      <c r="G816" s="271">
        <v>36008</v>
      </c>
      <c r="H816" s="4">
        <v>0.15644309925436906</v>
      </c>
      <c r="I816" s="4">
        <v>-0.10490384781168749</v>
      </c>
      <c r="J816" s="4">
        <v>9.6936874111576143E-2</v>
      </c>
      <c r="K816" s="4">
        <v>0.19406865145210572</v>
      </c>
    </row>
    <row r="817" spans="7:11" x14ac:dyDescent="0.35">
      <c r="G817" s="271">
        <v>36039</v>
      </c>
      <c r="H817" s="4">
        <v>-5.9235695066942151E-2</v>
      </c>
      <c r="I817" s="4">
        <v>-9.7477429052416964E-2</v>
      </c>
      <c r="J817" s="4">
        <v>0.11398500506303577</v>
      </c>
      <c r="K817" s="4">
        <v>0.15838723996948278</v>
      </c>
    </row>
    <row r="818" spans="7:11" x14ac:dyDescent="0.35">
      <c r="G818" s="271">
        <v>36069</v>
      </c>
      <c r="H818" s="4">
        <v>-0.13708055697871036</v>
      </c>
      <c r="I818" s="4">
        <v>2.8455493800564557E-2</v>
      </c>
      <c r="J818" s="4">
        <v>8.2693834228088736E-2</v>
      </c>
      <c r="K818" s="4">
        <v>0.12327846717288149</v>
      </c>
    </row>
    <row r="819" spans="7:11" x14ac:dyDescent="0.35">
      <c r="G819" s="271">
        <v>36100</v>
      </c>
      <c r="H819" s="4">
        <v>-0.37524348497339099</v>
      </c>
      <c r="I819" s="4">
        <v>2.6165069657458462E-2</v>
      </c>
      <c r="J819" s="4">
        <v>1.3330723244794784E-2</v>
      </c>
      <c r="K819" s="4">
        <v>0.11893963012705289</v>
      </c>
    </row>
    <row r="820" spans="7:11" x14ac:dyDescent="0.35">
      <c r="G820" s="271">
        <v>36130</v>
      </c>
      <c r="H820" s="4">
        <v>-0.2860072874661691</v>
      </c>
      <c r="I820" s="4">
        <v>-0.18659507841888634</v>
      </c>
      <c r="J820" s="4">
        <v>-8.8483627012972965E-3</v>
      </c>
      <c r="K820" s="4">
        <v>8.1656749841128473E-2</v>
      </c>
    </row>
    <row r="821" spans="7:11" x14ac:dyDescent="0.35">
      <c r="G821" s="271">
        <v>36161</v>
      </c>
      <c r="H821" s="4">
        <v>-0.22335169195055971</v>
      </c>
      <c r="I821" s="4">
        <v>-0.13256637652613579</v>
      </c>
      <c r="J821" s="4">
        <v>-1.8345065073965494E-2</v>
      </c>
      <c r="K821" s="4">
        <v>5.033358918328168E-2</v>
      </c>
    </row>
    <row r="822" spans="7:11" x14ac:dyDescent="0.35">
      <c r="G822" s="271">
        <v>36192</v>
      </c>
      <c r="H822" s="4">
        <v>-0.11135022113090309</v>
      </c>
      <c r="I822" s="4">
        <v>-0.11497162708014252</v>
      </c>
      <c r="J822" s="4">
        <v>-4.4409312231416198E-2</v>
      </c>
      <c r="K822" s="4">
        <v>2.9232189678257026E-2</v>
      </c>
    </row>
    <row r="823" spans="7:11" x14ac:dyDescent="0.35">
      <c r="G823" s="271">
        <v>36220</v>
      </c>
      <c r="H823" s="4">
        <v>-0.40685109339717129</v>
      </c>
      <c r="I823" s="4">
        <v>-0.15113671737747447</v>
      </c>
      <c r="J823" s="4">
        <v>-0.13341980543671317</v>
      </c>
      <c r="K823" s="4">
        <v>-2.1704769158477077E-3</v>
      </c>
    </row>
    <row r="824" spans="7:11" x14ac:dyDescent="0.35">
      <c r="G824" s="271">
        <v>36251</v>
      </c>
      <c r="H824" s="4">
        <v>-0.32764732325081791</v>
      </c>
      <c r="I824" s="4">
        <v>-2.9677840294276225E-2</v>
      </c>
      <c r="J824" s="4">
        <v>-0.17947051773747058</v>
      </c>
      <c r="K824" s="4">
        <v>-1.575909600568659E-2</v>
      </c>
    </row>
    <row r="825" spans="7:11" x14ac:dyDescent="0.35">
      <c r="G825" s="271">
        <v>36281</v>
      </c>
      <c r="H825" s="4">
        <v>-0.16230803942441085</v>
      </c>
      <c r="I825" s="4">
        <v>1.3681421788627857E-2</v>
      </c>
      <c r="J825" s="4">
        <v>-0.20188955603565228</v>
      </c>
      <c r="K825" s="4">
        <v>-2.2615745929785436E-2</v>
      </c>
    </row>
    <row r="826" spans="7:11" x14ac:dyDescent="0.35">
      <c r="G826" s="271">
        <v>36312</v>
      </c>
      <c r="H826" s="4">
        <v>0.46805177710265</v>
      </c>
      <c r="I826" s="4">
        <v>-0.13525276527083574</v>
      </c>
      <c r="J826" s="4">
        <v>-0.16793409660373704</v>
      </c>
      <c r="K826" s="4">
        <v>-5.7471380522593485E-2</v>
      </c>
    </row>
    <row r="827" spans="7:11" x14ac:dyDescent="0.35">
      <c r="G827" s="271">
        <v>36342</v>
      </c>
      <c r="H827" s="4">
        <v>0.35880649067127446</v>
      </c>
      <c r="I827" s="4">
        <v>2.6955575007421739E-2</v>
      </c>
      <c r="J827" s="4">
        <v>-0.12216500562563237</v>
      </c>
      <c r="K827" s="4">
        <v>-7.4138850561692782E-2</v>
      </c>
    </row>
    <row r="828" spans="7:11" x14ac:dyDescent="0.35">
      <c r="G828" s="271">
        <v>36373</v>
      </c>
      <c r="H828" s="4">
        <v>-0.25827706444926868</v>
      </c>
      <c r="I828" s="4">
        <v>0.33336411197702809</v>
      </c>
      <c r="J828" s="4">
        <v>-0.15331827859728009</v>
      </c>
      <c r="K828" s="4">
        <v>-4.5642600616597306E-2</v>
      </c>
    </row>
    <row r="829" spans="7:11" x14ac:dyDescent="0.35">
      <c r="G829" s="271">
        <v>36404</v>
      </c>
      <c r="H829" s="4">
        <v>5.6885332108626008E-2</v>
      </c>
      <c r="I829" s="4">
        <v>1.0011642429215151E-2</v>
      </c>
      <c r="J829" s="4">
        <v>-0.14649244428106734</v>
      </c>
      <c r="K829" s="4">
        <v>-3.6627870510547611E-2</v>
      </c>
    </row>
    <row r="830" spans="7:11" x14ac:dyDescent="0.35">
      <c r="G830" s="271">
        <v>36434</v>
      </c>
      <c r="H830" s="4">
        <v>0.22654374672235411</v>
      </c>
      <c r="I830" s="4">
        <v>-7.1015299240286933E-2</v>
      </c>
      <c r="J830" s="4">
        <v>-0.12183418704524007</v>
      </c>
      <c r="K830" s="4">
        <v>-4.5313272476138144E-2</v>
      </c>
    </row>
    <row r="831" spans="7:11" x14ac:dyDescent="0.35">
      <c r="G831" s="271">
        <v>36465</v>
      </c>
      <c r="H831" s="4">
        <v>0.30296020674599733</v>
      </c>
      <c r="I831" s="4">
        <v>0.35540534661464984</v>
      </c>
      <c r="J831" s="4">
        <v>-6.6620589215470871E-2</v>
      </c>
      <c r="K831" s="4">
        <v>-2.1152219958255558E-2</v>
      </c>
    </row>
    <row r="832" spans="7:11" x14ac:dyDescent="0.35">
      <c r="G832" s="271">
        <v>36495</v>
      </c>
      <c r="H832" s="4">
        <v>0.26595007358260281</v>
      </c>
      <c r="I832" s="4">
        <v>0.42737844224606003</v>
      </c>
      <c r="J832" s="4">
        <v>-3.0258046051285015E-2</v>
      </c>
      <c r="K832" s="4">
        <v>2.6628815762562486E-2</v>
      </c>
    </row>
    <row r="833" spans="7:11" x14ac:dyDescent="0.35">
      <c r="G833" s="271">
        <v>36526</v>
      </c>
      <c r="H833" s="4">
        <v>0.4230675842053937</v>
      </c>
      <c r="I833" s="4">
        <v>0.33892733723870005</v>
      </c>
      <c r="J833" s="4">
        <v>7.5622801597341471E-3</v>
      </c>
      <c r="K833" s="4">
        <v>6.3566541638690577E-2</v>
      </c>
    </row>
    <row r="834" spans="7:11" x14ac:dyDescent="0.35">
      <c r="G834" s="271">
        <v>36557</v>
      </c>
      <c r="H834" s="4">
        <v>0.18167929200123645</v>
      </c>
      <c r="I834" s="4">
        <v>0.28929650642018112</v>
      </c>
      <c r="J834" s="4">
        <v>3.0622276192012299E-2</v>
      </c>
      <c r="K834" s="4">
        <v>9.5972668170423603E-2</v>
      </c>
    </row>
    <row r="835" spans="7:11" x14ac:dyDescent="0.35">
      <c r="G835" s="271">
        <v>36586</v>
      </c>
      <c r="H835" s="4">
        <v>0.41191788177306532</v>
      </c>
      <c r="I835" s="4">
        <v>0.30992967992873055</v>
      </c>
      <c r="J835" s="4">
        <v>0.12752168861713398</v>
      </c>
      <c r="K835" s="4">
        <v>0.1407558955379995</v>
      </c>
    </row>
    <row r="836" spans="7:11" x14ac:dyDescent="0.35">
      <c r="G836" s="271">
        <v>36617</v>
      </c>
      <c r="H836" s="4">
        <v>9.5581085445233471E-2</v>
      </c>
      <c r="I836" s="4">
        <v>0.2016214218862038</v>
      </c>
      <c r="J836" s="4">
        <v>0.1788089088520155</v>
      </c>
      <c r="K836" s="4">
        <v>0.16140301780251631</v>
      </c>
    </row>
    <row r="837" spans="7:11" x14ac:dyDescent="0.35">
      <c r="G837" s="271">
        <v>36647</v>
      </c>
      <c r="H837" s="4">
        <v>0.70995031149264598</v>
      </c>
      <c r="I837" s="4">
        <v>0.28044137807506186</v>
      </c>
      <c r="J837" s="4">
        <v>0.266190749409567</v>
      </c>
      <c r="K837" s="4">
        <v>0.18522041379127563</v>
      </c>
    </row>
    <row r="838" spans="7:11" x14ac:dyDescent="0.35">
      <c r="G838" s="271">
        <v>36678</v>
      </c>
      <c r="H838" s="4">
        <v>-0.11659599756001016</v>
      </c>
      <c r="I838" s="4">
        <v>0.26792682919927979</v>
      </c>
      <c r="J838" s="4">
        <v>0.20057262505071227</v>
      </c>
      <c r="K838" s="4">
        <v>0.22235848049945761</v>
      </c>
    </row>
    <row r="839" spans="7:11" x14ac:dyDescent="0.35">
      <c r="G839" s="271">
        <v>36708</v>
      </c>
      <c r="H839" s="4">
        <v>0.14292922665026597</v>
      </c>
      <c r="I839" s="4">
        <v>3.6122604876861697E-2</v>
      </c>
      <c r="J839" s="4">
        <v>0.17976940157756216</v>
      </c>
      <c r="K839" s="4">
        <v>0.22272541244827204</v>
      </c>
    </row>
    <row r="840" spans="7:11" x14ac:dyDescent="0.35">
      <c r="G840" s="271">
        <v>36739</v>
      </c>
      <c r="H840" s="4">
        <v>0.39081007643151966</v>
      </c>
      <c r="I840" s="4">
        <v>0.20804363349711208</v>
      </c>
      <c r="J840" s="4">
        <v>0.23779475565651276</v>
      </c>
      <c r="K840" s="4">
        <v>0.21392629368849603</v>
      </c>
    </row>
    <row r="841" spans="7:11" x14ac:dyDescent="0.35">
      <c r="G841" s="271">
        <v>36770</v>
      </c>
      <c r="H841" s="4">
        <v>0.23325630168355405</v>
      </c>
      <c r="I841" s="4">
        <v>0.37655281239078442</v>
      </c>
      <c r="J841" s="4">
        <v>0.25057588533759456</v>
      </c>
      <c r="K841" s="4">
        <v>0.24439061993224054</v>
      </c>
    </row>
    <row r="842" spans="7:11" x14ac:dyDescent="0.35">
      <c r="G842" s="271">
        <v>36800</v>
      </c>
      <c r="H842" s="4">
        <v>7.9503337657449435E-2</v>
      </c>
      <c r="I842" s="4">
        <v>0.32791920783482698</v>
      </c>
      <c r="J842" s="4">
        <v>0.23616939130054759</v>
      </c>
      <c r="K842" s="4">
        <v>0.2809975357398482</v>
      </c>
    </row>
    <row r="843" spans="7:11" x14ac:dyDescent="0.35">
      <c r="G843" s="271">
        <v>36831</v>
      </c>
      <c r="H843" s="4">
        <v>0.14163866836085637</v>
      </c>
      <c r="I843" s="4">
        <v>0.32803939143499883</v>
      </c>
      <c r="J843" s="4">
        <v>0.2226374476952715</v>
      </c>
      <c r="K843" s="4">
        <v>0.28020372188606557</v>
      </c>
    </row>
    <row r="844" spans="7:11" x14ac:dyDescent="0.35">
      <c r="G844" s="271">
        <v>36861</v>
      </c>
      <c r="H844" s="4">
        <v>0.9080137765857339</v>
      </c>
      <c r="I844" s="4">
        <v>0.17094772453660223</v>
      </c>
      <c r="J844" s="4">
        <v>0.27094712502205986</v>
      </c>
      <c r="K844" s="4">
        <v>0.2585633561876215</v>
      </c>
    </row>
    <row r="845" spans="7:11" x14ac:dyDescent="0.35">
      <c r="G845" s="271">
        <v>36892</v>
      </c>
      <c r="H845" s="4">
        <v>0.28734986840829047</v>
      </c>
      <c r="I845" s="4">
        <v>0.13778190314125949</v>
      </c>
      <c r="J845" s="4">
        <v>0.26406076475246221</v>
      </c>
      <c r="K845" s="4">
        <v>0.24160668265395358</v>
      </c>
    </row>
    <row r="846" spans="7:11" x14ac:dyDescent="0.35">
      <c r="G846" s="271">
        <v>36923</v>
      </c>
      <c r="H846" s="4">
        <v>0.13441956137861211</v>
      </c>
      <c r="I846" s="4">
        <v>0.39867777414386651</v>
      </c>
      <c r="J846" s="4">
        <v>0.25891534989864828</v>
      </c>
      <c r="K846" s="4">
        <v>0.25231598803769795</v>
      </c>
    </row>
    <row r="847" spans="7:11" x14ac:dyDescent="0.35">
      <c r="G847" s="271">
        <v>36951</v>
      </c>
      <c r="H847" s="4">
        <v>-0.11391667157179475</v>
      </c>
      <c r="I847" s="4">
        <v>0.13423932656208559</v>
      </c>
      <c r="J847" s="4">
        <v>0.20672852916496187</v>
      </c>
      <c r="K847" s="4">
        <v>0.2358154583795411</v>
      </c>
    </row>
    <row r="848" spans="7:11" x14ac:dyDescent="0.35">
      <c r="G848" s="271">
        <v>36982</v>
      </c>
      <c r="H848" s="4">
        <v>0.23229590368165498</v>
      </c>
      <c r="I848" s="4">
        <v>0.1004859121374404</v>
      </c>
      <c r="J848" s="4">
        <v>0.21611472885324257</v>
      </c>
      <c r="K848" s="4">
        <v>0.22616253653023666</v>
      </c>
    </row>
    <row r="849" spans="7:11" x14ac:dyDescent="0.35">
      <c r="G849" s="271">
        <v>37012</v>
      </c>
      <c r="H849" s="4">
        <v>-0.27648277094507379</v>
      </c>
      <c r="I849" s="4">
        <v>-8.8874266874892638E-2</v>
      </c>
      <c r="J849" s="4">
        <v>0.11784665201981692</v>
      </c>
      <c r="K849" s="4">
        <v>0.19142649497212361</v>
      </c>
    </row>
    <row r="850" spans="7:11" x14ac:dyDescent="0.35">
      <c r="G850" s="271">
        <v>37043</v>
      </c>
      <c r="H850" s="4">
        <v>2.7011229733696407E-2</v>
      </c>
      <c r="I850" s="4">
        <v>7.5016695813986622E-2</v>
      </c>
      <c r="J850" s="4">
        <v>0.13404496934237109</v>
      </c>
      <c r="K850" s="4">
        <v>0.17640642385338601</v>
      </c>
    </row>
    <row r="851" spans="7:11" x14ac:dyDescent="0.35">
      <c r="G851" s="271">
        <v>37073</v>
      </c>
      <c r="H851" s="4">
        <v>-0.31110857461869479</v>
      </c>
      <c r="I851" s="4">
        <v>0.18972769657702493</v>
      </c>
      <c r="J851" s="4">
        <v>8.1612902188898273E-2</v>
      </c>
      <c r="K851" s="4">
        <v>0.18785746681861415</v>
      </c>
    </row>
    <row r="852" spans="7:11" x14ac:dyDescent="0.35">
      <c r="G852" s="271">
        <v>37104</v>
      </c>
      <c r="H852" s="4">
        <v>-5.3857728126341708E-2</v>
      </c>
      <c r="I852" s="4">
        <v>-0.16175289814207128</v>
      </c>
      <c r="J852" s="4">
        <v>5.2513069139413338E-2</v>
      </c>
      <c r="K852" s="4">
        <v>0.15501176608347533</v>
      </c>
    </row>
    <row r="853" spans="7:11" x14ac:dyDescent="0.35">
      <c r="G853" s="271">
        <v>37135</v>
      </c>
      <c r="H853" s="4">
        <v>1.0745083729081228E-2</v>
      </c>
      <c r="I853" s="4">
        <v>8.8374220988932439E-2</v>
      </c>
      <c r="J853" s="4">
        <v>3.8268179389391754E-2</v>
      </c>
      <c r="K853" s="4">
        <v>0.13397233366274985</v>
      </c>
    </row>
    <row r="854" spans="7:11" x14ac:dyDescent="0.35">
      <c r="G854" s="271">
        <v>37165</v>
      </c>
      <c r="H854" s="4">
        <v>1.5255046499788483E-2</v>
      </c>
      <c r="I854" s="4">
        <v>4.8461464613424043E-2</v>
      </c>
      <c r="J854" s="4">
        <v>3.3184434821872166E-2</v>
      </c>
      <c r="K854" s="4">
        <v>0.11320069618597373</v>
      </c>
    </row>
    <row r="855" spans="7:11" x14ac:dyDescent="0.35">
      <c r="G855" s="271">
        <v>37196</v>
      </c>
      <c r="H855" s="4">
        <v>-2.9256411300033647E-2</v>
      </c>
      <c r="I855" s="4">
        <v>-0.11086234689761643</v>
      </c>
      <c r="J855" s="4">
        <v>1.9539459830882455E-2</v>
      </c>
      <c r="K855" s="4">
        <v>7.2753143435699164E-2</v>
      </c>
    </row>
    <row r="856" spans="7:11" x14ac:dyDescent="0.35">
      <c r="G856" s="271">
        <v>37226</v>
      </c>
      <c r="H856" s="4">
        <v>-0.24973342433616341</v>
      </c>
      <c r="I856" s="4">
        <v>-0.10628690435100441</v>
      </c>
      <c r="J856" s="4">
        <v>-6.2315073587920211E-2</v>
      </c>
      <c r="K856" s="4">
        <v>4.7828186781385007E-2</v>
      </c>
    </row>
    <row r="857" spans="7:11" x14ac:dyDescent="0.35">
      <c r="G857" s="271">
        <v>37257</v>
      </c>
      <c r="H857" s="4">
        <v>-8.5710567745324151E-2</v>
      </c>
      <c r="I857" s="4">
        <v>1.6728274527404441E-3</v>
      </c>
      <c r="J857" s="4">
        <v>-8.5178455642344164E-2</v>
      </c>
      <c r="K857" s="4">
        <v>3.7066741683994708E-2</v>
      </c>
    </row>
    <row r="858" spans="7:11" x14ac:dyDescent="0.35">
      <c r="G858" s="271">
        <v>37288</v>
      </c>
      <c r="H858" s="4">
        <v>-4.2662027557034854E-2</v>
      </c>
      <c r="I858" s="4">
        <v>-0.21947018707605237</v>
      </c>
      <c r="J858" s="4">
        <v>-9.686638165019823E-2</v>
      </c>
      <c r="K858" s="4">
        <v>-1.4237954970587996E-2</v>
      </c>
    </row>
    <row r="859" spans="7:11" x14ac:dyDescent="0.35">
      <c r="G859" s="271">
        <v>37316</v>
      </c>
      <c r="H859" s="4">
        <v>5.3101674313248415E-2</v>
      </c>
      <c r="I859" s="4">
        <v>-6.1302990198989216E-3</v>
      </c>
      <c r="J859" s="4">
        <v>-8.3391348986597502E-2</v>
      </c>
      <c r="K859" s="4">
        <v>-2.5713252451992186E-2</v>
      </c>
    </row>
    <row r="860" spans="7:11" x14ac:dyDescent="0.35">
      <c r="G860" s="271">
        <v>37347</v>
      </c>
      <c r="H860" s="4">
        <v>0.2980925898646094</v>
      </c>
      <c r="I860" s="4">
        <v>0.24258330161121555</v>
      </c>
      <c r="J860" s="4">
        <v>-7.4008472007829562E-2</v>
      </c>
      <c r="K860" s="4">
        <v>-1.3260163069987008E-2</v>
      </c>
    </row>
    <row r="861" spans="7:11" x14ac:dyDescent="0.35">
      <c r="G861" s="271">
        <v>37377</v>
      </c>
      <c r="H861" s="4">
        <v>0.45583483814662817</v>
      </c>
      <c r="I861" s="4">
        <v>0.20181045723136526</v>
      </c>
      <c r="J861" s="4">
        <v>-8.1023848484643723E-3</v>
      </c>
      <c r="K861" s="4">
        <v>8.8915660202082414E-3</v>
      </c>
    </row>
    <row r="862" spans="7:11" x14ac:dyDescent="0.35">
      <c r="G862" s="271">
        <v>37408</v>
      </c>
      <c r="H862" s="4">
        <v>-1.5530049777153998E-2</v>
      </c>
      <c r="I862" s="4">
        <v>-8.5753784625417384E-2</v>
      </c>
      <c r="J862" s="4">
        <v>-1.1600011104693442E-2</v>
      </c>
      <c r="K862" s="4">
        <v>-3.2351247715447506E-3</v>
      </c>
    </row>
    <row r="863" spans="7:11" x14ac:dyDescent="0.35">
      <c r="G863" s="271">
        <v>37438</v>
      </c>
      <c r="H863" s="4">
        <v>0.19483462841727373</v>
      </c>
      <c r="I863" s="4">
        <v>1.594896611889296E-2</v>
      </c>
      <c r="J863" s="4">
        <v>3.5676324719132069E-2</v>
      </c>
      <c r="K863" s="4">
        <v>-1.4264011530065845E-2</v>
      </c>
    </row>
    <row r="864" spans="7:11" x14ac:dyDescent="0.35">
      <c r="G864" s="271">
        <v>37469</v>
      </c>
      <c r="H864" s="4">
        <v>0.33879957820717244</v>
      </c>
      <c r="I864" s="4">
        <v>0.1634922700634116</v>
      </c>
      <c r="J864" s="4">
        <v>6.475748077496335E-2</v>
      </c>
      <c r="K864" s="4">
        <v>8.7527977482018127E-3</v>
      </c>
    </row>
    <row r="865" spans="7:11" x14ac:dyDescent="0.35">
      <c r="G865" s="271">
        <v>37500</v>
      </c>
      <c r="H865" s="4">
        <v>2.7504124591368306E-2</v>
      </c>
      <c r="I865" s="4">
        <v>5.2105164759255196E-2</v>
      </c>
      <c r="J865" s="4">
        <v>6.594924424913029E-2</v>
      </c>
      <c r="K865" s="4">
        <v>6.1082235089231496E-3</v>
      </c>
    </row>
    <row r="866" spans="7:11" x14ac:dyDescent="0.35">
      <c r="G866" s="271">
        <v>37530</v>
      </c>
      <c r="H866" s="4">
        <v>0.60427472605145716</v>
      </c>
      <c r="I866" s="4">
        <v>0.24286881856030762</v>
      </c>
      <c r="J866" s="4">
        <v>0.1139575646274642</v>
      </c>
      <c r="K866" s="4">
        <v>2.2698078058472682E-2</v>
      </c>
    </row>
    <row r="867" spans="7:11" x14ac:dyDescent="0.35">
      <c r="G867" s="271">
        <v>37561</v>
      </c>
      <c r="H867" s="4">
        <v>-1.3476994510066342E-2</v>
      </c>
      <c r="I867" s="4">
        <v>2.3628373142392967E-2</v>
      </c>
      <c r="J867" s="4">
        <v>0.11561585553088904</v>
      </c>
      <c r="K867" s="4">
        <v>3.5830677333481775E-2</v>
      </c>
    </row>
    <row r="868" spans="7:11" x14ac:dyDescent="0.35">
      <c r="G868" s="271">
        <v>37591</v>
      </c>
      <c r="H868" s="4">
        <v>-2.9131390932173762E-2</v>
      </c>
      <c r="I868" s="4">
        <v>7.1023353772573072E-2</v>
      </c>
      <c r="J868" s="4">
        <v>0.14611253371338306</v>
      </c>
      <c r="K868" s="4">
        <v>5.1535362025000531E-2</v>
      </c>
    </row>
    <row r="869" spans="7:11" x14ac:dyDescent="0.35">
      <c r="G869" s="271">
        <v>37622</v>
      </c>
      <c r="H869" s="4">
        <v>0.28080281677282826</v>
      </c>
      <c r="I869" s="4">
        <v>3.7651649571308621E-2</v>
      </c>
      <c r="J869" s="4">
        <v>0.17618405831717854</v>
      </c>
      <c r="K869" s="4">
        <v>5.4515049518409242E-2</v>
      </c>
    </row>
    <row r="870" spans="7:11" x14ac:dyDescent="0.35">
      <c r="G870" s="271">
        <v>37653</v>
      </c>
      <c r="H870" s="4">
        <v>0.1981997752114466</v>
      </c>
      <c r="I870" s="4">
        <v>0.16941653907243448</v>
      </c>
      <c r="J870" s="4">
        <v>0.19673842974869382</v>
      </c>
      <c r="K870" s="4">
        <v>9.1262010233806423E-2</v>
      </c>
    </row>
    <row r="871" spans="7:11" x14ac:dyDescent="0.35">
      <c r="G871" s="271">
        <v>37681</v>
      </c>
      <c r="H871" s="4">
        <v>0.20651225853324728</v>
      </c>
      <c r="I871" s="4">
        <v>-1.7115293955240585E-2</v>
      </c>
      <c r="J871" s="4">
        <v>0.21011180483800218</v>
      </c>
      <c r="K871" s="4">
        <v>9.0272102934911835E-2</v>
      </c>
    </row>
    <row r="872" spans="7:11" x14ac:dyDescent="0.35">
      <c r="G872" s="271">
        <v>37712</v>
      </c>
      <c r="H872" s="4">
        <v>0.10533047643926774</v>
      </c>
      <c r="I872" s="4">
        <v>-0.30857716013608716</v>
      </c>
      <c r="J872" s="4">
        <v>0.191998432746606</v>
      </c>
      <c r="K872" s="4">
        <v>3.7043814826126731E-2</v>
      </c>
    </row>
    <row r="873" spans="7:11" x14ac:dyDescent="0.35">
      <c r="G873" s="271">
        <v>37742</v>
      </c>
      <c r="H873" s="4">
        <v>-8.1754905035995806E-2</v>
      </c>
      <c r="I873" s="4">
        <v>7.928265882270269E-2</v>
      </c>
      <c r="J873" s="4">
        <v>0.13764284024121265</v>
      </c>
      <c r="K873" s="4">
        <v>2.86457872233985E-2</v>
      </c>
    </row>
    <row r="874" spans="7:11" x14ac:dyDescent="0.35">
      <c r="G874" s="271">
        <v>37773</v>
      </c>
      <c r="H874" s="4">
        <v>0.41024576283790282</v>
      </c>
      <c r="I874" s="4">
        <v>9.8153828486148287E-2</v>
      </c>
      <c r="J874" s="4">
        <v>0.17348573461876593</v>
      </c>
      <c r="K874" s="4">
        <v>4.2509554500241853E-2</v>
      </c>
    </row>
    <row r="875" spans="7:11" x14ac:dyDescent="0.35">
      <c r="G875" s="271">
        <v>37803</v>
      </c>
      <c r="H875" s="4">
        <v>0.15981983344328476</v>
      </c>
      <c r="I875" s="4">
        <v>2.7742640866005308E-2</v>
      </c>
      <c r="J875" s="4">
        <v>0.17080345151021414</v>
      </c>
      <c r="K875" s="4">
        <v>4.3413835564552139E-2</v>
      </c>
    </row>
    <row r="876" spans="7:11" x14ac:dyDescent="0.35">
      <c r="G876" s="271">
        <v>37834</v>
      </c>
      <c r="H876" s="4">
        <v>-0.22075006543552878</v>
      </c>
      <c r="I876" s="4">
        <v>-0.22953616627472095</v>
      </c>
      <c r="J876" s="4">
        <v>0.12327178759568858</v>
      </c>
      <c r="K876" s="4">
        <v>1.5181346875648316E-2</v>
      </c>
    </row>
    <row r="877" spans="7:11" x14ac:dyDescent="0.35">
      <c r="G877" s="271">
        <v>37865</v>
      </c>
      <c r="H877" s="4">
        <v>0.27292243118593973</v>
      </c>
      <c r="I877" s="4">
        <v>-0.14969987641288762</v>
      </c>
      <c r="J877" s="4">
        <v>0.14050932949290496</v>
      </c>
      <c r="K877" s="4">
        <v>-3.3742740319898656E-3</v>
      </c>
    </row>
    <row r="878" spans="7:11" x14ac:dyDescent="0.35">
      <c r="G878" s="271">
        <v>37895</v>
      </c>
      <c r="H878" s="4">
        <v>-0.16260921507992476</v>
      </c>
      <c r="I878" s="4">
        <v>1.0296021346822171E-2</v>
      </c>
      <c r="J878" s="4">
        <v>7.0906500787195625E-2</v>
      </c>
      <c r="K878" s="4">
        <v>-2.2312773537640496E-2</v>
      </c>
    </row>
    <row r="879" spans="7:11" x14ac:dyDescent="0.35">
      <c r="G879" s="271">
        <v>37926</v>
      </c>
      <c r="H879" s="4">
        <v>0.35355207183012682</v>
      </c>
      <c r="I879" s="4">
        <v>-4.085675086786611E-2</v>
      </c>
      <c r="J879" s="4">
        <v>9.777319305359633E-2</v>
      </c>
      <c r="K879" s="4">
        <v>-2.7758706379198306E-2</v>
      </c>
    </row>
    <row r="880" spans="7:11" x14ac:dyDescent="0.35">
      <c r="G880" s="271">
        <v>37956</v>
      </c>
      <c r="H880" s="4">
        <v>0.86426844615391074</v>
      </c>
      <c r="I880" s="4">
        <v>0.37809694269848704</v>
      </c>
      <c r="J880" s="4">
        <v>0.16550355890890533</v>
      </c>
      <c r="K880" s="4">
        <v>-1.9279020112485945E-3</v>
      </c>
    </row>
    <row r="881" spans="7:11" x14ac:dyDescent="0.35">
      <c r="G881" s="271">
        <v>37987</v>
      </c>
      <c r="H881" s="4">
        <v>1.6657682861360934E-2</v>
      </c>
      <c r="I881" s="4">
        <v>2.5823961644846349E-3</v>
      </c>
      <c r="J881" s="4">
        <v>0.14535649412797502</v>
      </c>
      <c r="K881" s="4">
        <v>-4.6751362977496269E-3</v>
      </c>
    </row>
    <row r="882" spans="7:11" x14ac:dyDescent="0.35">
      <c r="G882" s="271">
        <v>38018</v>
      </c>
      <c r="H882" s="4">
        <v>0.17384852379441207</v>
      </c>
      <c r="I882" s="4">
        <v>1.8788662949629442E-2</v>
      </c>
      <c r="J882" s="4">
        <v>0.14407464522768598</v>
      </c>
      <c r="K882" s="4">
        <v>-1.5274148636960305E-2</v>
      </c>
    </row>
    <row r="883" spans="7:11" x14ac:dyDescent="0.35">
      <c r="G883" s="271">
        <v>38047</v>
      </c>
      <c r="H883" s="4">
        <v>4.3169734945110561E-2</v>
      </c>
      <c r="I883" s="4">
        <v>9.6706888260231549E-2</v>
      </c>
      <c r="J883" s="4">
        <v>0.1301492459175404</v>
      </c>
      <c r="K883" s="4">
        <v>-5.4897188441366263E-3</v>
      </c>
    </row>
    <row r="884" spans="7:11" x14ac:dyDescent="0.35">
      <c r="G884" s="271">
        <v>38078</v>
      </c>
      <c r="H884" s="4">
        <v>-9.9033058703530519E-2</v>
      </c>
      <c r="I884" s="4">
        <v>0.45399457238910679</v>
      </c>
      <c r="J884" s="4">
        <v>0.11002681395235347</v>
      </c>
      <c r="K884" s="4">
        <v>5.5617792175958636E-2</v>
      </c>
    </row>
    <row r="885" spans="7:11" x14ac:dyDescent="0.35">
      <c r="G885" s="271">
        <v>38108</v>
      </c>
      <c r="H885" s="4">
        <v>2.7864489772759127E-2</v>
      </c>
      <c r="I885" s="4">
        <v>8.6054986188307092E-2</v>
      </c>
      <c r="J885" s="4">
        <v>0.12224374236530511</v>
      </c>
      <c r="K885" s="4">
        <v>5.6408344020510093E-2</v>
      </c>
    </row>
    <row r="886" spans="7:11" x14ac:dyDescent="0.35">
      <c r="G886" s="271">
        <v>38139</v>
      </c>
      <c r="H886" s="4">
        <v>8.6652577639805273E-3</v>
      </c>
      <c r="I886" s="4">
        <v>0.50715963967348188</v>
      </c>
      <c r="J886" s="4">
        <v>9.0274319775750067E-2</v>
      </c>
      <c r="K886" s="4">
        <v>8.7376138062240427E-2</v>
      </c>
    </row>
    <row r="887" spans="7:11" x14ac:dyDescent="0.35">
      <c r="G887" s="271">
        <v>38169</v>
      </c>
      <c r="H887" s="4">
        <v>0.81048063263820191</v>
      </c>
      <c r="I887" s="4">
        <v>0.27458704594032479</v>
      </c>
      <c r="J887" s="4">
        <v>0.1459086206430813</v>
      </c>
      <c r="K887" s="4">
        <v>0.10657592325702869</v>
      </c>
    </row>
    <row r="888" spans="7:11" x14ac:dyDescent="0.35">
      <c r="G888" s="271">
        <v>38200</v>
      </c>
      <c r="H888" s="4">
        <v>0.46568039228081415</v>
      </c>
      <c r="I888" s="4">
        <v>0.5003794630494347</v>
      </c>
      <c r="J888" s="4">
        <v>0.19631038146271784</v>
      </c>
      <c r="K888" s="4">
        <v>0.15385782864880571</v>
      </c>
    </row>
    <row r="889" spans="7:11" x14ac:dyDescent="0.35">
      <c r="G889" s="271">
        <v>38231</v>
      </c>
      <c r="H889" s="4">
        <v>3.3312920126050027E-2</v>
      </c>
      <c r="I889" s="4">
        <v>0.4179561641915237</v>
      </c>
      <c r="J889" s="4">
        <v>0.17862991803461825</v>
      </c>
      <c r="K889" s="4">
        <v>0.20302754674018075</v>
      </c>
    </row>
    <row r="890" spans="7:11" x14ac:dyDescent="0.35">
      <c r="G890" s="271">
        <v>38261</v>
      </c>
      <c r="H890" s="4">
        <v>-4.6972213546552233E-3</v>
      </c>
      <c r="I890" s="4">
        <v>0.14108513579763948</v>
      </c>
      <c r="J890" s="4">
        <v>0.19923261038710094</v>
      </c>
      <c r="K890" s="4">
        <v>0.21669555187460254</v>
      </c>
    </row>
    <row r="891" spans="7:11" x14ac:dyDescent="0.35">
      <c r="G891" s="271">
        <v>38292</v>
      </c>
      <c r="H891" s="4">
        <v>0.18394013740252269</v>
      </c>
      <c r="I891" s="4">
        <v>0.33938480721307429</v>
      </c>
      <c r="J891" s="4">
        <v>0.18759876003978349</v>
      </c>
      <c r="K891" s="4">
        <v>0.24983431366434394</v>
      </c>
    </row>
    <row r="892" spans="7:11" x14ac:dyDescent="0.35">
      <c r="G892" s="271">
        <v>38322</v>
      </c>
      <c r="H892" s="4">
        <v>-0.23607951498398028</v>
      </c>
      <c r="I892" s="4">
        <v>-6.7790333644384249E-2</v>
      </c>
      <c r="J892" s="4">
        <v>9.2611633939493343E-2</v>
      </c>
      <c r="K892" s="4">
        <v>0.2031288479682769</v>
      </c>
    </row>
    <row r="893" spans="7:11" x14ac:dyDescent="0.35">
      <c r="G893" s="271">
        <v>38353</v>
      </c>
      <c r="H893" s="4">
        <v>9.3890064966198228E-2</v>
      </c>
      <c r="I893" s="4">
        <v>0.37250085819958723</v>
      </c>
      <c r="J893" s="4">
        <v>9.8300610990525561E-2</v>
      </c>
      <c r="K893" s="4">
        <v>0.23352252594795431</v>
      </c>
    </row>
    <row r="894" spans="7:11" x14ac:dyDescent="0.35">
      <c r="G894" s="271">
        <v>38384</v>
      </c>
      <c r="H894" s="4">
        <v>0.12758559484726661</v>
      </c>
      <c r="I894" s="4">
        <v>0.14865949321753136</v>
      </c>
      <c r="J894" s="4">
        <v>9.5345501068426097E-2</v>
      </c>
      <c r="K894" s="4">
        <v>0.24453223441510374</v>
      </c>
    </row>
    <row r="895" spans="7:11" x14ac:dyDescent="0.35">
      <c r="G895" s="271">
        <v>38412</v>
      </c>
      <c r="H895" s="4">
        <v>0.15159120931015413</v>
      </c>
      <c r="I895" s="4">
        <v>0.37135001477597185</v>
      </c>
      <c r="J895" s="4">
        <v>0.10429283679665757</v>
      </c>
      <c r="K895" s="4">
        <v>0.26932463569667675</v>
      </c>
    </row>
    <row r="896" spans="7:11" x14ac:dyDescent="0.35">
      <c r="G896" s="271">
        <v>38443</v>
      </c>
      <c r="H896" s="4">
        <v>0.29757011248925691</v>
      </c>
      <c r="I896" s="4">
        <v>0.11971754045822736</v>
      </c>
      <c r="J896" s="4">
        <v>0.13739223233422515</v>
      </c>
      <c r="K896" s="4">
        <v>0.24339300230305794</v>
      </c>
    </row>
    <row r="897" spans="7:11" x14ac:dyDescent="0.35">
      <c r="G897" s="271">
        <v>38473</v>
      </c>
      <c r="H897" s="4">
        <v>0.17153525097395206</v>
      </c>
      <c r="I897" s="4">
        <v>0.187085842633266</v>
      </c>
      <c r="J897" s="4">
        <v>0.14981882284121562</v>
      </c>
      <c r="K897" s="4">
        <v>0.25185048855523906</v>
      </c>
    </row>
    <row r="898" spans="7:11" x14ac:dyDescent="0.35">
      <c r="G898" s="271">
        <v>38504</v>
      </c>
      <c r="H898" s="4">
        <v>0.12865961408094462</v>
      </c>
      <c r="I898" s="4">
        <v>6.8113610044171491E-3</v>
      </c>
      <c r="J898" s="4">
        <v>0.16087340478202927</v>
      </c>
      <c r="K898" s="4">
        <v>0.20875076837610962</v>
      </c>
    </row>
    <row r="899" spans="7:11" x14ac:dyDescent="0.35">
      <c r="G899" s="271">
        <v>38534</v>
      </c>
      <c r="H899" s="4">
        <v>-0.43986396765220226</v>
      </c>
      <c r="I899" s="4">
        <v>0.37932427604044183</v>
      </c>
      <c r="J899" s="4">
        <v>3.312788544227141E-2</v>
      </c>
      <c r="K899" s="4">
        <v>0.21947483345241658</v>
      </c>
    </row>
    <row r="900" spans="7:11" x14ac:dyDescent="0.35">
      <c r="G900" s="271">
        <v>38565</v>
      </c>
      <c r="H900" s="4">
        <v>-0.21487061209786429</v>
      </c>
      <c r="I900" s="4">
        <v>0.38964242187473186</v>
      </c>
      <c r="J900" s="4">
        <v>-9.3090984297291568E-3</v>
      </c>
      <c r="K900" s="4">
        <v>0.21821159240798416</v>
      </c>
    </row>
    <row r="901" spans="7:11" x14ac:dyDescent="0.35">
      <c r="G901" s="271">
        <v>38596</v>
      </c>
      <c r="H901" s="4">
        <v>0.17437396846710884</v>
      </c>
      <c r="I901" s="4">
        <v>-3.8904106643091185E-2</v>
      </c>
      <c r="J901" s="4">
        <v>5.8333791055242834E-4</v>
      </c>
      <c r="K901" s="4">
        <v>0.18107608609268855</v>
      </c>
    </row>
    <row r="902" spans="7:11" x14ac:dyDescent="0.35">
      <c r="G902" s="271">
        <v>38626</v>
      </c>
      <c r="H902" s="4">
        <v>0.14929243453633667</v>
      </c>
      <c r="I902" s="4">
        <v>-2.2111557209832933E-3</v>
      </c>
      <c r="J902" s="4">
        <v>1.2330934716664022E-2</v>
      </c>
      <c r="K902" s="4">
        <v>0.16632550860225859</v>
      </c>
    </row>
    <row r="903" spans="7:11" x14ac:dyDescent="0.35">
      <c r="G903" s="271">
        <v>38657</v>
      </c>
      <c r="H903" s="4">
        <v>8.3832563675443117E-2</v>
      </c>
      <c r="I903" s="4">
        <v>8.5724869784040481E-2</v>
      </c>
      <c r="J903" s="4">
        <v>5.7431139013319754E-3</v>
      </c>
      <c r="K903" s="4">
        <v>0.14727967896962757</v>
      </c>
    </row>
    <row r="904" spans="7:11" x14ac:dyDescent="0.35">
      <c r="G904" s="271">
        <v>38687</v>
      </c>
      <c r="H904" s="4">
        <v>0.25488477809540955</v>
      </c>
      <c r="I904" s="4">
        <v>0.33385919271249254</v>
      </c>
      <c r="J904" s="4">
        <v>5.3501651520322824E-2</v>
      </c>
      <c r="K904" s="4">
        <v>0.18404895627050588</v>
      </c>
    </row>
    <row r="905" spans="7:11" x14ac:dyDescent="0.35">
      <c r="G905" s="271">
        <v>38718</v>
      </c>
      <c r="H905" s="4">
        <v>0.49101915796210904</v>
      </c>
      <c r="I905" s="4">
        <v>0.41342566754040377</v>
      </c>
      <c r="J905" s="4">
        <v>8.3372563684143142E-2</v>
      </c>
      <c r="K905" s="4">
        <v>0.19247790812754606</v>
      </c>
    </row>
    <row r="906" spans="7:11" x14ac:dyDescent="0.35">
      <c r="G906" s="271">
        <v>38749</v>
      </c>
      <c r="H906" s="4">
        <v>0.13006080341602666</v>
      </c>
      <c r="I906" s="4">
        <v>0.27325856326129516</v>
      </c>
      <c r="J906" s="4">
        <v>8.4021143233987683E-2</v>
      </c>
      <c r="K906" s="4">
        <v>0.2020759552118363</v>
      </c>
    </row>
    <row r="907" spans="7:11" x14ac:dyDescent="0.35">
      <c r="G907" s="271">
        <v>38777</v>
      </c>
      <c r="H907" s="4">
        <v>0.35162364635808507</v>
      </c>
      <c r="I907" s="4">
        <v>0.32559396750311742</v>
      </c>
      <c r="J907" s="4">
        <v>0.10236638833044287</v>
      </c>
      <c r="K907" s="4">
        <v>0.20208434477114601</v>
      </c>
    </row>
    <row r="908" spans="7:11" x14ac:dyDescent="0.35">
      <c r="G908" s="271">
        <v>38808</v>
      </c>
      <c r="H908" s="4">
        <v>0.26467353257728821</v>
      </c>
      <c r="I908" s="4">
        <v>0.29861633752344496</v>
      </c>
      <c r="J908" s="4">
        <v>0.10343617924614512</v>
      </c>
      <c r="K908" s="4">
        <v>0.21644379214877052</v>
      </c>
    </row>
    <row r="909" spans="7:11" x14ac:dyDescent="0.35">
      <c r="G909" s="271">
        <v>38838</v>
      </c>
      <c r="H909" s="4">
        <v>0.32848030596288069</v>
      </c>
      <c r="I909" s="4">
        <v>0.28106205697268383</v>
      </c>
      <c r="J909" s="4">
        <v>0.11845642912222853</v>
      </c>
      <c r="K909" s="4">
        <v>0.22453485147057783</v>
      </c>
    </row>
    <row r="910" spans="7:11" x14ac:dyDescent="0.35">
      <c r="G910" s="271">
        <v>38869</v>
      </c>
      <c r="H910" s="4">
        <v>0.21312634010104614</v>
      </c>
      <c r="I910" s="4">
        <v>0.43840254297802406</v>
      </c>
      <c r="J910" s="4">
        <v>0.12620454000281156</v>
      </c>
      <c r="K910" s="4">
        <v>0.2617925009436961</v>
      </c>
    </row>
    <row r="911" spans="7:11" x14ac:dyDescent="0.35">
      <c r="G911" s="271">
        <v>38899</v>
      </c>
      <c r="H911" s="4">
        <v>0.56800599759104831</v>
      </c>
      <c r="I911" s="4">
        <v>7.3026970682759984E-2</v>
      </c>
      <c r="J911" s="4">
        <v>0.23103935648205853</v>
      </c>
      <c r="K911" s="4">
        <v>0.23384727784005044</v>
      </c>
    </row>
    <row r="912" spans="7:11" x14ac:dyDescent="0.35">
      <c r="G912" s="271">
        <v>38930</v>
      </c>
      <c r="H912" s="4">
        <v>0.68749549453132164</v>
      </c>
      <c r="I912" s="4">
        <v>0.37828645632832636</v>
      </c>
      <c r="J912" s="4">
        <v>0.29447339274710482</v>
      </c>
      <c r="K912" s="4">
        <v>0.23657871998523072</v>
      </c>
    </row>
    <row r="913" spans="7:11" x14ac:dyDescent="0.35">
      <c r="G913" s="271">
        <v>38961</v>
      </c>
      <c r="H913" s="4">
        <v>0.17130304059172063</v>
      </c>
      <c r="I913" s="4">
        <v>0.67637313567445645</v>
      </c>
      <c r="J913" s="4">
        <v>0.29276942984022036</v>
      </c>
      <c r="K913" s="4">
        <v>0.29173638024301263</v>
      </c>
    </row>
    <row r="914" spans="7:11" x14ac:dyDescent="0.35">
      <c r="G914" s="271">
        <v>38991</v>
      </c>
      <c r="H914" s="4">
        <v>0.43498066974445782</v>
      </c>
      <c r="I914" s="4">
        <v>0.43636054371788124</v>
      </c>
      <c r="J914" s="4">
        <v>0.31589481062377534</v>
      </c>
      <c r="K914" s="4">
        <v>0.32912550158930309</v>
      </c>
    </row>
    <row r="915" spans="7:11" x14ac:dyDescent="0.35">
      <c r="G915" s="271">
        <v>39022</v>
      </c>
      <c r="H915" s="4">
        <v>0.18604332355177466</v>
      </c>
      <c r="I915" s="4">
        <v>0.64181657953368298</v>
      </c>
      <c r="J915" s="4">
        <v>0.32403954072634966</v>
      </c>
      <c r="K915" s="4">
        <v>0.37524653485682213</v>
      </c>
    </row>
    <row r="916" spans="7:11" x14ac:dyDescent="0.35">
      <c r="G916" s="271">
        <v>39052</v>
      </c>
      <c r="H916" s="4">
        <v>2.1953054044655307E-2</v>
      </c>
      <c r="I916" s="4">
        <v>0.29225682154553767</v>
      </c>
      <c r="J916" s="4">
        <v>0.29920280149861966</v>
      </c>
      <c r="K916" s="4">
        <v>0.37008867841199544</v>
      </c>
    </row>
    <row r="917" spans="7:11" x14ac:dyDescent="0.35">
      <c r="G917" s="271">
        <v>39083</v>
      </c>
      <c r="H917" s="4">
        <v>0.12455445369270235</v>
      </c>
      <c r="I917" s="4">
        <v>0.31748328066530673</v>
      </c>
      <c r="J917" s="4">
        <v>0.26807743142081453</v>
      </c>
      <c r="K917" s="4">
        <v>0.36105339310613327</v>
      </c>
    </row>
    <row r="918" spans="7:11" x14ac:dyDescent="0.35">
      <c r="G918" s="271">
        <v>39114</v>
      </c>
      <c r="H918" s="4">
        <v>0.28792652876108282</v>
      </c>
      <c r="I918" s="4">
        <v>-9.4163066513743843E-2</v>
      </c>
      <c r="J918" s="4">
        <v>0.280914893373025</v>
      </c>
      <c r="K918" s="4">
        <v>0.32803416653703943</v>
      </c>
    </row>
    <row r="919" spans="7:11" x14ac:dyDescent="0.35">
      <c r="G919" s="271">
        <v>39142</v>
      </c>
      <c r="H919" s="4">
        <v>0.12608463375168699</v>
      </c>
      <c r="I919" s="4">
        <v>-8.1432069237404092E-2</v>
      </c>
      <c r="J919" s="4">
        <v>0.25861353551511734</v>
      </c>
      <c r="K919" s="4">
        <v>0.2820106265539466</v>
      </c>
    </row>
    <row r="920" spans="7:11" x14ac:dyDescent="0.35">
      <c r="G920" s="271">
        <v>39173</v>
      </c>
      <c r="H920" s="4">
        <v>0.1858947227700658</v>
      </c>
      <c r="I920" s="4">
        <v>0.22685816311588103</v>
      </c>
      <c r="J920" s="4">
        <v>0.250606569849672</v>
      </c>
      <c r="K920" s="4">
        <v>0.27588761032826015</v>
      </c>
    </row>
    <row r="921" spans="7:11" x14ac:dyDescent="0.35">
      <c r="G921" s="271">
        <v>39203</v>
      </c>
      <c r="H921" s="4">
        <v>6.9860123003632424E-2</v>
      </c>
      <c r="I921" s="4">
        <v>0.26786919523066599</v>
      </c>
      <c r="J921" s="4">
        <v>0.22502213020156492</v>
      </c>
      <c r="K921" s="4">
        <v>0.27474532719109601</v>
      </c>
    </row>
    <row r="922" spans="7:11" x14ac:dyDescent="0.35">
      <c r="G922" s="271">
        <v>39234</v>
      </c>
      <c r="H922" s="4">
        <v>0.11605951736969367</v>
      </c>
      <c r="I922" s="4">
        <v>0.12782047420131959</v>
      </c>
      <c r="J922" s="4">
        <v>0.21535757896971197</v>
      </c>
      <c r="K922" s="4">
        <v>0.24900202035565466</v>
      </c>
    </row>
    <row r="923" spans="7:11" x14ac:dyDescent="0.35">
      <c r="G923" s="271">
        <v>39264</v>
      </c>
      <c r="H923" s="4">
        <v>0.56911504041420713</v>
      </c>
      <c r="I923" s="4">
        <v>0.26051215050602949</v>
      </c>
      <c r="J923" s="4">
        <v>0.22720431058662083</v>
      </c>
      <c r="K923" s="4">
        <v>0.26457044144976782</v>
      </c>
    </row>
    <row r="924" spans="7:11" x14ac:dyDescent="0.35">
      <c r="G924" s="271">
        <v>39295</v>
      </c>
      <c r="H924" s="4">
        <v>8.5995901795269392E-2</v>
      </c>
      <c r="I924" s="4">
        <v>5.5153001725246176E-2</v>
      </c>
      <c r="J924" s="4">
        <v>0.19378670454187774</v>
      </c>
      <c r="K924" s="4">
        <v>0.23707848724195091</v>
      </c>
    </row>
    <row r="925" spans="7:11" x14ac:dyDescent="0.35">
      <c r="G925" s="271">
        <v>39326</v>
      </c>
      <c r="H925" s="4">
        <v>0.12979821890565524</v>
      </c>
      <c r="I925" s="4">
        <v>7.8328986533363176E-2</v>
      </c>
      <c r="J925" s="4">
        <v>0.19047845565918009</v>
      </c>
      <c r="K925" s="4">
        <v>0.19561310769572771</v>
      </c>
    </row>
    <row r="926" spans="7:11" x14ac:dyDescent="0.35">
      <c r="G926" s="271">
        <v>39356</v>
      </c>
      <c r="H926" s="4">
        <v>0.10473538750201983</v>
      </c>
      <c r="I926" s="4">
        <v>0.19861999466155034</v>
      </c>
      <c r="J926" s="4">
        <v>0.16629151834703282</v>
      </c>
      <c r="K926" s="4">
        <v>0.18047073784393675</v>
      </c>
    </row>
    <row r="927" spans="7:11" x14ac:dyDescent="0.35">
      <c r="G927" s="271">
        <v>39387</v>
      </c>
      <c r="H927" s="4">
        <v>8.9896027535274037E-2</v>
      </c>
      <c r="I927" s="4">
        <v>1.5121881602705001E-2</v>
      </c>
      <c r="J927" s="4">
        <v>0.15823475297939904</v>
      </c>
      <c r="K927" s="4">
        <v>0.13469422788700003</v>
      </c>
    </row>
    <row r="928" spans="7:11" x14ac:dyDescent="0.35">
      <c r="G928" s="271">
        <v>39417</v>
      </c>
      <c r="H928" s="4">
        <v>0.13463593498083415</v>
      </c>
      <c r="I928" s="4">
        <v>-0.256613335520819</v>
      </c>
      <c r="J928" s="4">
        <v>0.16691667637245367</v>
      </c>
      <c r="K928" s="4">
        <v>8.6642928606699643E-2</v>
      </c>
    </row>
    <row r="929" spans="7:11" x14ac:dyDescent="0.35">
      <c r="G929" s="271">
        <v>39448</v>
      </c>
      <c r="H929" s="4">
        <v>-9.8832120746399466E-2</v>
      </c>
      <c r="I929" s="4">
        <v>-0.15513338925188047</v>
      </c>
      <c r="J929" s="4">
        <v>0.14615957029898086</v>
      </c>
      <c r="K929" s="4">
        <v>4.2843615525446133E-2</v>
      </c>
    </row>
    <row r="930" spans="7:11" x14ac:dyDescent="0.35">
      <c r="G930" s="271">
        <v>39479</v>
      </c>
      <c r="H930" s="4">
        <v>-9.3465711278168051E-2</v>
      </c>
      <c r="I930" s="4">
        <v>0.59529452867228616</v>
      </c>
      <c r="J930" s="4">
        <v>0.11436786496884732</v>
      </c>
      <c r="K930" s="4">
        <v>8.3874532803476232E-2</v>
      </c>
    </row>
    <row r="931" spans="7:11" x14ac:dyDescent="0.35">
      <c r="G931" s="271">
        <v>39508</v>
      </c>
      <c r="H931" s="4">
        <v>-0.24497551559521391</v>
      </c>
      <c r="I931" s="4">
        <v>0.15346324377966192</v>
      </c>
      <c r="J931" s="4">
        <v>7.8752015674227183E-2</v>
      </c>
      <c r="K931" s="4">
        <v>0.10406265303071338</v>
      </c>
    </row>
    <row r="932" spans="7:11" x14ac:dyDescent="0.35">
      <c r="G932" s="271">
        <v>39539</v>
      </c>
      <c r="H932" s="4">
        <v>-0.1318963746819245</v>
      </c>
      <c r="I932" s="4">
        <v>0.21213087788492491</v>
      </c>
      <c r="J932" s="4">
        <v>4.9267555215261272E-2</v>
      </c>
      <c r="K932" s="4">
        <v>0.10475410514524364</v>
      </c>
    </row>
    <row r="933" spans="7:11" x14ac:dyDescent="0.35">
      <c r="G933" s="271">
        <v>39569</v>
      </c>
      <c r="H933" s="4">
        <v>-0.10275770653524263</v>
      </c>
      <c r="I933" s="4">
        <v>-0.14238562110110997</v>
      </c>
      <c r="J933" s="4">
        <v>3.3279800953285754E-2</v>
      </c>
      <c r="K933" s="4">
        <v>6.9345224090497704E-2</v>
      </c>
    </row>
    <row r="934" spans="7:11" x14ac:dyDescent="0.35">
      <c r="G934" s="271">
        <v>39600</v>
      </c>
      <c r="H934" s="4">
        <v>-0.13691606355147412</v>
      </c>
      <c r="I934" s="4">
        <v>4.1329770068505134E-2</v>
      </c>
      <c r="J934" s="4">
        <v>1.1407932156939804E-2</v>
      </c>
      <c r="K934" s="4">
        <v>6.2224156594556934E-2</v>
      </c>
    </row>
    <row r="935" spans="7:11" x14ac:dyDescent="0.35">
      <c r="G935" s="271">
        <v>39630</v>
      </c>
      <c r="H935" s="4">
        <v>-0.28593851946307236</v>
      </c>
      <c r="I935" s="4">
        <v>0.19526002982205903</v>
      </c>
      <c r="J935" s="4">
        <v>-6.532790329484861E-2</v>
      </c>
      <c r="K935" s="4">
        <v>6.0078065544279857E-2</v>
      </c>
    </row>
    <row r="936" spans="7:11" x14ac:dyDescent="0.35">
      <c r="G936" s="271">
        <v>39661</v>
      </c>
      <c r="H936" s="4">
        <v>1.6661438344206525E-2</v>
      </c>
      <c r="I936" s="4">
        <v>-7.2170092605502667E-2</v>
      </c>
      <c r="J936" s="4">
        <v>-6.9539528835365405E-2</v>
      </c>
      <c r="K936" s="4">
        <v>4.9830040408799459E-2</v>
      </c>
    </row>
    <row r="937" spans="7:11" x14ac:dyDescent="0.35">
      <c r="G937" s="271">
        <v>39692</v>
      </c>
      <c r="H937" s="4">
        <v>0.17200252632670043</v>
      </c>
      <c r="I937" s="4">
        <v>1.0024580820098272E-3</v>
      </c>
      <c r="J937" s="4">
        <v>-6.4976173912681179E-2</v>
      </c>
      <c r="K937" s="4">
        <v>4.3141771167538812E-2</v>
      </c>
    </row>
    <row r="938" spans="7:11" x14ac:dyDescent="0.35">
      <c r="G938" s="271">
        <v>39722</v>
      </c>
      <c r="H938" s="4">
        <v>-0.17122705943660554</v>
      </c>
      <c r="I938" s="4">
        <v>-6.6739895236478386E-4</v>
      </c>
      <c r="J938" s="4">
        <v>-8.8221309844058737E-2</v>
      </c>
      <c r="K938" s="4">
        <v>2.6933293723881535E-2</v>
      </c>
    </row>
    <row r="939" spans="7:11" x14ac:dyDescent="0.35">
      <c r="G939" s="271">
        <v>39753</v>
      </c>
      <c r="H939" s="4">
        <v>-0.17300860115431871</v>
      </c>
      <c r="I939" s="4">
        <v>-0.21439957710883339</v>
      </c>
      <c r="J939" s="4">
        <v>-0.10844509364891641</v>
      </c>
      <c r="K939" s="4">
        <v>5.8583497710180676E-3</v>
      </c>
    </row>
    <row r="940" spans="7:11" x14ac:dyDescent="0.35">
      <c r="G940" s="271">
        <v>39783</v>
      </c>
      <c r="H940" s="4">
        <v>-0.25012020686580294</v>
      </c>
      <c r="I940" s="4">
        <v>0.20017556181456997</v>
      </c>
      <c r="J940" s="4">
        <v>-0.13581981709940916</v>
      </c>
      <c r="K940" s="4">
        <v>4.0918613977491969E-2</v>
      </c>
    </row>
    <row r="941" spans="7:11" x14ac:dyDescent="0.35">
      <c r="G941" s="271">
        <v>39814</v>
      </c>
      <c r="H941" s="4">
        <v>-0.34043220893148329</v>
      </c>
      <c r="I941" s="4">
        <v>-0.37417952012950029</v>
      </c>
      <c r="J941" s="4">
        <v>-0.15339789277527394</v>
      </c>
      <c r="K941" s="4">
        <v>2.5341947125217867E-2</v>
      </c>
    </row>
    <row r="942" spans="7:11" x14ac:dyDescent="0.35">
      <c r="G942" s="271">
        <v>39845</v>
      </c>
      <c r="H942" s="4">
        <v>-0.38840905063530273</v>
      </c>
      <c r="I942" s="4">
        <v>-0.51303910160700017</v>
      </c>
      <c r="J942" s="4">
        <v>-0.17566778816590423</v>
      </c>
      <c r="K942" s="4">
        <v>-5.1522431129749968E-2</v>
      </c>
    </row>
    <row r="943" spans="7:11" x14ac:dyDescent="0.35">
      <c r="G943" s="271">
        <v>39873</v>
      </c>
      <c r="H943" s="4">
        <v>-0.29725772336022704</v>
      </c>
      <c r="I943" s="4">
        <v>-0.30503343677038153</v>
      </c>
      <c r="J943" s="4">
        <v>-0.17767648369101829</v>
      </c>
      <c r="K943" s="4">
        <v>-8.7968579022216442E-2</v>
      </c>
    </row>
    <row r="944" spans="7:11" x14ac:dyDescent="0.35">
      <c r="G944" s="271">
        <v>39904</v>
      </c>
      <c r="H944" s="4">
        <v>-0.32084674618923348</v>
      </c>
      <c r="I944" s="4">
        <v>-0.50131047593327072</v>
      </c>
      <c r="J944" s="4">
        <v>-0.19355338122181043</v>
      </c>
      <c r="K944" s="4">
        <v>-0.15081171094792756</v>
      </c>
    </row>
    <row r="945" spans="7:11" x14ac:dyDescent="0.35">
      <c r="G945" s="271">
        <v>39934</v>
      </c>
      <c r="H945" s="4">
        <v>-0.13143283853871646</v>
      </c>
      <c r="I945" s="4">
        <v>-0.57509184903144284</v>
      </c>
      <c r="J945" s="4">
        <v>-0.19672056657267101</v>
      </c>
      <c r="K945" s="4">
        <v>-0.18361617829372123</v>
      </c>
    </row>
    <row r="946" spans="7:11" x14ac:dyDescent="0.35">
      <c r="G946" s="271">
        <v>39965</v>
      </c>
      <c r="H946" s="4">
        <v>0.11074605746704647</v>
      </c>
      <c r="I946" s="4">
        <v>-0.54443277964679759</v>
      </c>
      <c r="J946" s="4">
        <v>-0.17852918626175041</v>
      </c>
      <c r="K946" s="4">
        <v>-0.23403820990328839</v>
      </c>
    </row>
    <row r="947" spans="7:11" x14ac:dyDescent="0.35">
      <c r="G947" s="271">
        <v>39995</v>
      </c>
      <c r="H947" s="4">
        <v>-0.28597369499155567</v>
      </c>
      <c r="I947" s="4">
        <v>-0.49767753444311447</v>
      </c>
      <c r="J947" s="4">
        <v>-0.17466964850854094</v>
      </c>
      <c r="K947" s="4">
        <v>-0.29612901415269344</v>
      </c>
    </row>
    <row r="948" spans="7:11" x14ac:dyDescent="0.35">
      <c r="G948" s="271">
        <v>40026</v>
      </c>
      <c r="H948" s="4">
        <v>-0.26310345559042525</v>
      </c>
      <c r="I948" s="4">
        <v>-0.39248763311192025</v>
      </c>
      <c r="J948" s="4">
        <v>-0.19686591860829528</v>
      </c>
      <c r="K948" s="4">
        <v>-0.32010546874853307</v>
      </c>
    </row>
    <row r="949" spans="7:11" x14ac:dyDescent="0.35">
      <c r="G949" s="271">
        <v>40057</v>
      </c>
      <c r="H949" s="4">
        <v>-0.31143279834653403</v>
      </c>
      <c r="I949" s="4">
        <v>-0.28899908343733816</v>
      </c>
      <c r="J949" s="4">
        <v>-0.23458264138367413</v>
      </c>
      <c r="K949" s="4">
        <v>-0.34481022951929763</v>
      </c>
    </row>
    <row r="950" spans="7:11" x14ac:dyDescent="0.35">
      <c r="G950" s="271">
        <v>40087</v>
      </c>
      <c r="H950" s="4">
        <v>-0.1646956719487731</v>
      </c>
      <c r="I950" s="4">
        <v>-0.40460539511107496</v>
      </c>
      <c r="J950" s="4">
        <v>-0.2351158456171818</v>
      </c>
      <c r="K950" s="4">
        <v>-0.38154805231340128</v>
      </c>
    </row>
    <row r="951" spans="7:11" x14ac:dyDescent="0.35">
      <c r="G951" s="271">
        <v>40118</v>
      </c>
      <c r="H951" s="4">
        <v>6.8451985586850617E-2</v>
      </c>
      <c r="I951" s="4">
        <v>-9.4909540522508773E-2</v>
      </c>
      <c r="J951" s="4">
        <v>-0.21784892399419775</v>
      </c>
      <c r="K951" s="4">
        <v>-0.3762543141742638</v>
      </c>
    </row>
    <row r="952" spans="7:11" x14ac:dyDescent="0.35">
      <c r="G952" s="271">
        <v>40148</v>
      </c>
      <c r="H952" s="4">
        <v>0.15379875858739278</v>
      </c>
      <c r="I952" s="4">
        <v>-0.19304218184226052</v>
      </c>
      <c r="J952" s="4">
        <v>-0.19017246820645328</v>
      </c>
      <c r="K952" s="4">
        <v>-0.39819304132682665</v>
      </c>
    </row>
    <row r="953" spans="7:11" x14ac:dyDescent="0.35">
      <c r="G953" s="271">
        <v>40179</v>
      </c>
      <c r="H953" s="4">
        <v>0.25462299335872807</v>
      </c>
      <c r="I953" s="4">
        <v>8.7943741596722358E-2</v>
      </c>
      <c r="J953" s="4">
        <v>-0.15267629439250463</v>
      </c>
      <c r="K953" s="4">
        <v>-0.37493661906997477</v>
      </c>
    </row>
    <row r="954" spans="7:11" x14ac:dyDescent="0.35">
      <c r="G954" s="271">
        <v>40210</v>
      </c>
      <c r="H954" s="4">
        <v>0.41679708386665859</v>
      </c>
      <c r="I954" s="4">
        <v>0.21619712025024529</v>
      </c>
      <c r="J954" s="4">
        <v>-0.10028023787975116</v>
      </c>
      <c r="K954" s="4">
        <v>-0.33639508081531289</v>
      </c>
    </row>
    <row r="955" spans="7:11" x14ac:dyDescent="0.35">
      <c r="G955" s="271">
        <v>40238</v>
      </c>
      <c r="H955" s="4">
        <v>0.96682690886428957</v>
      </c>
      <c r="I955" s="4">
        <v>0.20698982329830029</v>
      </c>
      <c r="J955" s="4">
        <v>-2.2650473764366019E-2</v>
      </c>
      <c r="K955" s="4">
        <v>-0.30430602622664715</v>
      </c>
    </row>
    <row r="956" spans="7:11" x14ac:dyDescent="0.35">
      <c r="G956" s="271">
        <v>40269</v>
      </c>
      <c r="H956" s="4">
        <v>0.29827889254321382</v>
      </c>
      <c r="I956" s="4">
        <v>0.19115695760931151</v>
      </c>
      <c r="J956" s="4">
        <v>2.9220406113208863E-2</v>
      </c>
      <c r="K956" s="4">
        <v>-0.25458142029704589</v>
      </c>
    </row>
    <row r="957" spans="7:11" x14ac:dyDescent="0.35">
      <c r="G957" s="271">
        <v>40299</v>
      </c>
      <c r="H957" s="4">
        <v>7.6960691358959554E-2</v>
      </c>
      <c r="I957" s="4">
        <v>0.91461989210882932</v>
      </c>
      <c r="J957" s="4">
        <v>4.961571013793975E-2</v>
      </c>
      <c r="K957" s="4">
        <v>-0.17892733846000219</v>
      </c>
    </row>
    <row r="958" spans="7:11" x14ac:dyDescent="0.35">
      <c r="G958" s="271">
        <v>40330</v>
      </c>
      <c r="H958" s="4">
        <v>6.551546230301164E-2</v>
      </c>
      <c r="I958" s="4">
        <v>0.55229737223257902</v>
      </c>
      <c r="J958" s="4">
        <v>4.5574005064740186E-2</v>
      </c>
      <c r="K958" s="4">
        <v>-9.9199939520320024E-2</v>
      </c>
    </row>
    <row r="959" spans="7:11" x14ac:dyDescent="0.35">
      <c r="G959" s="271">
        <v>40360</v>
      </c>
      <c r="H959" s="4">
        <v>0.53623453409704713</v>
      </c>
      <c r="I959" s="4">
        <v>0.56752296366276989</v>
      </c>
      <c r="J959" s="4">
        <v>0.11977324555562485</v>
      </c>
      <c r="K959" s="4">
        <v>4.6758983512837915E-3</v>
      </c>
    </row>
    <row r="960" spans="7:11" x14ac:dyDescent="0.35">
      <c r="G960" s="271">
        <v>40391</v>
      </c>
      <c r="H960" s="4">
        <v>0.45401162675704354</v>
      </c>
      <c r="I960" s="4">
        <v>0.61506896837903069</v>
      </c>
      <c r="J960" s="4">
        <v>0.18263200488280051</v>
      </c>
      <c r="K960" s="4">
        <v>8.4865170982938665E-2</v>
      </c>
    </row>
    <row r="961" spans="7:11" x14ac:dyDescent="0.35">
      <c r="G961" s="271">
        <v>40422</v>
      </c>
      <c r="H961" s="4">
        <v>0.48550648300243382</v>
      </c>
      <c r="I961" s="4">
        <v>-2.427199332704133E-2</v>
      </c>
      <c r="J961" s="4">
        <v>0.26327958204943669</v>
      </c>
      <c r="K961" s="4">
        <v>0.12342892348803303</v>
      </c>
    </row>
    <row r="962" spans="7:11" x14ac:dyDescent="0.35">
      <c r="G962" s="271">
        <v>40452</v>
      </c>
      <c r="H962" s="4">
        <v>0.40704242486835129</v>
      </c>
      <c r="I962" s="4">
        <v>0.43727571151341449</v>
      </c>
      <c r="J962" s="4">
        <v>0.32153691698125297</v>
      </c>
      <c r="K962" s="4">
        <v>0.22850145287894974</v>
      </c>
    </row>
    <row r="963" spans="7:11" x14ac:dyDescent="0.35">
      <c r="G963" s="271">
        <v>40483</v>
      </c>
      <c r="H963" s="4">
        <v>0.15567057868455092</v>
      </c>
      <c r="I963" s="4">
        <v>6.5195724667547861E-2</v>
      </c>
      <c r="J963" s="4">
        <v>0.32886751605808806</v>
      </c>
      <c r="K963" s="4">
        <v>0.24867598133295132</v>
      </c>
    </row>
    <row r="964" spans="7:11" x14ac:dyDescent="0.35">
      <c r="G964" s="271">
        <v>40513</v>
      </c>
      <c r="H964" s="4">
        <v>-3.1182324679485229E-2</v>
      </c>
      <c r="I964" s="4">
        <v>0.18350117604853189</v>
      </c>
      <c r="J964" s="4">
        <v>0.309058757301784</v>
      </c>
      <c r="K964" s="4">
        <v>0.29642625462802208</v>
      </c>
    </row>
    <row r="965" spans="7:11" x14ac:dyDescent="0.35">
      <c r="G965" s="271">
        <v>40544</v>
      </c>
      <c r="H965" s="4">
        <v>0.50852080329854643</v>
      </c>
      <c r="I965" s="4">
        <v>0.28039525502201723</v>
      </c>
      <c r="J965" s="4">
        <v>0.32910464865870392</v>
      </c>
      <c r="K965" s="4">
        <v>0.31230061895220262</v>
      </c>
    </row>
    <row r="966" spans="7:11" x14ac:dyDescent="0.35">
      <c r="G966" s="271">
        <v>40575</v>
      </c>
      <c r="H966" s="4">
        <v>0.36708153923986209</v>
      </c>
      <c r="I966" s="4">
        <v>0.23903491228435758</v>
      </c>
      <c r="J966" s="4">
        <v>0.32703804023475569</v>
      </c>
      <c r="K966" s="4">
        <v>0.31276525668413813</v>
      </c>
    </row>
    <row r="967" spans="7:11" x14ac:dyDescent="0.35">
      <c r="G967" s="271">
        <v>40603</v>
      </c>
      <c r="H967" s="4">
        <v>0.30529055423054441</v>
      </c>
      <c r="I967" s="4">
        <v>-4.0294293249098168E-2</v>
      </c>
      <c r="J967" s="4">
        <v>0.28680133433133514</v>
      </c>
      <c r="K967" s="4">
        <v>0.28310821360970162</v>
      </c>
    </row>
    <row r="968" spans="7:11" x14ac:dyDescent="0.35">
      <c r="G968" s="271">
        <v>40634</v>
      </c>
      <c r="H968" s="4">
        <v>-7.2232256213244916E-2</v>
      </c>
      <c r="I968" s="4">
        <v>0.36288531678941105</v>
      </c>
      <c r="J968" s="4">
        <v>0.25512981297764936</v>
      </c>
      <c r="K968" s="4">
        <v>0.29711456084789623</v>
      </c>
    </row>
    <row r="969" spans="7:11" x14ac:dyDescent="0.35">
      <c r="G969" s="271">
        <v>40664</v>
      </c>
      <c r="H969" s="4">
        <v>0.10735686763010577</v>
      </c>
      <c r="I969" s="4">
        <v>0.15941905414266833</v>
      </c>
      <c r="J969" s="4">
        <v>0.2567183087474938</v>
      </c>
      <c r="K969" s="4">
        <v>0.25490586121379288</v>
      </c>
    </row>
    <row r="970" spans="7:11" x14ac:dyDescent="0.35">
      <c r="G970" s="271">
        <v>40695</v>
      </c>
      <c r="H970" s="4">
        <v>2.0568563876342649E-2</v>
      </c>
      <c r="I970" s="4">
        <v>0.36167984078112703</v>
      </c>
      <c r="J970" s="4">
        <v>0.25075061817961797</v>
      </c>
      <c r="K970" s="4">
        <v>0.24730792802382462</v>
      </c>
    </row>
    <row r="971" spans="7:11" x14ac:dyDescent="0.35">
      <c r="G971" s="271">
        <v>40725</v>
      </c>
      <c r="H971" s="4">
        <v>0.21883184820508039</v>
      </c>
      <c r="I971" s="4">
        <v>-3.461825317243572E-2</v>
      </c>
      <c r="J971" s="4">
        <v>0.22753992240659948</v>
      </c>
      <c r="K971" s="4">
        <v>0.19333538609415535</v>
      </c>
    </row>
    <row r="972" spans="7:11" x14ac:dyDescent="0.35">
      <c r="G972" s="271">
        <v>40756</v>
      </c>
      <c r="H972" s="4">
        <v>-1.7935147619870584E-2</v>
      </c>
      <c r="I972" s="4">
        <v>-0.13821621808779627</v>
      </c>
      <c r="J972" s="4">
        <v>0.19122261733385493</v>
      </c>
      <c r="K972" s="4">
        <v>0.13736591120834873</v>
      </c>
    </row>
    <row r="973" spans="7:11" x14ac:dyDescent="0.35">
      <c r="G973" s="271">
        <v>40787</v>
      </c>
      <c r="H973" s="4">
        <v>0.12035486780028526</v>
      </c>
      <c r="I973" s="4">
        <v>0.2710849933822066</v>
      </c>
      <c r="J973" s="4">
        <v>0.16622483597415605</v>
      </c>
      <c r="K973" s="4">
        <v>0.1614299260220069</v>
      </c>
    </row>
    <row r="974" spans="7:11" x14ac:dyDescent="0.35">
      <c r="G974" s="271">
        <v>40817</v>
      </c>
      <c r="H974" s="4">
        <v>-4.9998702861397404E-2</v>
      </c>
      <c r="I974" s="4">
        <v>-9.7372248239084858E-3</v>
      </c>
      <c r="J974" s="4">
        <v>0.12960417979427752</v>
      </c>
      <c r="K974" s="4">
        <v>0.12425679982947146</v>
      </c>
    </row>
    <row r="975" spans="7:11" x14ac:dyDescent="0.35">
      <c r="G975" s="271">
        <v>40848</v>
      </c>
      <c r="H975" s="4">
        <v>-7.291232072765641E-2</v>
      </c>
      <c r="I975" s="4">
        <v>0.27591304391559635</v>
      </c>
      <c r="J975" s="4">
        <v>0.10939596480777314</v>
      </c>
      <c r="K975" s="4">
        <v>0.14262745172774416</v>
      </c>
    </row>
    <row r="976" spans="7:11" x14ac:dyDescent="0.35">
      <c r="G976" s="271">
        <v>40878</v>
      </c>
      <c r="H976" s="4">
        <v>9.1268201333506216E-2</v>
      </c>
      <c r="I976" s="4">
        <v>2.7366057146282152E-2</v>
      </c>
      <c r="J976" s="4">
        <v>0.11833176693124714</v>
      </c>
      <c r="K976" s="4">
        <v>0.12908604839523874</v>
      </c>
    </row>
    <row r="977" spans="7:11" x14ac:dyDescent="0.35">
      <c r="G977" s="271">
        <v>40909</v>
      </c>
      <c r="H977" s="4">
        <v>-0.14370428277084191</v>
      </c>
      <c r="I977" s="4">
        <v>-0.20133134172346234</v>
      </c>
      <c r="J977" s="4">
        <v>6.9549655528258869E-2</v>
      </c>
      <c r="K977" s="4">
        <v>8.9518774937918266E-2</v>
      </c>
    </row>
    <row r="978" spans="7:11" x14ac:dyDescent="0.35">
      <c r="G978" s="271">
        <v>40940</v>
      </c>
      <c r="H978" s="4">
        <v>-4.0410850991068004E-2</v>
      </c>
      <c r="I978" s="4">
        <v>0.12956723806150006</v>
      </c>
      <c r="J978" s="4">
        <v>4.0389486905199723E-2</v>
      </c>
      <c r="K978" s="4">
        <v>8.3374049180364063E-2</v>
      </c>
    </row>
    <row r="979" spans="7:11" x14ac:dyDescent="0.35">
      <c r="G979" s="271">
        <v>40969</v>
      </c>
      <c r="H979" s="4">
        <v>-0.16452029328589446</v>
      </c>
      <c r="I979" s="4">
        <v>0.23187713389733733</v>
      </c>
      <c r="J979" s="4">
        <v>-7.5779514040378304E-3</v>
      </c>
      <c r="K979" s="4">
        <v>0.10655399879416128</v>
      </c>
    </row>
    <row r="980" spans="7:11" x14ac:dyDescent="0.35">
      <c r="G980" s="271">
        <v>41000</v>
      </c>
      <c r="H980" s="4">
        <v>0.47492903357797456</v>
      </c>
      <c r="I980" s="4">
        <v>-8.8487481582071537E-2</v>
      </c>
      <c r="J980" s="4">
        <v>2.756293527456477E-2</v>
      </c>
      <c r="K980" s="4">
        <v>7.0635348417631194E-2</v>
      </c>
    </row>
    <row r="981" spans="7:11" x14ac:dyDescent="0.35">
      <c r="G981" s="271">
        <v>41030</v>
      </c>
      <c r="H981" s="4">
        <v>0.1998337800492529</v>
      </c>
      <c r="I981" s="4">
        <v>0.13709812908110974</v>
      </c>
      <c r="J981" s="4">
        <v>3.5503826101582314E-2</v>
      </c>
      <c r="K981" s="4">
        <v>6.9778390325797135E-2</v>
      </c>
    </row>
    <row r="982" spans="7:11" x14ac:dyDescent="0.35">
      <c r="G982" s="271">
        <v>41061</v>
      </c>
      <c r="H982" s="4">
        <v>4.8611134437705372E-2</v>
      </c>
      <c r="I982" s="4">
        <v>-0.29934561041927865</v>
      </c>
      <c r="J982" s="4">
        <v>3.7886143104927106E-2</v>
      </c>
      <c r="K982" s="4">
        <v>1.2709735158835E-2</v>
      </c>
    </row>
    <row r="983" spans="7:11" x14ac:dyDescent="0.35">
      <c r="G983" s="271">
        <v>41091</v>
      </c>
      <c r="H983" s="4">
        <v>-0.12303704420079042</v>
      </c>
      <c r="I983" s="4">
        <v>-9.5076948895606916E-2</v>
      </c>
      <c r="J983" s="4">
        <v>5.1424348126976049E-3</v>
      </c>
      <c r="K983" s="4">
        <v>7.4328063311546178E-3</v>
      </c>
    </row>
    <row r="984" spans="7:11" x14ac:dyDescent="0.35">
      <c r="G984" s="271">
        <v>41122</v>
      </c>
      <c r="H984" s="4">
        <v>4.4179686409868246E-2</v>
      </c>
      <c r="I984" s="4">
        <v>-6.4363183457471829E-2</v>
      </c>
      <c r="J984" s="4">
        <v>9.8090063706981478E-3</v>
      </c>
      <c r="K984" s="4">
        <v>1.4388741902089608E-2</v>
      </c>
    </row>
    <row r="985" spans="7:11" x14ac:dyDescent="0.35">
      <c r="G985" s="271">
        <v>41153</v>
      </c>
      <c r="H985" s="4">
        <v>-0.20726594020375944</v>
      </c>
      <c r="I985" s="4">
        <v>-0.10062155620472157</v>
      </c>
      <c r="J985" s="4">
        <v>-1.8381706844689427E-2</v>
      </c>
      <c r="K985" s="4">
        <v>-1.3494004324297593E-2</v>
      </c>
    </row>
    <row r="986" spans="7:11" x14ac:dyDescent="0.35">
      <c r="G986" s="271">
        <v>41183</v>
      </c>
      <c r="H986" s="4">
        <v>0.17181212513144617</v>
      </c>
      <c r="I986" s="4">
        <v>-0.22670823860689016</v>
      </c>
      <c r="J986" s="4">
        <v>-6.1442921779919502E-4</v>
      </c>
      <c r="K986" s="4">
        <v>-3.3063318296455702E-2</v>
      </c>
    </row>
    <row r="987" spans="7:11" x14ac:dyDescent="0.35">
      <c r="G987" s="271">
        <v>41214</v>
      </c>
      <c r="H987" s="4">
        <v>7.4839095788699739E-2</v>
      </c>
      <c r="I987" s="4">
        <v>-0.18722699025389378</v>
      </c>
      <c r="J987" s="4">
        <v>1.0898146388468533E-2</v>
      </c>
      <c r="K987" s="4">
        <v>-7.2319388590007638E-2</v>
      </c>
    </row>
    <row r="988" spans="7:11" x14ac:dyDescent="0.35">
      <c r="G988" s="271">
        <v>41244</v>
      </c>
      <c r="H988" s="4">
        <v>0.19705640609861219</v>
      </c>
      <c r="I988" s="4">
        <v>-3.8590769029435257E-2</v>
      </c>
      <c r="J988" s="4">
        <v>1.8624356479965298E-2</v>
      </c>
      <c r="K988" s="4">
        <v>-7.7526186801434194E-2</v>
      </c>
    </row>
    <row r="989" spans="7:11" x14ac:dyDescent="0.35">
      <c r="G989" s="271">
        <v>41275</v>
      </c>
      <c r="H989" s="4">
        <v>5.3142868569864499E-2</v>
      </c>
      <c r="I989" s="4">
        <v>0.28332936172026502</v>
      </c>
      <c r="J989" s="4">
        <v>3.5432624205132823E-2</v>
      </c>
      <c r="K989" s="4">
        <v>-4.4171449537923513E-2</v>
      </c>
    </row>
    <row r="990" spans="7:11" x14ac:dyDescent="0.35">
      <c r="G990" s="271">
        <v>41306</v>
      </c>
      <c r="H990" s="4">
        <v>-5.9184907833958356E-2</v>
      </c>
      <c r="I990" s="4">
        <v>-0.27286699122953351</v>
      </c>
      <c r="J990" s="4">
        <v>3.4153524343564223E-2</v>
      </c>
      <c r="K990" s="4">
        <v>-7.4567347061057609E-2</v>
      </c>
    </row>
    <row r="991" spans="7:11" x14ac:dyDescent="0.35">
      <c r="G991" s="271">
        <v>41334</v>
      </c>
      <c r="H991" s="4">
        <v>-9.7600832748511279E-2</v>
      </c>
      <c r="I991" s="4">
        <v>-0.23348659414272988</v>
      </c>
      <c r="J991" s="4">
        <v>4.4652773764995102E-2</v>
      </c>
      <c r="K991" s="4">
        <v>-0.11249696661723274</v>
      </c>
    </row>
    <row r="992" spans="7:11" x14ac:dyDescent="0.35">
      <c r="G992" s="271">
        <v>41365</v>
      </c>
      <c r="H992" s="4">
        <v>7.0989434942428264E-2</v>
      </c>
      <c r="I992" s="4">
        <v>-0.20176126068368339</v>
      </c>
      <c r="J992" s="4">
        <v>2.0410819028328087E-2</v>
      </c>
      <c r="K992" s="4">
        <v>-0.12172437349379117</v>
      </c>
    </row>
    <row r="993" spans="7:11" x14ac:dyDescent="0.35">
      <c r="G993" s="271">
        <v>41395</v>
      </c>
      <c r="H993" s="4">
        <v>-8.1915826427568672E-2</v>
      </c>
      <c r="I993" s="4">
        <v>-0.23193833480251147</v>
      </c>
      <c r="J993" s="4">
        <v>-2.7143891491636651E-3</v>
      </c>
      <c r="K993" s="4">
        <v>-0.1521522837878635</v>
      </c>
    </row>
    <row r="994" spans="7:11" x14ac:dyDescent="0.35">
      <c r="G994" s="271">
        <v>41426</v>
      </c>
      <c r="H994" s="4">
        <v>-5.2272414878845597E-2</v>
      </c>
      <c r="I994" s="4">
        <v>-0.10390209455228694</v>
      </c>
      <c r="J994" s="4">
        <v>-1.1260886823210248E-2</v>
      </c>
      <c r="K994" s="4">
        <v>-0.13467170014622576</v>
      </c>
    </row>
    <row r="995" spans="7:11" x14ac:dyDescent="0.35">
      <c r="G995" s="271">
        <v>41456</v>
      </c>
      <c r="H995" s="4">
        <v>-3.7017774314364593E-2</v>
      </c>
      <c r="I995" s="4">
        <v>-0.26242533290635217</v>
      </c>
      <c r="J995" s="4">
        <v>-1.8698418687266294E-3</v>
      </c>
      <c r="K995" s="4">
        <v>-0.14850638419284912</v>
      </c>
    </row>
    <row r="996" spans="7:11" x14ac:dyDescent="0.35">
      <c r="G996" s="271">
        <v>41487</v>
      </c>
      <c r="H996" s="4">
        <v>2.4434708282508044E-2</v>
      </c>
      <c r="I996" s="4">
        <v>0.14655172703755381</v>
      </c>
      <c r="J996" s="4">
        <v>-3.2430580441978885E-3</v>
      </c>
      <c r="K996" s="4">
        <v>-0.13496830392467551</v>
      </c>
    </row>
    <row r="997" spans="7:11" x14ac:dyDescent="0.35">
      <c r="G997" s="271">
        <v>41518</v>
      </c>
      <c r="H997" s="4">
        <v>0.33719837858717727</v>
      </c>
      <c r="I997" s="4">
        <v>-3.7003437755734558E-2</v>
      </c>
      <c r="J997" s="4">
        <v>3.9860723760479555E-2</v>
      </c>
      <c r="K997" s="4">
        <v>-0.13017433172797077</v>
      </c>
    </row>
    <row r="998" spans="7:11" x14ac:dyDescent="0.35">
      <c r="G998" s="271">
        <v>41548</v>
      </c>
      <c r="H998" s="4">
        <v>-3.0751757031726945E-2</v>
      </c>
      <c r="I998" s="4">
        <v>0.16648210141997222</v>
      </c>
      <c r="J998" s="4">
        <v>2.2780912549349663E-2</v>
      </c>
      <c r="K998" s="4">
        <v>-9.9777096259897391E-2</v>
      </c>
    </row>
    <row r="999" spans="7:11" x14ac:dyDescent="0.35">
      <c r="G999" s="271">
        <v>41579</v>
      </c>
      <c r="H999" s="4">
        <v>0.12226456592001411</v>
      </c>
      <c r="I999" s="4">
        <v>-0.14130126015402256</v>
      </c>
      <c r="J999" s="4">
        <v>2.6853539685704808E-2</v>
      </c>
      <c r="K999" s="4">
        <v>-9.4043422959913747E-2</v>
      </c>
    </row>
    <row r="1000" spans="7:11" x14ac:dyDescent="0.35">
      <c r="G1000" s="271">
        <v>41609</v>
      </c>
      <c r="H1000" s="4">
        <v>-0.14432410935852047</v>
      </c>
      <c r="I1000" s="4">
        <v>-0.22845938212760808</v>
      </c>
      <c r="J1000" s="4">
        <v>1.5650632729851122E-3</v>
      </c>
      <c r="K1000" s="4">
        <v>-0.11051085538440275</v>
      </c>
    </row>
    <row r="1001" spans="7:11" x14ac:dyDescent="0.35">
      <c r="G1001" s="271">
        <v>41640</v>
      </c>
      <c r="H1001" s="4">
        <v>2.9780551072644323E-2</v>
      </c>
      <c r="I1001" s="4">
        <v>-0.18890626316546466</v>
      </c>
      <c r="J1001" s="4">
        <v>-1.8688482050333022E-5</v>
      </c>
      <c r="K1001" s="4">
        <v>-0.1439578679465161</v>
      </c>
    </row>
    <row r="1002" spans="7:11" x14ac:dyDescent="0.35">
      <c r="G1002" s="271">
        <v>41671</v>
      </c>
      <c r="H1002" s="4">
        <v>8.553718857473358E-3</v>
      </c>
      <c r="I1002" s="4">
        <v>0.10494844026713923</v>
      </c>
      <c r="J1002" s="4">
        <v>5.3186025661711156E-3</v>
      </c>
      <c r="K1002" s="4">
        <v>-0.11734755357592819</v>
      </c>
    </row>
    <row r="1003" spans="7:11" x14ac:dyDescent="0.35">
      <c r="G1003" s="271">
        <v>41699</v>
      </c>
      <c r="H1003" s="4">
        <v>4.3872343944294068E-2</v>
      </c>
      <c r="I1003" s="4">
        <v>-7.8512976595603079E-2</v>
      </c>
      <c r="J1003" s="4">
        <v>1.8370565990582177E-2</v>
      </c>
      <c r="K1003" s="4">
        <v>-0.10205212613028791</v>
      </c>
    </row>
    <row r="1004" spans="7:11" x14ac:dyDescent="0.35">
      <c r="G1004" s="271">
        <v>41730</v>
      </c>
      <c r="H1004" s="4">
        <v>-0.16795908139019555</v>
      </c>
      <c r="I1004" s="4">
        <v>-6.728150071260619E-2</v>
      </c>
      <c r="J1004" s="4">
        <v>-4.2035911963215211E-3</v>
      </c>
      <c r="K1004" s="4">
        <v>-9.0468014032453303E-2</v>
      </c>
    </row>
    <row r="1005" spans="7:11" x14ac:dyDescent="0.35">
      <c r="G1005" s="271">
        <v>41760</v>
      </c>
      <c r="H1005" s="4">
        <v>6.3740857611785939E-2</v>
      </c>
      <c r="I1005" s="4">
        <v>-4.1625214198266147E-2</v>
      </c>
      <c r="J1005" s="4">
        <v>8.6939168840882708E-3</v>
      </c>
      <c r="K1005" s="4">
        <v>-7.1454127155499148E-2</v>
      </c>
    </row>
    <row r="1006" spans="7:11" x14ac:dyDescent="0.35">
      <c r="G1006" s="271">
        <v>41791</v>
      </c>
      <c r="H1006" s="4">
        <v>-0.10778409066783967</v>
      </c>
      <c r="I1006" s="4">
        <v>0.16766356004647665</v>
      </c>
      <c r="J1006" s="4">
        <v>4.3569958261957531E-3</v>
      </c>
      <c r="K1006" s="4">
        <v>-5.2160849077571791E-2</v>
      </c>
    </row>
    <row r="1007" spans="7:11" x14ac:dyDescent="0.35">
      <c r="G1007" s="271">
        <v>41821</v>
      </c>
      <c r="H1007" s="4">
        <v>8.9267080974684276E-3</v>
      </c>
      <c r="I1007" s="4">
        <v>0.22316873664404735</v>
      </c>
      <c r="J1007" s="4">
        <v>8.5917812287812367E-3</v>
      </c>
      <c r="K1007" s="4">
        <v>-1.3003761653040402E-2</v>
      </c>
    </row>
    <row r="1008" spans="7:11" x14ac:dyDescent="0.35">
      <c r="G1008" s="271">
        <v>41852</v>
      </c>
      <c r="H1008" s="4">
        <v>-3.2415978934028478E-2</v>
      </c>
      <c r="I1008" s="4">
        <v>-0.18641394901757835</v>
      </c>
      <c r="J1008" s="4">
        <v>4.1132442945610581E-3</v>
      </c>
      <c r="K1008" s="4">
        <v>-4.0346742091571075E-2</v>
      </c>
    </row>
    <row r="1009" spans="7:11" x14ac:dyDescent="0.35">
      <c r="G1009" s="271">
        <v>41883</v>
      </c>
      <c r="H1009" s="4">
        <v>0.1789388331301105</v>
      </c>
      <c r="I1009" s="4">
        <v>-0.16902437257278313</v>
      </c>
      <c r="J1009" s="4">
        <v>-2.7727370636504434E-3</v>
      </c>
      <c r="K1009" s="4">
        <v>-5.2080319920788321E-2</v>
      </c>
    </row>
    <row r="1010" spans="7:11" x14ac:dyDescent="0.35">
      <c r="G1010" s="271">
        <v>41913</v>
      </c>
      <c r="H1010" s="4">
        <v>3.0836420481010984E-2</v>
      </c>
      <c r="I1010" s="4">
        <v>-0.13054173439546346</v>
      </c>
      <c r="J1010" s="4">
        <v>2.7465370741324158E-3</v>
      </c>
      <c r="K1010" s="4">
        <v>-7.6921816504513463E-2</v>
      </c>
    </row>
    <row r="1011" spans="7:11" x14ac:dyDescent="0.35">
      <c r="G1011" s="271">
        <v>41944</v>
      </c>
      <c r="H1011" s="4">
        <v>-0.20166998824282512</v>
      </c>
      <c r="I1011" s="4">
        <v>6.3210403082044175E-2</v>
      </c>
      <c r="J1011" s="4">
        <v>-2.4361866851070557E-2</v>
      </c>
      <c r="K1011" s="4">
        <v>-5.9228410720503444E-2</v>
      </c>
    </row>
    <row r="1012" spans="7:11" x14ac:dyDescent="0.35">
      <c r="G1012" s="271">
        <v>41974</v>
      </c>
      <c r="H1012" s="4">
        <v>0.16919025668535559</v>
      </c>
      <c r="I1012" s="4">
        <v>0.13253858265023433</v>
      </c>
      <c r="J1012" s="4">
        <v>-1.351425692992847E-3</v>
      </c>
      <c r="K1012" s="4">
        <v>-2.86590929803483E-2</v>
      </c>
    </row>
    <row r="1013" spans="7:11" x14ac:dyDescent="0.35">
      <c r="G1013" s="271">
        <v>42005</v>
      </c>
      <c r="H1013" s="4">
        <v>-0.12819472759558326</v>
      </c>
      <c r="I1013" s="4">
        <v>-0.17352070182873958</v>
      </c>
      <c r="J1013" s="4">
        <v>-1.3691764535268436E-2</v>
      </c>
      <c r="K1013" s="4">
        <v>-2.4323736737430046E-2</v>
      </c>
    </row>
    <row r="1014" spans="7:11" x14ac:dyDescent="0.35">
      <c r="G1014" s="271">
        <v>42036</v>
      </c>
      <c r="H1014" s="4">
        <v>-1.2652865727217799E-2</v>
      </c>
      <c r="I1014" s="4">
        <v>0.12229912914829533</v>
      </c>
      <c r="J1014" s="4">
        <v>-1.5266613226051051E-2</v>
      </c>
      <c r="K1014" s="4">
        <v>-2.2007858208892617E-2</v>
      </c>
    </row>
    <row r="1015" spans="7:11" x14ac:dyDescent="0.35">
      <c r="G1015" s="271">
        <v>42064</v>
      </c>
      <c r="H1015" s="4">
        <v>3.1875536572944618E-2</v>
      </c>
      <c r="I1015" s="4">
        <v>9.1914432236445354E-2</v>
      </c>
      <c r="J1015" s="4">
        <v>-1.6100465290552313E-2</v>
      </c>
      <c r="K1015" s="4">
        <v>-7.5573473835506277E-3</v>
      </c>
    </row>
    <row r="1016" spans="7:11" x14ac:dyDescent="0.35">
      <c r="G1016" s="271">
        <v>42095</v>
      </c>
      <c r="H1016" s="4">
        <v>-1.0413674493435443E-2</v>
      </c>
      <c r="I1016" s="4">
        <v>0.16736093748103853</v>
      </c>
      <c r="J1016" s="4">
        <v>-1.024426467839068E-3</v>
      </c>
      <c r="K1016" s="4">
        <v>1.0219201795621302E-2</v>
      </c>
    </row>
    <row r="1017" spans="7:11" x14ac:dyDescent="0.35">
      <c r="G1017" s="271">
        <v>42125</v>
      </c>
      <c r="H1017" s="4">
        <v>-6.2662780170925525E-2</v>
      </c>
      <c r="I1017" s="4">
        <v>-8.7371856050357466E-2</v>
      </c>
      <c r="J1017" s="4">
        <v>-1.1945657429176193E-2</v>
      </c>
      <c r="K1017" s="4">
        <v>6.5563323280364294E-3</v>
      </c>
    </row>
    <row r="1018" spans="7:11" x14ac:dyDescent="0.35">
      <c r="G1018" s="271">
        <v>42156</v>
      </c>
      <c r="H1018" s="4">
        <v>0.48222265312228174</v>
      </c>
      <c r="I1018" s="4">
        <v>-6.0073505527610482E-2</v>
      </c>
      <c r="J1018" s="4">
        <v>3.2498394307606926E-2</v>
      </c>
      <c r="K1018" s="4">
        <v>-1.110618348155179E-2</v>
      </c>
    </row>
    <row r="1019" spans="7:11" x14ac:dyDescent="0.35">
      <c r="G1019" s="271">
        <v>42186</v>
      </c>
      <c r="H1019" s="4">
        <v>0.12001086773561886</v>
      </c>
      <c r="I1019" s="4">
        <v>-4.1556311083289055E-2</v>
      </c>
      <c r="J1019" s="4">
        <v>4.2379338898171692E-2</v>
      </c>
      <c r="K1019" s="4">
        <v>-3.032804858640048E-2</v>
      </c>
    </row>
    <row r="1020" spans="7:11" x14ac:dyDescent="0.35">
      <c r="G1020" s="271">
        <v>42217</v>
      </c>
      <c r="H1020" s="4">
        <v>-0.17509473242358475</v>
      </c>
      <c r="I1020" s="4">
        <v>0.16870892776976887</v>
      </c>
      <c r="J1020" s="4">
        <v>3.1667425405340621E-2</v>
      </c>
      <c r="K1020" s="4">
        <v>-1.3388494079000779E-3</v>
      </c>
    </row>
    <row r="1021" spans="7:11" x14ac:dyDescent="0.35">
      <c r="G1021" s="271">
        <v>42248</v>
      </c>
      <c r="H1021" s="4">
        <v>-0.17801015188074598</v>
      </c>
      <c r="I1021" s="4">
        <v>3.5583528462828085E-2</v>
      </c>
      <c r="J1021" s="4">
        <v>-5.0094875121224902E-3</v>
      </c>
      <c r="K1021" s="4">
        <v>1.7241907510074039E-2</v>
      </c>
    </row>
    <row r="1022" spans="7:11" x14ac:dyDescent="0.35">
      <c r="G1022" s="271">
        <v>42278</v>
      </c>
      <c r="H1022" s="4">
        <v>2.6479641316950131E-2</v>
      </c>
      <c r="I1022" s="4">
        <v>-4.0700331737538842E-2</v>
      </c>
      <c r="J1022" s="4">
        <v>-5.3077753180674758E-3</v>
      </c>
      <c r="K1022" s="4">
        <v>2.7102825413495513E-2</v>
      </c>
    </row>
    <row r="1023" spans="7:11" x14ac:dyDescent="0.35">
      <c r="G1023" s="271">
        <v>42309</v>
      </c>
      <c r="H1023" s="4">
        <v>-5.1145436791652399E-2</v>
      </c>
      <c r="I1023" s="4">
        <v>-0.39130226503687215</v>
      </c>
      <c r="J1023" s="4">
        <v>8.9702060344725165E-3</v>
      </c>
      <c r="K1023" s="4">
        <v>-1.4949007582312657E-2</v>
      </c>
    </row>
    <row r="1024" spans="7:11" x14ac:dyDescent="0.35">
      <c r="G1024" s="271">
        <v>42339</v>
      </c>
      <c r="H1024" s="4">
        <v>-0.11806109546122312</v>
      </c>
      <c r="I1024" s="4">
        <v>-0.11240081416320102</v>
      </c>
      <c r="J1024" s="4">
        <v>-1.2345112652379031E-2</v>
      </c>
      <c r="K1024" s="4">
        <v>-3.4688406442479169E-2</v>
      </c>
    </row>
    <row r="1025" spans="7:11" x14ac:dyDescent="0.35">
      <c r="G1025" s="271">
        <v>42370</v>
      </c>
      <c r="H1025" s="4">
        <v>-9.7544465905440414E-2</v>
      </c>
      <c r="I1025" s="4">
        <v>-9.8036685376642452E-2</v>
      </c>
      <c r="J1025" s="4">
        <v>-9.0337081241492756E-3</v>
      </c>
      <c r="K1025" s="4">
        <v>-2.7398155923560319E-2</v>
      </c>
    </row>
    <row r="1026" spans="7:11" x14ac:dyDescent="0.35">
      <c r="G1026" s="271">
        <v>42401</v>
      </c>
      <c r="H1026" s="4">
        <v>-0.19168337097640187</v>
      </c>
      <c r="I1026" s="4">
        <v>-0.16667161927112839</v>
      </c>
      <c r="J1026" s="4">
        <v>-2.2480382479014849E-2</v>
      </c>
      <c r="K1026" s="4">
        <v>-5.1854415145340838E-2</v>
      </c>
    </row>
    <row r="1027" spans="7:11" x14ac:dyDescent="0.35">
      <c r="G1027" s="271">
        <v>42430</v>
      </c>
      <c r="H1027" s="4">
        <v>-2.7421397368828426E-2</v>
      </c>
      <c r="I1027" s="4">
        <v>-0.19459224611593107</v>
      </c>
      <c r="J1027" s="4">
        <v>-2.7778030983846014E-2</v>
      </c>
      <c r="K1027" s="4">
        <v>-7.67498724110528E-2</v>
      </c>
    </row>
    <row r="1028" spans="7:11" x14ac:dyDescent="0.35">
      <c r="G1028" s="271">
        <v>42461</v>
      </c>
      <c r="H1028" s="4">
        <v>-2.0800199361061478E-2</v>
      </c>
      <c r="I1028" s="4">
        <v>-0.19329144971418155</v>
      </c>
      <c r="J1028" s="4">
        <v>-2.8616738166728606E-2</v>
      </c>
      <c r="K1028" s="4">
        <v>-0.10474526295042852</v>
      </c>
    </row>
    <row r="1029" spans="7:11" x14ac:dyDescent="0.35">
      <c r="G1029" s="271">
        <v>42491</v>
      </c>
      <c r="H1029" s="4">
        <v>-0.19690229961689143</v>
      </c>
      <c r="I1029" s="4">
        <v>5.3485183345509668E-2</v>
      </c>
      <c r="J1029" s="4">
        <v>-3.9775690482123816E-2</v>
      </c>
      <c r="K1029" s="4">
        <v>-9.4117082816484676E-2</v>
      </c>
    </row>
    <row r="1030" spans="7:11" x14ac:dyDescent="0.35">
      <c r="G1030" s="271">
        <v>42522</v>
      </c>
      <c r="H1030" s="4">
        <v>-0.21180960335886556</v>
      </c>
      <c r="I1030" s="4">
        <v>-9.4192368758220124E-2</v>
      </c>
      <c r="J1030" s="4">
        <v>-9.5371691918158308E-2</v>
      </c>
      <c r="K1030" s="4">
        <v>-9.7095092313942311E-2</v>
      </c>
    </row>
    <row r="1031" spans="7:11" x14ac:dyDescent="0.35">
      <c r="G1031" s="271">
        <v>42552</v>
      </c>
      <c r="H1031" s="4">
        <v>-0.20668272957852007</v>
      </c>
      <c r="I1031" s="4">
        <v>-7.2972513743367218E-2</v>
      </c>
      <c r="J1031" s="4">
        <v>-0.12444417810804564</v>
      </c>
      <c r="K1031" s="4">
        <v>-9.9990096765890657E-2</v>
      </c>
    </row>
    <row r="1032" spans="7:11" x14ac:dyDescent="0.35">
      <c r="G1032" s="271">
        <v>42583</v>
      </c>
      <c r="H1032" s="4">
        <v>0.21046612052899638</v>
      </c>
      <c r="I1032" s="4">
        <v>-0.19625329349711873</v>
      </c>
      <c r="J1032" s="4">
        <v>-0.10022807019699742</v>
      </c>
      <c r="K1032" s="4">
        <v>-0.12829903665137865</v>
      </c>
    </row>
    <row r="1033" spans="7:11" x14ac:dyDescent="0.35">
      <c r="G1033" s="271">
        <v>42614</v>
      </c>
      <c r="H1033" s="4">
        <v>-0.28430600803584971</v>
      </c>
      <c r="I1033" s="4">
        <v>-0.14704522381470886</v>
      </c>
      <c r="J1033" s="4">
        <v>-0.10832846651759576</v>
      </c>
      <c r="K1033" s="4">
        <v>-0.1423242762716187</v>
      </c>
    </row>
    <row r="1034" spans="7:11" x14ac:dyDescent="0.35">
      <c r="G1034" s="271">
        <v>42644</v>
      </c>
      <c r="H1034" s="4">
        <v>-0.12128231698088943</v>
      </c>
      <c r="I1034" s="4">
        <v>5.2702572112437451E-2</v>
      </c>
      <c r="J1034" s="4">
        <v>-0.12185072026823107</v>
      </c>
      <c r="K1034" s="4">
        <v>-0.13500009311644445</v>
      </c>
    </row>
    <row r="1035" spans="7:11" x14ac:dyDescent="0.35">
      <c r="G1035" s="271">
        <v>42675</v>
      </c>
      <c r="H1035" s="4">
        <v>8.1722461658637835E-2</v>
      </c>
      <c r="I1035" s="4">
        <v>0.69439738068596801</v>
      </c>
      <c r="J1035" s="4">
        <v>-0.11319188083204412</v>
      </c>
      <c r="K1035" s="4">
        <v>-6.3169555781580899E-2</v>
      </c>
    </row>
    <row r="1036" spans="7:11" x14ac:dyDescent="0.35">
      <c r="G1036" s="271">
        <v>42705</v>
      </c>
      <c r="H1036" s="4">
        <v>0.42614802781704864</v>
      </c>
      <c r="I1036" s="4">
        <v>0.1352275436675392</v>
      </c>
      <c r="J1036" s="4">
        <v>-7.3918551565100854E-2</v>
      </c>
      <c r="K1036" s="4">
        <v>-4.2931963966170827E-2</v>
      </c>
    </row>
    <row r="1037" spans="7:11" x14ac:dyDescent="0.35">
      <c r="G1037" s="271">
        <v>42736</v>
      </c>
      <c r="H1037" s="4">
        <v>0.78344081249537512</v>
      </c>
      <c r="I1037" s="4">
        <v>0.94914291226427427</v>
      </c>
      <c r="J1037" s="4">
        <v>-1.8043288425861892E-2</v>
      </c>
      <c r="K1037" s="4">
        <v>2.5118241940355501E-2</v>
      </c>
    </row>
    <row r="1038" spans="7:11" x14ac:dyDescent="0.35">
      <c r="G1038" s="271">
        <v>42767</v>
      </c>
      <c r="H1038" s="4">
        <v>0.21087851905873056</v>
      </c>
      <c r="I1038" s="4">
        <v>0.18046419226576194</v>
      </c>
      <c r="J1038" s="4">
        <v>9.5233449644702706E-3</v>
      </c>
      <c r="K1038" s="4">
        <v>5.5508328811624486E-2</v>
      </c>
    </row>
    <row r="1039" spans="7:11" x14ac:dyDescent="0.35">
      <c r="G1039" s="271">
        <v>42795</v>
      </c>
      <c r="H1039" s="4">
        <v>5.5478043672361421E-2</v>
      </c>
      <c r="I1039" s="4">
        <v>0.61904637451193323</v>
      </c>
      <c r="J1039" s="4">
        <v>1.7244105136821952E-2</v>
      </c>
      <c r="K1039" s="4">
        <v>0.12468644449195465</v>
      </c>
    </row>
    <row r="1040" spans="7:11" x14ac:dyDescent="0.35">
      <c r="G1040" s="271">
        <v>42826</v>
      </c>
      <c r="H1040" s="4">
        <v>0.26014492862078797</v>
      </c>
      <c r="I1040" s="4">
        <v>0.47378095047014801</v>
      </c>
      <c r="J1040" s="4">
        <v>3.9782120307326085E-2</v>
      </c>
      <c r="K1040" s="4">
        <v>0.18226231229323964</v>
      </c>
    </row>
    <row r="1041" spans="7:11" x14ac:dyDescent="0.35">
      <c r="G1041" s="271">
        <v>42856</v>
      </c>
      <c r="H1041" s="4">
        <v>0.8654173815571391</v>
      </c>
      <c r="I1041" s="4">
        <v>0.27099790920024369</v>
      </c>
      <c r="J1041" s="4">
        <v>0.11901746072979624</v>
      </c>
      <c r="K1041" s="4">
        <v>0.20099611481634727</v>
      </c>
    </row>
    <row r="1042" spans="7:11" x14ac:dyDescent="0.35">
      <c r="G1042" s="271">
        <v>42887</v>
      </c>
      <c r="H1042" s="4">
        <v>0.12163726619949999</v>
      </c>
      <c r="I1042" s="4">
        <v>0.48658129741476253</v>
      </c>
      <c r="J1042" s="4">
        <v>0.15804527349571651</v>
      </c>
      <c r="K1042" s="4">
        <v>0.25132898965272465</v>
      </c>
    </row>
    <row r="1043" spans="7:11" x14ac:dyDescent="0.35">
      <c r="G1043" s="271">
        <v>42917</v>
      </c>
      <c r="H1043" s="4">
        <v>0.20812140209424124</v>
      </c>
      <c r="I1043" s="4">
        <v>0.409666658257966</v>
      </c>
      <c r="J1043" s="4">
        <v>0.20227807870824455</v>
      </c>
      <c r="K1043" s="4">
        <v>0.29612845286866629</v>
      </c>
    </row>
    <row r="1044" spans="7:11" x14ac:dyDescent="0.35">
      <c r="G1044" s="271">
        <v>42948</v>
      </c>
      <c r="H1044" s="4">
        <v>0.49788138484541888</v>
      </c>
      <c r="I1044" s="4">
        <v>0.26020269026567155</v>
      </c>
      <c r="J1044" s="4">
        <v>0.2260214890100396</v>
      </c>
      <c r="K1044" s="4">
        <v>0.34227745918282571</v>
      </c>
    </row>
    <row r="1045" spans="7:11" x14ac:dyDescent="0.35">
      <c r="G1045" s="271">
        <v>42979</v>
      </c>
      <c r="H1045" s="4">
        <v>0.44705478796469444</v>
      </c>
      <c r="I1045" s="4">
        <v>0.60436594656341636</v>
      </c>
      <c r="J1045" s="4">
        <v>0.29391505199469914</v>
      </c>
      <c r="K1045" s="4">
        <v>0.40813894439366183</v>
      </c>
    </row>
    <row r="1046" spans="7:11" x14ac:dyDescent="0.35">
      <c r="G1046" s="271">
        <v>43009</v>
      </c>
      <c r="H1046" s="4">
        <v>0.25016581613333</v>
      </c>
      <c r="I1046" s="4">
        <v>2.8885438872880087E-2</v>
      </c>
      <c r="J1046" s="4">
        <v>0.33412369998849623</v>
      </c>
      <c r="K1046" s="4">
        <v>0.40397572527129366</v>
      </c>
    </row>
    <row r="1047" spans="7:11" x14ac:dyDescent="0.35">
      <c r="G1047" s="271">
        <v>43040</v>
      </c>
      <c r="H1047" s="4">
        <v>0.54271066924529143</v>
      </c>
      <c r="I1047" s="4">
        <v>0.22336801667572304</v>
      </c>
      <c r="J1047" s="4">
        <v>0.37029037563774292</v>
      </c>
      <c r="K1047" s="4">
        <v>0.36740396813498499</v>
      </c>
    </row>
    <row r="1048" spans="7:11" x14ac:dyDescent="0.35">
      <c r="G1048" s="271">
        <v>43070</v>
      </c>
      <c r="H1048" s="4">
        <v>-0.12100823422853502</v>
      </c>
      <c r="I1048" s="4">
        <v>9.2752500278261429E-2</v>
      </c>
      <c r="J1048" s="4">
        <v>0.3114081074016577</v>
      </c>
      <c r="K1048" s="4">
        <v>0.36077242483485117</v>
      </c>
    </row>
    <row r="1049" spans="7:11" x14ac:dyDescent="0.35">
      <c r="G1049" s="271">
        <v>43101</v>
      </c>
      <c r="H1049" s="4">
        <v>-0.2613057039146589</v>
      </c>
      <c r="I1049" s="4">
        <v>6.3689309780659009E-3</v>
      </c>
      <c r="J1049" s="4">
        <v>0.21522749453133816</v>
      </c>
      <c r="K1049" s="4">
        <v>0.28014550577112574</v>
      </c>
    </row>
    <row r="1050" spans="7:11" x14ac:dyDescent="0.35">
      <c r="G1050" s="271">
        <v>43132</v>
      </c>
      <c r="H1050" s="4">
        <v>0.29927752477366587</v>
      </c>
      <c r="I1050" s="4">
        <v>-0.10599955843642084</v>
      </c>
      <c r="J1050" s="4">
        <v>0.22175806312696045</v>
      </c>
      <c r="K1050" s="4">
        <v>0.25354540894961519</v>
      </c>
    </row>
    <row r="1051" spans="7:11" x14ac:dyDescent="0.35">
      <c r="G1051" s="271">
        <v>43160</v>
      </c>
      <c r="H1051" s="4">
        <v>0.1026477491047586</v>
      </c>
      <c r="I1051" s="4">
        <v>5.6386585488813479E-2</v>
      </c>
      <c r="J1051" s="4">
        <v>0.2254256165934907</v>
      </c>
      <c r="K1051" s="4">
        <v>0.20536166838232206</v>
      </c>
    </row>
    <row r="1052" spans="7:11" x14ac:dyDescent="0.35">
      <c r="G1052" s="271">
        <v>43191</v>
      </c>
      <c r="H1052" s="4">
        <v>2.3921191991126411E-2</v>
      </c>
      <c r="I1052" s="4">
        <v>8.035625134036728E-2</v>
      </c>
      <c r="J1052" s="4">
        <v>0.20321978546325603</v>
      </c>
      <c r="K1052" s="4">
        <v>0.17570328900764021</v>
      </c>
    </row>
    <row r="1053" spans="7:11" x14ac:dyDescent="0.35">
      <c r="G1053" s="271">
        <v>43221</v>
      </c>
      <c r="H1053" s="4">
        <v>-0.14315648646372225</v>
      </c>
      <c r="I1053" s="4">
        <v>9.1284513220361685E-2</v>
      </c>
      <c r="J1053" s="4">
        <v>0.12053090825859547</v>
      </c>
      <c r="K1053" s="4">
        <v>0.16072461423866669</v>
      </c>
    </row>
    <row r="1054" spans="7:11" x14ac:dyDescent="0.35">
      <c r="G1054" s="271">
        <v>43252</v>
      </c>
      <c r="H1054" s="4">
        <v>3.2564106989720454E-2</v>
      </c>
      <c r="I1054" s="4">
        <v>-0.12124677968823072</v>
      </c>
      <c r="J1054" s="4">
        <v>0.11256949077596712</v>
      </c>
      <c r="K1054" s="4">
        <v>0.11171522900450448</v>
      </c>
    </row>
    <row r="1055" spans="7:11" x14ac:dyDescent="0.35">
      <c r="G1055" s="271">
        <v>43282</v>
      </c>
      <c r="H1055" s="4">
        <v>-3.3393304700488069E-2</v>
      </c>
      <c r="I1055" s="4">
        <v>-7.9557907041022391E-3</v>
      </c>
      <c r="J1055" s="4">
        <v>9.2948787169062186E-2</v>
      </c>
      <c r="K1055" s="4">
        <v>7.9975199655972551E-2</v>
      </c>
    </row>
    <row r="1056" spans="7:11" x14ac:dyDescent="0.35">
      <c r="G1056" s="271">
        <v>43313</v>
      </c>
      <c r="H1056" s="4">
        <v>-5.4405802584910457E-2</v>
      </c>
      <c r="I1056" s="4">
        <v>0.3085132443085119</v>
      </c>
      <c r="J1056" s="4">
        <v>5.0999718669975769E-2</v>
      </c>
      <c r="K1056" s="4">
        <v>8.6400723800199586E-2</v>
      </c>
    </row>
    <row r="1057" spans="7:11" x14ac:dyDescent="0.35">
      <c r="G1057" s="271">
        <v>43344</v>
      </c>
      <c r="H1057" s="4">
        <v>-1.5644308976708876E-3</v>
      </c>
      <c r="I1057" s="4">
        <v>-0.10135152433348027</v>
      </c>
      <c r="J1057" s="4">
        <v>2.4478907272023509E-2</v>
      </c>
      <c r="K1057" s="4">
        <v>4.0556551525717577E-2</v>
      </c>
    </row>
    <row r="1058" spans="7:11" x14ac:dyDescent="0.35">
      <c r="G1058" s="271">
        <v>43374</v>
      </c>
      <c r="H1058" s="4">
        <v>0.15426813185085608</v>
      </c>
      <c r="I1058" s="4">
        <v>0.31148524637492492</v>
      </c>
      <c r="J1058" s="4">
        <v>2.0020275698882761E-2</v>
      </c>
      <c r="K1058" s="4">
        <v>6.1252675302982507E-2</v>
      </c>
    </row>
    <row r="1059" spans="7:11" x14ac:dyDescent="0.35">
      <c r="G1059" s="271">
        <v>43405</v>
      </c>
      <c r="H1059" s="4">
        <v>-0.1099722088561782</v>
      </c>
      <c r="I1059" s="4">
        <v>8.3258504200647732E-2</v>
      </c>
      <c r="J1059" s="4">
        <v>-2.3174356745583213E-2</v>
      </c>
      <c r="K1059" s="4">
        <v>5.0980718470947872E-2</v>
      </c>
    </row>
    <row r="1060" spans="7:11" x14ac:dyDescent="0.35">
      <c r="G1060" s="271">
        <v>43435</v>
      </c>
      <c r="H1060" s="4">
        <v>6.3179292365556083E-2</v>
      </c>
      <c r="I1060" s="4">
        <v>0.37836304781323959</v>
      </c>
      <c r="J1060" s="4">
        <v>-8.4686982529295074E-3</v>
      </c>
      <c r="K1060" s="4">
        <v>7.2937499852941512E-2</v>
      </c>
    </row>
    <row r="1061" spans="7:11" x14ac:dyDescent="0.35">
      <c r="G1061" s="271">
        <v>43466</v>
      </c>
      <c r="H1061" s="4">
        <v>0.17769816196700616</v>
      </c>
      <c r="I1061" s="4">
        <v>-0.12719097743853935</v>
      </c>
      <c r="J1061" s="4">
        <v>2.8426094247184786E-2</v>
      </c>
      <c r="K1061" s="4">
        <v>5.9997245782177799E-2</v>
      </c>
    </row>
    <row r="1062" spans="7:11" x14ac:dyDescent="0.35">
      <c r="G1062" s="271">
        <v>43497</v>
      </c>
      <c r="H1062" s="4">
        <v>0.14244732966188201</v>
      </c>
      <c r="I1062" s="4">
        <v>0.3157728103236197</v>
      </c>
      <c r="J1062" s="4">
        <v>2.0942298721575936E-2</v>
      </c>
      <c r="K1062" s="4">
        <v>8.7755203804378734E-2</v>
      </c>
    </row>
    <row r="1063" spans="7:11" x14ac:dyDescent="0.35">
      <c r="G1063" s="271">
        <v>43525</v>
      </c>
      <c r="H1063" s="4">
        <v>5.5876389140701921E-2</v>
      </c>
      <c r="I1063" s="4">
        <v>-0.18183274439221964</v>
      </c>
      <c r="J1063" s="4">
        <v>1.7579041644887106E-2</v>
      </c>
      <c r="K1063" s="4">
        <v>6.3801245070516099E-2</v>
      </c>
    </row>
    <row r="1064" spans="7:11" x14ac:dyDescent="0.35">
      <c r="G1064" s="271">
        <v>43556</v>
      </c>
      <c r="H1064" s="4">
        <v>0.26340316940821418</v>
      </c>
      <c r="I1064" s="4">
        <v>-8.7110934200995693E-5</v>
      </c>
      <c r="J1064" s="4">
        <v>3.7348186109586345E-2</v>
      </c>
      <c r="K1064" s="4">
        <v>5.6772492824973098E-2</v>
      </c>
    </row>
    <row r="1065" spans="7:11" x14ac:dyDescent="0.35">
      <c r="G1065" s="271">
        <v>43586</v>
      </c>
      <c r="H1065" s="4">
        <v>0.15318296599064718</v>
      </c>
      <c r="I1065" s="4">
        <v>-6.6832164681120965E-3</v>
      </c>
      <c r="J1065" s="4">
        <v>6.6783018184000786E-2</v>
      </c>
      <c r="K1065" s="4">
        <v>4.8372081835041714E-2</v>
      </c>
    </row>
    <row r="1066" spans="7:11" x14ac:dyDescent="0.35">
      <c r="G1066" s="271">
        <v>43617</v>
      </c>
      <c r="H1066" s="4">
        <v>0.20264550432093942</v>
      </c>
      <c r="I1066" s="4">
        <v>1.301893741891047E-2</v>
      </c>
      <c r="J1066" s="4">
        <v>8.0821212227556893E-2</v>
      </c>
      <c r="K1066" s="4">
        <v>6.055956119873751E-2</v>
      </c>
    </row>
    <row r="1067" spans="7:11" x14ac:dyDescent="0.35">
      <c r="G1067" s="271">
        <v>43647</v>
      </c>
      <c r="H1067" s="4">
        <v>0.18897332159251778</v>
      </c>
      <c r="I1067" s="4">
        <v>1.799703327993285E-2</v>
      </c>
      <c r="J1067" s="4">
        <v>9.8270830911939999E-2</v>
      </c>
      <c r="K1067" s="4">
        <v>6.2893746219488511E-2</v>
      </c>
    </row>
    <row r="1068" spans="7:11" x14ac:dyDescent="0.35">
      <c r="G1068" s="271">
        <v>43678</v>
      </c>
      <c r="H1068" s="4">
        <v>-6.6268749017351358E-2</v>
      </c>
      <c r="I1068" s="4">
        <v>-4.3088860694832865E-2</v>
      </c>
      <c r="J1068" s="4">
        <v>9.7992659780345104E-2</v>
      </c>
      <c r="K1068" s="4">
        <v>3.6316916394347087E-2</v>
      </c>
    </row>
    <row r="1069" spans="7:11" x14ac:dyDescent="0.35">
      <c r="G1069" s="271">
        <v>43709</v>
      </c>
      <c r="H1069" s="4">
        <v>-1.5912883540028289E-2</v>
      </c>
      <c r="I1069" s="4">
        <v>-0.1315446900128826</v>
      </c>
      <c r="J1069" s="4">
        <v>9.6868325053939053E-2</v>
      </c>
      <c r="K1069" s="4">
        <v>3.5179661253986971E-2</v>
      </c>
    </row>
    <row r="1070" spans="7:11" x14ac:dyDescent="0.35">
      <c r="G1070" s="271">
        <v>43739</v>
      </c>
      <c r="H1070" s="4">
        <v>-2.3290171232130619E-2</v>
      </c>
      <c r="I1070" s="4">
        <v>6.6617949586041725E-2</v>
      </c>
      <c r="J1070" s="4">
        <v>7.9974037514721097E-2</v>
      </c>
      <c r="K1070" s="4">
        <v>1.89388342018324E-2</v>
      </c>
    </row>
    <row r="1071" spans="7:11" x14ac:dyDescent="0.35">
      <c r="G1071" s="271">
        <v>43770</v>
      </c>
      <c r="H1071" s="4">
        <v>-0.19138024745129423</v>
      </c>
      <c r="I1071" s="4">
        <v>-0.27136706220392115</v>
      </c>
      <c r="J1071" s="4">
        <v>7.5110092711165422E-2</v>
      </c>
      <c r="K1071" s="4">
        <v>-1.456258156300072E-2</v>
      </c>
    </row>
    <row r="1072" spans="7:11" x14ac:dyDescent="0.35">
      <c r="G1072" s="271">
        <v>43800</v>
      </c>
      <c r="H1072" s="4">
        <v>-0.16758452401979407</v>
      </c>
      <c r="I1072" s="4">
        <v>-0.45266043611446594</v>
      </c>
      <c r="J1072" s="4">
        <v>5.6644023651866382E-2</v>
      </c>
      <c r="K1072" s="4">
        <v>-8.5107008487679492E-2</v>
      </c>
    </row>
    <row r="1073" spans="7:11" x14ac:dyDescent="0.35">
      <c r="G1073" s="271">
        <v>43831</v>
      </c>
      <c r="H1073" s="4">
        <v>-0.11944560983136088</v>
      </c>
      <c r="I1073" s="4">
        <v>-0.18853501085973967</v>
      </c>
      <c r="J1073" s="4">
        <v>3.4347190651429438E-2</v>
      </c>
      <c r="K1073" s="4">
        <v>-8.9497786211559682E-2</v>
      </c>
    </row>
    <row r="1074" spans="7:11" x14ac:dyDescent="0.35">
      <c r="G1074" s="271">
        <v>43862</v>
      </c>
      <c r="H1074" s="4">
        <v>-9.5422869229936813E-2</v>
      </c>
      <c r="I1074" s="4">
        <v>-0.27988029861742914</v>
      </c>
      <c r="J1074" s="4">
        <v>1.4449671471813419E-2</v>
      </c>
      <c r="K1074" s="4">
        <v>-0.12740507255234368</v>
      </c>
    </row>
    <row r="1075" spans="7:11" x14ac:dyDescent="0.35">
      <c r="G1075" s="271">
        <v>43891</v>
      </c>
      <c r="H1075" s="4">
        <v>-0.16205620313600744</v>
      </c>
      <c r="I1075" s="4">
        <v>-0.15483064037342442</v>
      </c>
      <c r="J1075" s="4">
        <v>-4.7739673685047723E-3</v>
      </c>
      <c r="K1075" s="4">
        <v>-0.12440246728293225</v>
      </c>
    </row>
    <row r="1076" spans="7:11" x14ac:dyDescent="0.35">
      <c r="G1076" s="271">
        <v>43922</v>
      </c>
      <c r="H1076" s="4">
        <v>-0.31071412631291073</v>
      </c>
      <c r="I1076" s="4">
        <v>-0.39861323858997633</v>
      </c>
      <c r="J1076" s="4">
        <v>-5.6841397106801694E-2</v>
      </c>
      <c r="K1076" s="4">
        <v>-0.15786327842668191</v>
      </c>
    </row>
    <row r="1077" spans="7:11" x14ac:dyDescent="0.35">
      <c r="G1077" s="271">
        <v>43952</v>
      </c>
      <c r="H1077" s="4">
        <v>-0.46442185140780934</v>
      </c>
      <c r="I1077" s="4">
        <v>-0.53548675941785184</v>
      </c>
      <c r="J1077" s="4">
        <v>-0.11431124425167893</v>
      </c>
      <c r="K1077" s="4">
        <v>-0.20221482413948566</v>
      </c>
    </row>
    <row r="1078" spans="7:11" x14ac:dyDescent="0.35">
      <c r="G1078" s="271">
        <v>43983</v>
      </c>
      <c r="H1078" s="4">
        <v>-0.30361139298342465</v>
      </c>
      <c r="I1078" s="4">
        <v>-0.32629165843244456</v>
      </c>
      <c r="J1078" s="4">
        <v>-0.15616714691095235</v>
      </c>
      <c r="K1078" s="4">
        <v>-0.22706288334126812</v>
      </c>
    </row>
    <row r="1079" spans="7:11" x14ac:dyDescent="0.35">
      <c r="G1079" s="271">
        <v>44013</v>
      </c>
      <c r="H1079" s="4">
        <v>-0.2156706888483586</v>
      </c>
      <c r="I1079" s="4">
        <v>-0.30871593822436483</v>
      </c>
      <c r="J1079" s="4">
        <v>-0.18536461360034207</v>
      </c>
      <c r="K1079" s="4">
        <v>-0.2542571552146613</v>
      </c>
    </row>
    <row r="1080" spans="7:11" x14ac:dyDescent="0.35">
      <c r="G1080" s="271">
        <v>44044</v>
      </c>
      <c r="H1080" s="4">
        <v>-0.30732755598428374</v>
      </c>
      <c r="I1080" s="4">
        <v>-0.43840597056046615</v>
      </c>
      <c r="J1080" s="4">
        <v>-0.20453723674621749</v>
      </c>
      <c r="K1080" s="4">
        <v>-0.2880838154546379</v>
      </c>
    </row>
    <row r="1081" spans="7:11" x14ac:dyDescent="0.35">
      <c r="G1081" s="271">
        <v>44075</v>
      </c>
      <c r="H1081" s="4">
        <v>-2.1884568541944649E-2</v>
      </c>
      <c r="I1081" s="4">
        <v>-3.4587178291783149E-2</v>
      </c>
      <c r="J1081" s="4">
        <v>-0.20517845988882721</v>
      </c>
      <c r="K1081" s="4">
        <v>-0.28331899091338597</v>
      </c>
    </row>
    <row r="1082" spans="7:11" x14ac:dyDescent="0.35">
      <c r="G1082" s="271">
        <v>44105</v>
      </c>
      <c r="H1082" s="4">
        <v>-3.5008544247899676E-2</v>
      </c>
      <c r="I1082" s="4">
        <v>-0.19639344220675947</v>
      </c>
      <c r="J1082" s="4">
        <v>-0.20662243240211653</v>
      </c>
      <c r="K1082" s="4">
        <v>-0.3061919953066683</v>
      </c>
    </row>
    <row r="1083" spans="7:11" x14ac:dyDescent="0.35">
      <c r="G1083" s="271">
        <v>44136</v>
      </c>
      <c r="H1083" s="4">
        <v>-7.0931358987090243E-2</v>
      </c>
      <c r="I1083" s="4">
        <v>-8.3511199995844665E-2</v>
      </c>
      <c r="J1083" s="4">
        <v>-0.19924488601800716</v>
      </c>
      <c r="K1083" s="4">
        <v>-0.29380333241293655</v>
      </c>
    </row>
    <row r="1084" spans="7:11" x14ac:dyDescent="0.35">
      <c r="G1084" s="271">
        <v>44166</v>
      </c>
      <c r="H1084" s="4">
        <v>1.6957265126571475E-3</v>
      </c>
      <c r="I1084" s="4">
        <v>0.2310001430533053</v>
      </c>
      <c r="J1084" s="4">
        <v>-0.18900668215856387</v>
      </c>
      <c r="K1084" s="4">
        <v>-0.24623804359373735</v>
      </c>
    </row>
    <row r="1085" spans="7:11" x14ac:dyDescent="0.35">
      <c r="G1085" s="271">
        <v>44197</v>
      </c>
      <c r="H1085" s="4">
        <v>-6.5752537618251394E-2</v>
      </c>
      <c r="I1085" s="4">
        <v>0.12586413017343934</v>
      </c>
      <c r="J1085" s="4">
        <v>-0.18599435270977582</v>
      </c>
      <c r="K1085" s="4">
        <v>-0.22490475249729602</v>
      </c>
    </row>
    <row r="1086" spans="7:11" x14ac:dyDescent="0.35">
      <c r="G1086" s="271">
        <v>44228</v>
      </c>
      <c r="H1086" s="4">
        <v>-9.1566145514889286E-2</v>
      </c>
      <c r="I1086" s="4">
        <v>0.18423266762276791</v>
      </c>
      <c r="J1086" s="4">
        <v>-0.18644485466477567</v>
      </c>
      <c r="K1086" s="4">
        <v>-0.19443179421627277</v>
      </c>
    </row>
    <row r="1087" spans="7:11" x14ac:dyDescent="0.35">
      <c r="G1087" s="271">
        <v>44256</v>
      </c>
      <c r="H1087" s="4">
        <v>0.23000724526571203</v>
      </c>
      <c r="I1087" s="4">
        <v>0.38660088733266962</v>
      </c>
      <c r="J1087" s="4">
        <v>-0.15738473710533796</v>
      </c>
      <c r="K1087" s="4">
        <v>-0.15483460902428303</v>
      </c>
    </row>
    <row r="1088" spans="7:11" x14ac:dyDescent="0.35">
      <c r="G1088" s="271">
        <v>44287</v>
      </c>
      <c r="H1088" s="4">
        <v>0.42941574390052462</v>
      </c>
      <c r="I1088" s="4">
        <v>0.95695368118571023</v>
      </c>
      <c r="J1088" s="4">
        <v>-9.7961036449783379E-2</v>
      </c>
      <c r="K1088" s="4">
        <v>-6.3871061795387041E-2</v>
      </c>
    </row>
    <row r="1089" spans="7:11" x14ac:dyDescent="0.35">
      <c r="G1089" s="271">
        <v>44317</v>
      </c>
      <c r="H1089" s="4">
        <v>0.70306846269092493</v>
      </c>
      <c r="I1089" s="4">
        <v>1.1131569693636347</v>
      </c>
      <c r="J1089" s="4">
        <v>-1.0432521686601137E-2</v>
      </c>
      <c r="K1089" s="4">
        <v>4.298410891036708E-2</v>
      </c>
    </row>
    <row r="1090" spans="7:11" x14ac:dyDescent="0.35">
      <c r="G1090" s="271">
        <v>44348</v>
      </c>
      <c r="H1090" s="4">
        <v>0.4918262232060775</v>
      </c>
      <c r="I1090" s="4">
        <v>0.66280276425053297</v>
      </c>
      <c r="J1090" s="4">
        <v>5.9991486360122526E-2</v>
      </c>
      <c r="K1090" s="4">
        <v>0.1181462768155519</v>
      </c>
    </row>
    <row r="1091" spans="7:11" x14ac:dyDescent="0.35">
      <c r="G1091" s="271">
        <v>44378</v>
      </c>
      <c r="H1091" s="4">
        <v>0.45764788105346699</v>
      </c>
      <c r="I1091" s="4">
        <v>0.35389630249815074</v>
      </c>
      <c r="J1091" s="4">
        <v>0.12019558750153414</v>
      </c>
      <c r="K1091" s="4">
        <v>0.18486505987783142</v>
      </c>
    </row>
    <row r="1092" spans="7:11" x14ac:dyDescent="0.35">
      <c r="G1092" s="271">
        <v>44409</v>
      </c>
      <c r="H1092" s="4">
        <v>0.45888441027425975</v>
      </c>
      <c r="I1092" s="4">
        <v>1.0406538329864272</v>
      </c>
      <c r="J1092" s="4">
        <v>0.18415589535128807</v>
      </c>
      <c r="K1092" s="4">
        <v>0.31442856323253965</v>
      </c>
    </row>
    <row r="1093" spans="7:11" x14ac:dyDescent="0.35">
      <c r="G1093" s="271">
        <v>44440</v>
      </c>
      <c r="H1093" s="4">
        <v>0.32248721747954368</v>
      </c>
      <c r="I1093" s="4">
        <v>0.57119788182873354</v>
      </c>
      <c r="J1093" s="4">
        <v>0.21467981359083632</v>
      </c>
      <c r="K1093" s="4">
        <v>0.36860847502072036</v>
      </c>
    </row>
    <row r="1094" spans="7:11" x14ac:dyDescent="0.35">
      <c r="G1094" s="271">
        <v>44470</v>
      </c>
      <c r="H1094" s="4">
        <v>-1.6360452317547347E-2</v>
      </c>
      <c r="I1094" s="4">
        <v>0.1750121962253679</v>
      </c>
      <c r="J1094" s="4">
        <v>0.21771060956295973</v>
      </c>
      <c r="K1094" s="4">
        <v>0.42457949262215511</v>
      </c>
    </row>
    <row r="1095" spans="7:11" x14ac:dyDescent="0.35">
      <c r="G1095" s="271">
        <v>44501</v>
      </c>
      <c r="H1095" s="4">
        <v>1.0119459484842284</v>
      </c>
      <c r="I1095" s="4">
        <v>0.7642240580359001</v>
      </c>
      <c r="J1095" s="4">
        <v>0.29865591594166707</v>
      </c>
      <c r="K1095" s="4">
        <v>0.50677056147366684</v>
      </c>
    </row>
    <row r="1096" spans="7:11" x14ac:dyDescent="0.35">
      <c r="G1096" s="271">
        <v>44531</v>
      </c>
      <c r="H1096" s="4">
        <v>0.36250812317929704</v>
      </c>
      <c r="I1096" s="4">
        <v>0.29248276262751594</v>
      </c>
      <c r="J1096" s="4">
        <v>0.32662513962784434</v>
      </c>
      <c r="K1096" s="4">
        <v>0.50769826886202263</v>
      </c>
    </row>
    <row r="1097" spans="7:11" x14ac:dyDescent="0.35">
      <c r="G1097" s="271">
        <v>44562</v>
      </c>
      <c r="H1097" s="4">
        <v>0.47385450145523245</v>
      </c>
      <c r="I1097" s="4">
        <v>0.41067171894462762</v>
      </c>
      <c r="J1097" s="4">
        <v>0.37093559764036121</v>
      </c>
      <c r="K1097" s="4">
        <v>0.5326250221665052</v>
      </c>
    </row>
    <row r="1098" spans="7:11" x14ac:dyDescent="0.35">
      <c r="G1098" s="271">
        <v>44593</v>
      </c>
      <c r="H1098" s="4">
        <v>0.29679405571726236</v>
      </c>
      <c r="I1098" s="4">
        <v>0.8305633941382311</v>
      </c>
      <c r="J1098" s="4">
        <v>0.409340031344259</v>
      </c>
      <c r="K1098" s="4">
        <v>0.58726317386024052</v>
      </c>
    </row>
    <row r="1099" spans="7:11" x14ac:dyDescent="0.35">
      <c r="G1099" s="271">
        <v>44621</v>
      </c>
      <c r="H1099" s="4">
        <v>6.4959250626412501E-2</v>
      </c>
      <c r="I1099" s="4">
        <v>0.5259923552838297</v>
      </c>
      <c r="J1099" s="4">
        <v>0.38759214501397232</v>
      </c>
      <c r="K1099" s="4">
        <v>0.59741131250089596</v>
      </c>
    </row>
    <row r="1100" spans="7:11" x14ac:dyDescent="0.35">
      <c r="G1100" s="271">
        <v>44652</v>
      </c>
      <c r="H1100" s="4">
        <v>0.21112568666764231</v>
      </c>
      <c r="I1100" s="4">
        <v>0.41215023939640738</v>
      </c>
      <c r="J1100" s="4">
        <v>0.36365346150404099</v>
      </c>
      <c r="K1100" s="4">
        <v>0.55116313684762974</v>
      </c>
    </row>
    <row r="1101" spans="7:11" x14ac:dyDescent="0.35">
      <c r="G1101" s="271">
        <v>44682</v>
      </c>
      <c r="H1101" s="4">
        <v>0.42627745026491182</v>
      </c>
      <c r="I1101" s="4">
        <v>0.79548804814154184</v>
      </c>
      <c r="J1101" s="4">
        <v>0.34979187909847043</v>
      </c>
      <c r="K1101" s="4">
        <v>0.54902762774976455</v>
      </c>
    </row>
    <row r="1102" spans="7:11" x14ac:dyDescent="0.35">
      <c r="G1102" s="271">
        <v>44713</v>
      </c>
      <c r="H1102" s="4">
        <v>0.31446971522658229</v>
      </c>
      <c r="I1102" s="4">
        <v>0.28898700595611593</v>
      </c>
      <c r="J1102" s="4">
        <v>0.33577905147428422</v>
      </c>
      <c r="K1102" s="4">
        <v>0.51759301745034958</v>
      </c>
    </row>
    <row r="1103" spans="7:11" x14ac:dyDescent="0.35">
      <c r="G1103" s="271">
        <v>44743</v>
      </c>
      <c r="H1103" s="4">
        <v>0.13713982421228144</v>
      </c>
      <c r="I1103" s="4">
        <v>0.71064747281277807</v>
      </c>
      <c r="J1103" s="4">
        <v>0.30626277406888969</v>
      </c>
      <c r="K1103" s="4">
        <v>0.54564541862785032</v>
      </c>
    </row>
    <row r="1104" spans="7:11" x14ac:dyDescent="0.35">
      <c r="G1104" s="271">
        <v>44774</v>
      </c>
      <c r="H1104" s="4">
        <v>6.848935083273644E-2</v>
      </c>
      <c r="I1104" s="4">
        <v>0.25759012739616161</v>
      </c>
      <c r="J1104" s="4">
        <v>0.27803797390977092</v>
      </c>
      <c r="K1104" s="4">
        <v>0.49134444315627368</v>
      </c>
    </row>
    <row r="1105" spans="7:11" x14ac:dyDescent="0.35">
      <c r="G1105" s="271">
        <v>44805</v>
      </c>
      <c r="H1105" s="4">
        <v>9.0646717313526581E-2</v>
      </c>
      <c r="I1105" s="4">
        <v>0.3145024856562646</v>
      </c>
      <c r="J1105" s="4">
        <v>0.25699231121390786</v>
      </c>
      <c r="K1105" s="4">
        <v>0.46844129604331131</v>
      </c>
    </row>
    <row r="1106" spans="7:11" x14ac:dyDescent="0.35">
      <c r="G1106" s="271">
        <v>44835</v>
      </c>
      <c r="H1106" s="4">
        <v>0.24735221781570349</v>
      </c>
      <c r="I1106" s="4">
        <v>0.37450529198452132</v>
      </c>
      <c r="J1106" s="4">
        <v>0.28069636256775787</v>
      </c>
      <c r="K1106" s="4">
        <v>0.48255760172776019</v>
      </c>
    </row>
    <row r="1107" spans="7:11" x14ac:dyDescent="0.35">
      <c r="G1107" s="271">
        <v>44866</v>
      </c>
      <c r="H1107" s="4">
        <v>2.5430578402081183E-2</v>
      </c>
      <c r="I1107" s="4">
        <v>0.16411305076708826</v>
      </c>
      <c r="J1107" s="4">
        <v>0.21047338140975347</v>
      </c>
      <c r="K1107" s="4">
        <v>0.43109453039490719</v>
      </c>
    </row>
    <row r="1108" spans="7:11" x14ac:dyDescent="0.35">
      <c r="G1108" s="271">
        <v>44896</v>
      </c>
      <c r="H1108" s="4">
        <v>0.10495460454030603</v>
      </c>
      <c r="I1108" s="4">
        <v>0.52566363889657342</v>
      </c>
      <c r="J1108" s="4">
        <v>0.19316479248375584</v>
      </c>
      <c r="K1108" s="4">
        <v>0.44758362650545513</v>
      </c>
    </row>
    <row r="1109" spans="7:11" x14ac:dyDescent="0.35">
      <c r="G1109" s="271">
        <v>44927</v>
      </c>
      <c r="H1109" s="4">
        <v>0.16393541042474924</v>
      </c>
      <c r="I1109" s="4">
        <v>0.15099402944993656</v>
      </c>
      <c r="J1109" s="4">
        <v>0.17471584340263613</v>
      </c>
      <c r="K1109" s="4">
        <v>0.42195841505857956</v>
      </c>
    </row>
    <row r="1110" spans="7:11" x14ac:dyDescent="0.35">
      <c r="G1110" s="271">
        <v>44958</v>
      </c>
      <c r="H1110" s="4">
        <v>0.31326306957356165</v>
      </c>
      <c r="I1110" s="4">
        <v>-5.5300866450895048E-2</v>
      </c>
      <c r="J1110" s="4">
        <v>0.17832360248995704</v>
      </c>
      <c r="K1110" s="4">
        <v>0.34741575279431713</v>
      </c>
    </row>
    <row r="1111" spans="7:11" x14ac:dyDescent="0.35">
      <c r="G1111" s="271">
        <v>44986</v>
      </c>
      <c r="H1111" s="4">
        <v>0.29856368529616306</v>
      </c>
      <c r="I1111" s="4">
        <v>-6.1844585012849507E-2</v>
      </c>
      <c r="J1111" s="4">
        <v>0.19737726527364741</v>
      </c>
      <c r="K1111" s="4">
        <v>0.28627306885049708</v>
      </c>
    </row>
    <row r="1112" spans="7:11" x14ac:dyDescent="0.35">
      <c r="G1112" s="271">
        <v>45017</v>
      </c>
      <c r="H1112" s="4">
        <v>-4.9740384833929618E-2</v>
      </c>
      <c r="I1112" s="4">
        <v>-0.30721365789718069</v>
      </c>
      <c r="J1112" s="4">
        <v>0.17066528333171394</v>
      </c>
      <c r="K1112" s="4">
        <v>0.20838160647010406</v>
      </c>
    </row>
    <row r="1113" spans="7:11" x14ac:dyDescent="0.35">
      <c r="G1113" s="271">
        <v>45047</v>
      </c>
      <c r="H1113" s="4">
        <v>-0.18198165884056017</v>
      </c>
      <c r="I1113" s="4">
        <v>-0.13307128946711189</v>
      </c>
      <c r="J1113" s="4">
        <v>0.11366593302649863</v>
      </c>
      <c r="K1113" s="4">
        <v>0.13186888867289848</v>
      </c>
    </row>
    <row r="1114" spans="7:11" x14ac:dyDescent="0.35">
      <c r="G1114" s="271">
        <v>45078</v>
      </c>
      <c r="H1114" s="4">
        <v>-1.5496138849294905E-2</v>
      </c>
      <c r="I1114" s="4">
        <v>-1.2517357063773549E-2</v>
      </c>
      <c r="J1114" s="4">
        <v>8.3883168168257249E-2</v>
      </c>
      <c r="K1114" s="4">
        <v>0.11022427069880303</v>
      </c>
    </row>
    <row r="1115" spans="7:11" x14ac:dyDescent="0.35">
      <c r="G1115" s="271">
        <v>45108</v>
      </c>
      <c r="H1115" s="4">
        <v>-0.15104204144292144</v>
      </c>
      <c r="I1115" s="4">
        <v>-0.29382370633566768</v>
      </c>
      <c r="J1115" s="4">
        <v>5.8232690860845704E-2</v>
      </c>
      <c r="K1115" s="4">
        <v>3.555997427840274E-2</v>
      </c>
    </row>
    <row r="1116" spans="7:11" x14ac:dyDescent="0.35">
      <c r="G1116" s="271">
        <v>45139</v>
      </c>
      <c r="H1116" s="4">
        <v>0.13494923527721725</v>
      </c>
      <c r="I1116" s="4">
        <v>-0.28322390278813125</v>
      </c>
      <c r="J1116" s="4">
        <v>6.2858338209417219E-2</v>
      </c>
      <c r="K1116" s="4">
        <v>-7.1842939627271285E-3</v>
      </c>
    </row>
    <row r="1117" spans="7:11" x14ac:dyDescent="0.35">
      <c r="G1117" s="271">
        <v>45170</v>
      </c>
      <c r="H1117" s="4">
        <v>0.10780234165103031</v>
      </c>
      <c r="I1117" s="4">
        <v>-0.32151686097034637</v>
      </c>
      <c r="J1117" s="4">
        <v>6.4466676583854854E-2</v>
      </c>
      <c r="K1117" s="4">
        <v>-5.7529360682911923E-2</v>
      </c>
    </row>
    <row r="1118" spans="7:11" x14ac:dyDescent="0.35">
      <c r="G1118" s="271">
        <v>45200</v>
      </c>
      <c r="H1118" s="4">
        <v>-5.5550944820472847E-2</v>
      </c>
      <c r="I1118" s="4">
        <v>-0.20499334853132578</v>
      </c>
      <c r="J1118" s="4">
        <v>4.1519426892137945E-2</v>
      </c>
      <c r="K1118" s="4">
        <v>-9.6322956429038431E-2</v>
      </c>
    </row>
    <row r="1119" spans="7:11" x14ac:dyDescent="0.35">
      <c r="G1119" s="271">
        <v>45231</v>
      </c>
      <c r="H1119" s="4">
        <v>-0.22994848079854691</v>
      </c>
      <c r="I1119" s="4">
        <v>-0.29865148149914444</v>
      </c>
      <c r="J1119" s="4">
        <v>1.6927098690872944E-2</v>
      </c>
      <c r="K1119" s="4">
        <v>-0.13362771239475668</v>
      </c>
    </row>
    <row r="1120" spans="7:11" x14ac:dyDescent="0.35">
      <c r="G1120" s="271">
        <v>45261</v>
      </c>
      <c r="H1120" s="4">
        <v>9.5560752042855412E-2</v>
      </c>
      <c r="I1120" s="4">
        <v>-0.29142491946636417</v>
      </c>
      <c r="J1120" s="4">
        <v>1.6850866548054455E-2</v>
      </c>
      <c r="K1120" s="4">
        <v>-0.18442761101409588</v>
      </c>
    </row>
    <row r="1121" spans="7:11" x14ac:dyDescent="0.35">
      <c r="G1121" s="271">
        <v>45292</v>
      </c>
      <c r="H1121" s="4">
        <v>-0.16003366341993175</v>
      </c>
      <c r="I1121" s="4">
        <v>-0.23718975408966847</v>
      </c>
      <c r="J1121" s="4">
        <v>-8.3834266782054634E-3</v>
      </c>
      <c r="K1121" s="4">
        <v>-0.21082716266113966</v>
      </c>
    </row>
    <row r="1122" spans="7:11" x14ac:dyDescent="0.35">
      <c r="G1122" s="271">
        <v>45323</v>
      </c>
      <c r="H1122" s="4">
        <v>-0.20960126663372292</v>
      </c>
      <c r="I1122" s="4">
        <v>-0.32135634171795957</v>
      </c>
      <c r="J1122" s="4">
        <v>-4.8778344182452971E-2</v>
      </c>
      <c r="K1122" s="4">
        <v>-0.23135725190618273</v>
      </c>
    </row>
    <row r="1123" spans="7:11" x14ac:dyDescent="0.35">
      <c r="G1123" s="271">
        <v>45352</v>
      </c>
      <c r="H1123" s="4">
        <v>-0.122855953485415</v>
      </c>
      <c r="I1123" s="4">
        <v>-0.24475459817941114</v>
      </c>
      <c r="J1123" s="4">
        <v>-7.9913091195369712E-2</v>
      </c>
      <c r="K1123" s="4">
        <v>-0.24780313552048572</v>
      </c>
    </row>
    <row r="1124" spans="7:11" x14ac:dyDescent="0.35">
      <c r="G1124" s="271">
        <v>45383</v>
      </c>
      <c r="H1124" s="4">
        <v>-0.10769602585862592</v>
      </c>
      <c r="I1124" s="4">
        <v>0.37338322253263634</v>
      </c>
      <c r="J1124" s="4">
        <v>-8.4907439667069151E-2</v>
      </c>
      <c r="K1124" s="4">
        <v>-0.2015558139277559</v>
      </c>
    </row>
    <row r="1125" spans="7:11" x14ac:dyDescent="0.35">
      <c r="G1125" s="271">
        <v>45413</v>
      </c>
      <c r="H1125" s="4">
        <v>5.7572952992922755E-2</v>
      </c>
      <c r="I1125" s="4">
        <v>-0.22644265317311485</v>
      </c>
      <c r="J1125" s="4">
        <v>-6.4350016136854871E-2</v>
      </c>
      <c r="K1125" s="4">
        <v>-0.2106634039104609</v>
      </c>
    </row>
    <row r="1126" spans="7:11" x14ac:dyDescent="0.35">
      <c r="G1126" s="271">
        <v>45444</v>
      </c>
      <c r="H1126" s="4">
        <v>-0.17595533537627983</v>
      </c>
      <c r="I1126" s="4">
        <v>-2.3443923663473143E-3</v>
      </c>
      <c r="J1126" s="4">
        <v>-7.9820555877675337E-2</v>
      </c>
      <c r="K1126" s="4">
        <v>-0.21010950305534193</v>
      </c>
    </row>
    <row r="1127" spans="7:11" x14ac:dyDescent="0.35">
      <c r="G1127" s="271">
        <v>45474</v>
      </c>
      <c r="H1127" s="4">
        <v>0.3145824092773668</v>
      </c>
      <c r="I1127" s="4">
        <v>0.17496420342122154</v>
      </c>
      <c r="J1127" s="4">
        <v>-4.4888905265716872E-2</v>
      </c>
      <c r="K1127" s="4">
        <v>-0.17614826291855057</v>
      </c>
    </row>
    <row r="1128" spans="7:11" x14ac:dyDescent="0.35">
      <c r="G1128" s="271">
        <v>45505</v>
      </c>
      <c r="H1128" s="4">
        <v>-6.135090224622386E-2</v>
      </c>
      <c r="I1128" s="4">
        <v>2.0400197399166986E-2</v>
      </c>
      <c r="J1128" s="4">
        <v>-5.7761627466177301E-2</v>
      </c>
      <c r="K1128" s="4">
        <v>-0.15459636347081418</v>
      </c>
    </row>
    <row r="1129" spans="7:11" x14ac:dyDescent="0.35">
      <c r="G1129" s="271">
        <v>45536</v>
      </c>
      <c r="H1129" s="4">
        <v>-0.21627934660507986</v>
      </c>
      <c r="I1129" s="4">
        <v>0.25525368201205123</v>
      </c>
      <c r="J1129" s="4">
        <v>-8.4244054248685862E-2</v>
      </c>
      <c r="K1129" s="4">
        <v>-0.11207645197742633</v>
      </c>
    </row>
    <row r="1130" spans="7:11" x14ac:dyDescent="0.35">
      <c r="G1130" s="271">
        <v>45566</v>
      </c>
      <c r="H1130" s="4">
        <v>-1.7672334599553752E-2</v>
      </c>
      <c r="I1130" s="4">
        <v>0.26049286040096975</v>
      </c>
      <c r="J1130" s="4">
        <v>-8.1419683383361252E-2</v>
      </c>
      <c r="K1130" s="4">
        <v>-7.5903628099556975E-2</v>
      </c>
    </row>
    <row r="1131" spans="7:11" x14ac:dyDescent="0.35">
      <c r="G1131" s="271">
        <v>45597</v>
      </c>
      <c r="H1131" s="4">
        <v>0.1061039942961377</v>
      </c>
      <c r="I1131" s="4">
        <v>0.317026367396396</v>
      </c>
      <c r="J1131" s="4">
        <v>-5.3723948551327672E-2</v>
      </c>
      <c r="K1131" s="4">
        <v>-2.5540122832103274E-2</v>
      </c>
    </row>
    <row r="1132" spans="7:11" x14ac:dyDescent="0.35">
      <c r="G1132" s="271">
        <v>45627</v>
      </c>
      <c r="H1132" s="4">
        <v>-0.27880104795386806</v>
      </c>
      <c r="I1132" s="4">
        <v>9.3060992865025227E-2</v>
      </c>
      <c r="J1132" s="4">
        <v>-8.2467144546769289E-2</v>
      </c>
      <c r="K1132" s="4">
        <v>1.1406167308014137E-2</v>
      </c>
    </row>
    <row r="1133" spans="7:11" x14ac:dyDescent="0.35">
      <c r="G1133" s="271">
        <v>45658</v>
      </c>
      <c r="H1133" s="4">
        <v>-0.11860059836673398</v>
      </c>
      <c r="I1133" s="4">
        <v>0.16818342236750805</v>
      </c>
      <c r="J1133" s="4">
        <v>-7.8505018146146077E-2</v>
      </c>
      <c r="K1133" s="4">
        <v>4.7191572164329232E-2</v>
      </c>
    </row>
    <row r="1134" spans="7:11" x14ac:dyDescent="0.35">
      <c r="G1134" s="271">
        <v>45689</v>
      </c>
      <c r="H1134" s="4">
        <v>5.3815559545585145E-2</v>
      </c>
      <c r="I1134" s="4">
        <v>0.26869697689117178</v>
      </c>
      <c r="J1134" s="4">
        <v>-5.6071298926560043E-2</v>
      </c>
      <c r="K1134" s="4">
        <v>9.7557985524390434E-2</v>
      </c>
    </row>
    <row r="1135" spans="7:11" x14ac:dyDescent="0.35">
      <c r="G1135" s="271">
        <v>45717</v>
      </c>
      <c r="H1135" s="4">
        <v>-0.13567820995998559</v>
      </c>
      <c r="I1135" s="4">
        <v>0.12688031466371363</v>
      </c>
      <c r="J1135" s="4">
        <v>-5.6372682835183707E-2</v>
      </c>
      <c r="K1135" s="4">
        <v>0.13861453137066637</v>
      </c>
    </row>
    <row r="1136" spans="7:11" x14ac:dyDescent="0.35">
      <c r="G1136" s="271">
        <v>45748</v>
      </c>
      <c r="H1136" s="4">
        <v>6.4460012570862313E-2</v>
      </c>
      <c r="I1136" s="4">
        <v>-0.27587314607967983</v>
      </c>
      <c r="J1136" s="4">
        <v>-4.1783581262126224E-2</v>
      </c>
      <c r="K1136" s="4">
        <v>7.2738952024553383E-2</v>
      </c>
    </row>
    <row r="1137" spans="7:11" x14ac:dyDescent="0.35">
      <c r="G1137" s="271">
        <v>45778</v>
      </c>
      <c r="H1137" s="4">
        <v>3.0955410100605985E-3</v>
      </c>
      <c r="I1137" s="4">
        <v>8.2564438400061224E-3</v>
      </c>
      <c r="J1137" s="4">
        <v>-4.614952690047347E-2</v>
      </c>
      <c r="K1137" s="4">
        <v>0.10042862889611093</v>
      </c>
    </row>
    <row r="1138" spans="7:11" x14ac:dyDescent="0.35">
      <c r="G1138" s="271">
        <v>45809</v>
      </c>
      <c r="H1138" s="4">
        <v>4.5943353320613722E-2</v>
      </c>
      <c r="I1138" s="4">
        <v>-5.6930757568599111E-2</v>
      </c>
      <c r="J1138" s="4">
        <v>-2.4700152588807978E-2</v>
      </c>
      <c r="K1138" s="4">
        <v>9.5466088453650233E-2</v>
      </c>
    </row>
    <row r="1139" spans="7:11" x14ac:dyDescent="0.35">
      <c r="G1139" s="271">
        <v>45839</v>
      </c>
      <c r="H1139" s="4">
        <v>-0.15197816316089818</v>
      </c>
      <c r="I1139" s="4">
        <v>-7.5411495045041299E-2</v>
      </c>
      <c r="J1139" s="4">
        <v>-6.3437853056931393E-2</v>
      </c>
      <c r="K1139" s="4">
        <v>7.2525028436669858E-2</v>
      </c>
    </row>
    <row r="1140" spans="7:11" x14ac:dyDescent="0.35">
      <c r="G1140" s="271">
        <v>45870</v>
      </c>
      <c r="H1140" s="4">
        <v>-8.0641964564513557E-2</v>
      </c>
      <c r="I1140" s="4">
        <v>-0.12914034135589081</v>
      </c>
      <c r="J1140" s="4">
        <v>-6.4862140269332902E-2</v>
      </c>
      <c r="K1140" s="4">
        <v>6.1201696831164609E-2</v>
      </c>
    </row>
    <row r="1141" spans="7:11" x14ac:dyDescent="0.35">
      <c r="G1141" s="271">
        <v>45901</v>
      </c>
      <c r="H1141" s="4">
        <v>0.10862560179174729</v>
      </c>
      <c r="I1141" s="4">
        <v>2.3981747692664479E-2</v>
      </c>
      <c r="J1141" s="4">
        <v>-3.7876644063135845E-2</v>
      </c>
      <c r="K1141" s="4">
        <v>4.3622229000861656E-2</v>
      </c>
    </row>
    <row r="1142" spans="7:11" x14ac:dyDescent="0.35">
      <c r="G1142" s="271">
        <v>45931</v>
      </c>
      <c r="H1142" s="4">
        <v>-3.7847819348760803E-3</v>
      </c>
      <c r="I1142" s="4">
        <v>-0.10785848091235384</v>
      </c>
      <c r="J1142" s="4">
        <v>-3.6747969585913087E-2</v>
      </c>
      <c r="K1142" s="4">
        <v>1.10070151306636E-2</v>
      </c>
    </row>
    <row r="1143" spans="7:11" x14ac:dyDescent="0.35">
      <c r="G1143" s="271">
        <v>45962</v>
      </c>
      <c r="H1143" s="4">
        <v>-0.24779411279300445</v>
      </c>
      <c r="I1143" s="4">
        <v>-0.15312731330367313</v>
      </c>
      <c r="J1143" s="4">
        <v>-6.5699547363630484E-2</v>
      </c>
      <c r="K1143" s="4">
        <v>-2.6976690283849969E-2</v>
      </c>
    </row>
    <row r="1144" spans="7:11" x14ac:dyDescent="0.35">
      <c r="G1144" s="271">
        <v>45992</v>
      </c>
      <c r="H1144" s="4">
        <v>0.34906581806360304</v>
      </c>
      <c r="I1144" s="4">
        <v>-0.23181572878552037</v>
      </c>
      <c r="J1144" s="4">
        <v>-2.1291485684918454E-2</v>
      </c>
      <c r="K1144" s="4">
        <v>-5.2418082081471473E-2</v>
      </c>
    </row>
    <row r="1145" spans="7:11" x14ac:dyDescent="0.35">
      <c r="G1145" s="271">
        <v>46023</v>
      </c>
      <c r="H1145" s="4">
        <v>0.12664277620326847</v>
      </c>
      <c r="I1145" s="4">
        <v>-0.2492285803330716</v>
      </c>
      <c r="J1145" s="4">
        <v>-3.8745735093085321E-3</v>
      </c>
      <c r="K1145" s="4">
        <v>-8.4313935502871473E-2</v>
      </c>
    </row>
    <row r="1146" spans="7:11" x14ac:dyDescent="0.35">
      <c r="G1146" s="271">
        <v>46054</v>
      </c>
      <c r="H1146" s="4">
        <v>-0.17594236048099032</v>
      </c>
      <c r="I1146" s="4">
        <v>-0.1231331022312826</v>
      </c>
      <c r="J1146" s="4">
        <v>-2.2925308909683029E-2</v>
      </c>
      <c r="K1146" s="4">
        <v>-0.10845761156933165</v>
      </c>
    </row>
    <row r="1147" spans="7:11" x14ac:dyDescent="0.35">
      <c r="G1147" s="271">
        <v>46082</v>
      </c>
      <c r="H1147" s="4">
        <v>-1</v>
      </c>
      <c r="I1147" s="4">
        <v>-1</v>
      </c>
      <c r="J1147" s="4">
        <v>-7.6150834333722495E-3</v>
      </c>
      <c r="K1147" s="4">
        <v>-0.12848619948108797</v>
      </c>
    </row>
    <row r="1148" spans="7:11" x14ac:dyDescent="0.35">
      <c r="G1148" s="271">
        <v>46113</v>
      </c>
      <c r="H1148" s="4">
        <v>-1</v>
      </c>
      <c r="I1148" s="4">
        <v>-1</v>
      </c>
      <c r="J1148" s="4">
        <v>-2.3427412981217532E-2</v>
      </c>
      <c r="K1148" s="4">
        <v>-0.10474212683319672</v>
      </c>
    </row>
    <row r="1149" spans="7:11" x14ac:dyDescent="0.35">
      <c r="G1149" s="271">
        <v>46143</v>
      </c>
      <c r="H1149" s="4">
        <v>-1</v>
      </c>
      <c r="I1149" s="4">
        <v>-1</v>
      </c>
      <c r="J1149" s="4">
        <v>-3.9992765527081309E-2</v>
      </c>
      <c r="K1149" s="4">
        <v>-0.11087292506294821</v>
      </c>
    </row>
    <row r="1150" spans="7:11" x14ac:dyDescent="0.35">
      <c r="G1150" s="271">
        <v>46174</v>
      </c>
      <c r="H1150" s="4">
        <v>-1</v>
      </c>
      <c r="I1150" s="4">
        <v>-1</v>
      </c>
      <c r="J1150" s="4">
        <v>-6.2594160028645152E-2</v>
      </c>
      <c r="K1150" s="4">
        <v>-0.11290351989700897</v>
      </c>
    </row>
    <row r="1151" spans="7:11" x14ac:dyDescent="0.35">
      <c r="G1151" s="271">
        <v>46204</v>
      </c>
      <c r="H1151" s="4">
        <v>-1</v>
      </c>
      <c r="I1151" s="4">
        <v>-1</v>
      </c>
      <c r="J1151" s="4">
        <v>-6.7234619963580378E-2</v>
      </c>
      <c r="K1151" s="4">
        <v>-0.12144818778071031</v>
      </c>
    </row>
    <row r="1152" spans="7:11" x14ac:dyDescent="0.35">
      <c r="G1152" s="271">
        <v>46235</v>
      </c>
      <c r="H1152" s="4">
        <v>-1</v>
      </c>
      <c r="I1152" s="4">
        <v>-1</v>
      </c>
      <c r="J1152" s="4">
        <v>-4.9045678139459703E-2</v>
      </c>
      <c r="K1152" s="4">
        <v>-8.9061733644768215E-2</v>
      </c>
    </row>
    <row r="1153" spans="7:11" x14ac:dyDescent="0.35">
      <c r="G1153" s="271">
        <v>46266</v>
      </c>
      <c r="H1153" s="4">
        <v>-1</v>
      </c>
      <c r="I1153" s="4">
        <v>-1</v>
      </c>
      <c r="J1153" s="4">
        <v>-7.1850933856600796E-2</v>
      </c>
      <c r="K1153" s="4">
        <v>-0.12499568757101198</v>
      </c>
    </row>
    <row r="1154" spans="7:11" x14ac:dyDescent="0.35">
      <c r="G1154" s="271">
        <v>46296</v>
      </c>
      <c r="H1154" s="4">
        <v>-1</v>
      </c>
      <c r="I1154" s="4">
        <v>-1</v>
      </c>
      <c r="J1154" s="4">
        <v>-9.8371188822959255E-2</v>
      </c>
      <c r="K1154" s="4">
        <v>-0.16135321254225188</v>
      </c>
    </row>
    <row r="1155" spans="7:11" x14ac:dyDescent="0.35">
      <c r="G1155" s="271">
        <v>46327</v>
      </c>
      <c r="H1155" s="4">
        <v>-1</v>
      </c>
      <c r="I1155" s="4">
        <v>-1</v>
      </c>
      <c r="J1155" s="4">
        <v>-4.4759793569650541E-2</v>
      </c>
      <c r="K1155" s="4">
        <v>-0.19846407755089257</v>
      </c>
    </row>
    <row r="1156" spans="7:11" x14ac:dyDescent="0.35">
      <c r="G1156" s="271">
        <v>46357</v>
      </c>
      <c r="H1156" s="4">
        <v>-1</v>
      </c>
      <c r="I1156" s="4">
        <v>-1</v>
      </c>
      <c r="J1156" s="4">
        <v>-0.1162026877730572</v>
      </c>
      <c r="K1156" s="4">
        <v>-0.16719577577842015</v>
      </c>
    </row>
    <row r="1157" spans="7:11" x14ac:dyDescent="0.35">
      <c r="G1157" s="20" t="s">
        <v>1232</v>
      </c>
    </row>
    <row r="1158" spans="7:11" x14ac:dyDescent="0.35">
      <c r="G1158" s="271">
        <v>34700</v>
      </c>
      <c r="H1158" s="4">
        <v>-1</v>
      </c>
      <c r="I1158" s="4">
        <v>-1</v>
      </c>
      <c r="J1158" s="4">
        <v>-1</v>
      </c>
      <c r="K1158" s="4">
        <v>-1</v>
      </c>
    </row>
    <row r="1159" spans="7:11" x14ac:dyDescent="0.35">
      <c r="G1159" s="271">
        <v>34731</v>
      </c>
      <c r="H1159" s="4">
        <v>-1</v>
      </c>
      <c r="I1159" s="4">
        <v>-1</v>
      </c>
      <c r="J1159" s="4">
        <v>-1</v>
      </c>
      <c r="K1159" s="4">
        <v>-1</v>
      </c>
    </row>
    <row r="1160" spans="7:11" x14ac:dyDescent="0.35">
      <c r="G1160" s="271">
        <v>34759</v>
      </c>
      <c r="H1160" s="4">
        <v>-1</v>
      </c>
      <c r="I1160" s="4">
        <v>-1</v>
      </c>
      <c r="J1160" s="4">
        <v>-1</v>
      </c>
      <c r="K1160" s="4">
        <v>-1</v>
      </c>
    </row>
    <row r="1161" spans="7:11" x14ac:dyDescent="0.35">
      <c r="G1161" s="271">
        <v>34790</v>
      </c>
      <c r="H1161" s="4">
        <v>-1</v>
      </c>
      <c r="I1161" s="4">
        <v>-1</v>
      </c>
      <c r="J1161" s="4">
        <v>-1</v>
      </c>
      <c r="K1161" s="4">
        <v>-1</v>
      </c>
    </row>
    <row r="1162" spans="7:11" x14ac:dyDescent="0.35">
      <c r="G1162" s="271">
        <v>34820</v>
      </c>
      <c r="H1162" s="4">
        <v>-1</v>
      </c>
      <c r="I1162" s="4">
        <v>-1</v>
      </c>
      <c r="J1162" s="4">
        <v>-1</v>
      </c>
      <c r="K1162" s="4">
        <v>-1</v>
      </c>
    </row>
    <row r="1163" spans="7:11" x14ac:dyDescent="0.35">
      <c r="G1163" s="271">
        <v>34851</v>
      </c>
      <c r="H1163" s="4">
        <v>-1</v>
      </c>
      <c r="I1163" s="4">
        <v>-1</v>
      </c>
      <c r="J1163" s="4">
        <v>-1</v>
      </c>
      <c r="K1163" s="4">
        <v>-1</v>
      </c>
    </row>
    <row r="1164" spans="7:11" x14ac:dyDescent="0.35">
      <c r="G1164" s="271">
        <v>34881</v>
      </c>
      <c r="H1164" s="4">
        <v>-1</v>
      </c>
      <c r="I1164" s="4">
        <v>-1</v>
      </c>
      <c r="J1164" s="4">
        <v>-1</v>
      </c>
      <c r="K1164" s="4">
        <v>-1</v>
      </c>
    </row>
    <row r="1165" spans="7:11" x14ac:dyDescent="0.35">
      <c r="G1165" s="271">
        <v>34912</v>
      </c>
      <c r="H1165" s="4">
        <v>-1</v>
      </c>
      <c r="I1165" s="4">
        <v>-1</v>
      </c>
      <c r="J1165" s="4">
        <v>-1</v>
      </c>
      <c r="K1165" s="4">
        <v>-1</v>
      </c>
    </row>
    <row r="1166" spans="7:11" x14ac:dyDescent="0.35">
      <c r="G1166" s="271">
        <v>34943</v>
      </c>
      <c r="H1166" s="4">
        <v>-1</v>
      </c>
      <c r="I1166" s="4">
        <v>-1</v>
      </c>
      <c r="J1166" s="4">
        <v>-1</v>
      </c>
      <c r="K1166" s="4">
        <v>-1</v>
      </c>
    </row>
    <row r="1167" spans="7:11" x14ac:dyDescent="0.35">
      <c r="G1167" s="271">
        <v>34973</v>
      </c>
      <c r="H1167" s="4">
        <v>-1</v>
      </c>
      <c r="I1167" s="4">
        <v>-1</v>
      </c>
      <c r="J1167" s="4">
        <v>-1</v>
      </c>
      <c r="K1167" s="4">
        <v>-1</v>
      </c>
    </row>
    <row r="1168" spans="7:11" x14ac:dyDescent="0.35">
      <c r="G1168" s="271">
        <v>35004</v>
      </c>
      <c r="H1168" s="4">
        <v>-1</v>
      </c>
      <c r="I1168" s="4">
        <v>-1</v>
      </c>
      <c r="J1168" s="4">
        <v>-1</v>
      </c>
      <c r="K1168" s="4">
        <v>-1</v>
      </c>
    </row>
    <row r="1169" spans="7:11" x14ac:dyDescent="0.35">
      <c r="G1169" s="271">
        <v>35034</v>
      </c>
      <c r="H1169" s="4">
        <v>-1</v>
      </c>
      <c r="I1169" s="4">
        <v>-1</v>
      </c>
      <c r="J1169" s="4">
        <v>-1</v>
      </c>
      <c r="K1169" s="4">
        <v>-1</v>
      </c>
    </row>
    <row r="1170" spans="7:11" x14ac:dyDescent="0.35">
      <c r="G1170" s="271">
        <v>35065</v>
      </c>
      <c r="H1170" s="4">
        <v>0.6733796082099277</v>
      </c>
      <c r="I1170" s="4">
        <v>1.3811704943059628</v>
      </c>
      <c r="J1170" s="4">
        <v>1.0956555821866463</v>
      </c>
      <c r="K1170" s="4">
        <v>2.0876820279722015</v>
      </c>
    </row>
    <row r="1171" spans="7:11" x14ac:dyDescent="0.35">
      <c r="G1171" s="271">
        <v>35096</v>
      </c>
      <c r="H1171" s="4">
        <v>0.67728388599511646</v>
      </c>
      <c r="I1171" s="4">
        <v>-0.26048293327031347</v>
      </c>
      <c r="J1171" s="4">
        <v>1.488984571908786</v>
      </c>
      <c r="K1171" s="4">
        <v>0.251009660360072</v>
      </c>
    </row>
    <row r="1172" spans="7:11" x14ac:dyDescent="0.35">
      <c r="G1172" s="271">
        <v>35125</v>
      </c>
      <c r="H1172" s="4">
        <v>-0.68862499701533353</v>
      </c>
      <c r="I1172" s="4">
        <v>-3.9697963440582851E-2</v>
      </c>
      <c r="J1172" s="4">
        <v>-0.42226412576003236</v>
      </c>
      <c r="K1172" s="4">
        <v>2.5798663860672644E-2</v>
      </c>
    </row>
    <row r="1173" spans="7:11" x14ac:dyDescent="0.35">
      <c r="G1173" s="271">
        <v>35156</v>
      </c>
      <c r="H1173" s="4">
        <v>0.38973361116038796</v>
      </c>
      <c r="I1173" s="4">
        <v>-0.22602269268904807</v>
      </c>
      <c r="J1173" s="4">
        <v>-0.34259738141766283</v>
      </c>
      <c r="K1173" s="4">
        <v>-0.20880937695229962</v>
      </c>
    </row>
    <row r="1174" spans="7:11" x14ac:dyDescent="0.35">
      <c r="G1174" s="271">
        <v>35186</v>
      </c>
      <c r="H1174" s="4">
        <v>1.9632250062887282</v>
      </c>
      <c r="I1174" s="4">
        <v>0.40163739072646276</v>
      </c>
      <c r="J1174" s="4">
        <v>-0.17867640181134259</v>
      </c>
      <c r="K1174" s="4">
        <v>-0.23356487171660523</v>
      </c>
    </row>
    <row r="1175" spans="7:11" x14ac:dyDescent="0.35">
      <c r="G1175" s="271">
        <v>35217</v>
      </c>
      <c r="H1175" s="4">
        <v>-0.13860264968563574</v>
      </c>
      <c r="I1175" s="4">
        <v>-0.58480222064501031</v>
      </c>
      <c r="J1175" s="4">
        <v>-0.17493385049745758</v>
      </c>
      <c r="K1175" s="4">
        <v>-0.2693817542101804</v>
      </c>
    </row>
    <row r="1176" spans="7:11" x14ac:dyDescent="0.35">
      <c r="G1176" s="271">
        <v>35247</v>
      </c>
      <c r="H1176" s="4">
        <v>0.95855473447369133</v>
      </c>
      <c r="I1176" s="4">
        <v>1.6106997178232887</v>
      </c>
      <c r="J1176" s="4">
        <v>-8.4767997534499706E-2</v>
      </c>
      <c r="K1176" s="4">
        <v>-0.14360352572202673</v>
      </c>
    </row>
    <row r="1177" spans="7:11" x14ac:dyDescent="0.35">
      <c r="G1177" s="271">
        <v>35278</v>
      </c>
      <c r="H1177" s="4">
        <v>0.22930390826264957</v>
      </c>
      <c r="I1177" s="4">
        <v>-0.38592220405928013</v>
      </c>
      <c r="J1177" s="4">
        <v>-5.7897452362293267E-3</v>
      </c>
      <c r="K1177" s="4">
        <v>-0.10882693159172496</v>
      </c>
    </row>
    <row r="1178" spans="7:11" x14ac:dyDescent="0.35">
      <c r="G1178" s="271">
        <v>35309</v>
      </c>
      <c r="H1178" s="4">
        <v>1.4298301050831084</v>
      </c>
      <c r="I1178" s="4">
        <v>0.74040453803488959</v>
      </c>
      <c r="J1178" s="4">
        <v>0.11582168044251517</v>
      </c>
      <c r="K1178" s="4">
        <v>-1.9066898520693432E-2</v>
      </c>
    </row>
    <row r="1179" spans="7:11" x14ac:dyDescent="0.35">
      <c r="G1179" s="271">
        <v>35339</v>
      </c>
      <c r="H1179" s="4">
        <v>0.21520816704921897</v>
      </c>
      <c r="I1179" s="4">
        <v>0.18962775175740343</v>
      </c>
      <c r="J1179" s="4">
        <v>0.12803104390793241</v>
      </c>
      <c r="K1179" s="4">
        <v>-3.4533286988341572E-2</v>
      </c>
    </row>
    <row r="1180" spans="7:11" x14ac:dyDescent="0.35">
      <c r="G1180" s="271">
        <v>35370</v>
      </c>
      <c r="H1180" s="4">
        <v>1.5720544817216462</v>
      </c>
      <c r="I1180" s="4">
        <v>1.5885299879051153</v>
      </c>
      <c r="J1180" s="4">
        <v>0.2575257181226851</v>
      </c>
      <c r="K1180" s="4">
        <v>8.1701094359101001E-2</v>
      </c>
    </row>
    <row r="1181" spans="7:11" x14ac:dyDescent="0.35">
      <c r="G1181" s="271">
        <v>35400</v>
      </c>
      <c r="H1181" s="4">
        <v>4.2421616329489931E-2</v>
      </c>
      <c r="I1181" s="4">
        <v>-0.43999913975384375</v>
      </c>
      <c r="J1181" s="4">
        <v>0.26515983128557341</v>
      </c>
      <c r="K1181" s="4">
        <v>0.10879954218408883</v>
      </c>
    </row>
    <row r="1182" spans="7:11" x14ac:dyDescent="0.35">
      <c r="G1182" s="271">
        <v>35431</v>
      </c>
      <c r="H1182" s="4">
        <v>-5.6462519370932274E-3</v>
      </c>
      <c r="I1182" s="4">
        <v>-0.26800535774050316</v>
      </c>
      <c r="J1182" s="4">
        <v>0.2309071785719381</v>
      </c>
      <c r="K1182" s="4">
        <v>5.0244083151576469E-2</v>
      </c>
    </row>
    <row r="1183" spans="7:11" x14ac:dyDescent="0.35">
      <c r="G1183" s="271">
        <v>35462</v>
      </c>
      <c r="H1183" s="4">
        <v>0.12260208941241202</v>
      </c>
      <c r="I1183" s="4">
        <v>1.362456256193846</v>
      </c>
      <c r="J1183" s="4">
        <v>0.21335381819774923</v>
      </c>
      <c r="K1183" s="4">
        <v>0.18539707043268172</v>
      </c>
    </row>
    <row r="1184" spans="7:11" x14ac:dyDescent="0.35">
      <c r="G1184" s="271">
        <v>35490</v>
      </c>
      <c r="H1184" s="4">
        <v>-0.47257507560001466</v>
      </c>
      <c r="I1184" s="4">
        <v>0.42028065116278657</v>
      </c>
      <c r="J1184" s="4">
        <v>0.45404489651640212</v>
      </c>
      <c r="K1184" s="4">
        <v>0.23492647046059401</v>
      </c>
    </row>
    <row r="1185" spans="7:11" x14ac:dyDescent="0.35">
      <c r="G1185" s="271">
        <v>35521</v>
      </c>
      <c r="H1185" s="4">
        <v>0.21721139006666901</v>
      </c>
      <c r="I1185" s="4">
        <v>0.11967123445692018</v>
      </c>
      <c r="J1185" s="4">
        <v>0.43036983779752491</v>
      </c>
      <c r="K1185" s="4">
        <v>0.29749902037689657</v>
      </c>
    </row>
    <row r="1186" spans="7:11" x14ac:dyDescent="0.35">
      <c r="G1186" s="271">
        <v>35551</v>
      </c>
      <c r="H1186" s="4">
        <v>-0.62500384425953714</v>
      </c>
      <c r="I1186" s="4">
        <v>-0.52653217802734242</v>
      </c>
      <c r="J1186" s="4">
        <v>0.15896787578361726</v>
      </c>
      <c r="K1186" s="4">
        <v>0.11208742639750469</v>
      </c>
    </row>
    <row r="1187" spans="7:11" x14ac:dyDescent="0.35">
      <c r="G1187" s="271">
        <v>35582</v>
      </c>
      <c r="H1187" s="4">
        <v>0.12974919311429467</v>
      </c>
      <c r="I1187" s="4">
        <v>1.4207554248784309</v>
      </c>
      <c r="J1187" s="4">
        <v>0.18408783474660506</v>
      </c>
      <c r="K1187" s="4">
        <v>0.24450357016057533</v>
      </c>
    </row>
    <row r="1188" spans="7:11" x14ac:dyDescent="0.35">
      <c r="G1188" s="271">
        <v>35612</v>
      </c>
      <c r="H1188" s="4">
        <v>-6.4208244234711165E-2</v>
      </c>
      <c r="I1188" s="4">
        <v>1.1338910366222614</v>
      </c>
      <c r="J1188" s="4">
        <v>8.9781925548771069E-2</v>
      </c>
      <c r="K1188" s="4">
        <v>0.27443372673690325</v>
      </c>
    </row>
    <row r="1189" spans="7:11" x14ac:dyDescent="0.35">
      <c r="G1189" s="271">
        <v>35643</v>
      </c>
      <c r="H1189" s="4">
        <v>0.16055274448451562</v>
      </c>
      <c r="I1189" s="4">
        <v>0.17359944025115892</v>
      </c>
      <c r="J1189" s="4">
        <v>8.7740434879640006E-2</v>
      </c>
      <c r="K1189" s="4">
        <v>0.30614933129352506</v>
      </c>
    </row>
    <row r="1190" spans="7:11" x14ac:dyDescent="0.35">
      <c r="G1190" s="271">
        <v>35674</v>
      </c>
      <c r="H1190" s="4">
        <v>-0.34350366876314276</v>
      </c>
      <c r="I1190" s="4">
        <v>0.13398545684032737</v>
      </c>
      <c r="J1190" s="4">
        <v>-5.0909361039963574E-3</v>
      </c>
      <c r="K1190" s="4">
        <v>0.27900521600713035</v>
      </c>
    </row>
    <row r="1191" spans="7:11" x14ac:dyDescent="0.35">
      <c r="G1191" s="271">
        <v>35704</v>
      </c>
      <c r="H1191" s="4">
        <v>0.48385809758135601</v>
      </c>
      <c r="I1191" s="4">
        <v>-0.22207952411892662</v>
      </c>
      <c r="J1191" s="4">
        <v>2.4020153196621097E-2</v>
      </c>
      <c r="K1191" s="4">
        <v>0.22059201316113608</v>
      </c>
    </row>
    <row r="1192" spans="7:11" x14ac:dyDescent="0.35">
      <c r="G1192" s="271">
        <v>35735</v>
      </c>
      <c r="H1192" s="4">
        <v>-0.5181517414761494</v>
      </c>
      <c r="I1192" s="4">
        <v>-0.36191665349498825</v>
      </c>
      <c r="J1192" s="4">
        <v>-0.1547991141053906</v>
      </c>
      <c r="K1192" s="4">
        <v>9.8859839713086872E-2</v>
      </c>
    </row>
    <row r="1193" spans="7:11" x14ac:dyDescent="0.35">
      <c r="G1193" s="271">
        <v>35765</v>
      </c>
      <c r="H1193" s="4">
        <v>-0.20173323754836892</v>
      </c>
      <c r="I1193" s="4">
        <v>2.3215219301659413</v>
      </c>
      <c r="J1193" s="4">
        <v>-0.17041233621187357</v>
      </c>
      <c r="K1193" s="4">
        <v>0.16959243849260708</v>
      </c>
    </row>
    <row r="1194" spans="7:11" x14ac:dyDescent="0.35">
      <c r="G1194" s="271">
        <v>35796</v>
      </c>
      <c r="H1194" s="4">
        <v>-0.24888576961433706</v>
      </c>
      <c r="I1194" s="4">
        <v>-0.11860212804298154</v>
      </c>
      <c r="J1194" s="4">
        <v>-0.18353766896335655</v>
      </c>
      <c r="K1194" s="4">
        <v>0.18346078719110048</v>
      </c>
    </row>
    <row r="1195" spans="7:11" x14ac:dyDescent="0.35">
      <c r="G1195" s="271">
        <v>35827</v>
      </c>
      <c r="H1195" s="4">
        <v>-0.33901796194250733</v>
      </c>
      <c r="I1195" s="4">
        <v>-0.72739381488624777</v>
      </c>
      <c r="J1195" s="4">
        <v>-0.20210945060282837</v>
      </c>
      <c r="K1195" s="4">
        <v>-3.5754945579149489E-2</v>
      </c>
    </row>
    <row r="1196" spans="7:11" x14ac:dyDescent="0.35">
      <c r="G1196" s="271">
        <v>35855</v>
      </c>
      <c r="H1196" s="4">
        <v>0.21514454422325557</v>
      </c>
      <c r="I1196" s="4">
        <v>0.58749262668386404</v>
      </c>
      <c r="J1196" s="4">
        <v>-0.1653814573578084</v>
      </c>
      <c r="K1196" s="4">
        <v>9.2227173099357351E-4</v>
      </c>
    </row>
    <row r="1197" spans="7:11" x14ac:dyDescent="0.35">
      <c r="G1197" s="271">
        <v>35886</v>
      </c>
      <c r="H1197" s="4">
        <v>-0.46992090311425239</v>
      </c>
      <c r="I1197" s="4">
        <v>-0.56469993306332666</v>
      </c>
      <c r="J1197" s="4">
        <v>-0.23081102482579474</v>
      </c>
      <c r="K1197" s="4">
        <v>-7.4589251131419454E-2</v>
      </c>
    </row>
    <row r="1198" spans="7:11" x14ac:dyDescent="0.35">
      <c r="G1198" s="271">
        <v>35916</v>
      </c>
      <c r="H1198" s="4">
        <v>0.12668931687114338</v>
      </c>
      <c r="I1198" s="4">
        <v>-1.4205032209517854E-2</v>
      </c>
      <c r="J1198" s="4">
        <v>-0.15215213930631843</v>
      </c>
      <c r="K1198" s="4">
        <v>1.4594502240267371E-2</v>
      </c>
    </row>
    <row r="1199" spans="7:11" x14ac:dyDescent="0.35">
      <c r="G1199" s="271">
        <v>35947</v>
      </c>
      <c r="H1199" s="4">
        <v>0.66577565358218971</v>
      </c>
      <c r="I1199" s="4">
        <v>1.5051472462885136</v>
      </c>
      <c r="J1199" s="4">
        <v>-0.10907303849068539</v>
      </c>
      <c r="K1199" s="4">
        <v>9.303307026954144E-2</v>
      </c>
    </row>
    <row r="1200" spans="7:11" x14ac:dyDescent="0.35">
      <c r="G1200" s="271">
        <v>35977</v>
      </c>
      <c r="H1200" s="4">
        <v>-0.34485464633141072</v>
      </c>
      <c r="I1200" s="4">
        <v>-0.59764557914175831</v>
      </c>
      <c r="J1200" s="4">
        <v>-0.14476547118094607</v>
      </c>
      <c r="K1200" s="4">
        <v>-6.8291013990298133E-2</v>
      </c>
    </row>
    <row r="1201" spans="7:11" x14ac:dyDescent="0.35">
      <c r="G1201" s="271">
        <v>36008</v>
      </c>
      <c r="H1201" s="4">
        <v>-0.16695943684048908</v>
      </c>
      <c r="I1201" s="4">
        <v>-1.0860281916585612E-2</v>
      </c>
      <c r="J1201" s="4">
        <v>-0.159308596349795</v>
      </c>
      <c r="K1201" s="4">
        <v>-7.2638677838707366E-2</v>
      </c>
    </row>
    <row r="1202" spans="7:11" x14ac:dyDescent="0.35">
      <c r="G1202" s="271">
        <v>36039</v>
      </c>
      <c r="H1202" s="4">
        <v>2.6224529710096034E-2</v>
      </c>
      <c r="I1202" s="4">
        <v>-2.5948290180132116E-2</v>
      </c>
      <c r="J1202" s="4">
        <v>-0.13028057888397726</v>
      </c>
      <c r="K1202" s="4">
        <v>-8.0373210408123064E-2</v>
      </c>
    </row>
    <row r="1203" spans="7:11" x14ac:dyDescent="0.35">
      <c r="G1203" s="271">
        <v>36069</v>
      </c>
      <c r="H1203" s="4">
        <v>-0.48451961104098018</v>
      </c>
      <c r="I1203" s="4">
        <v>0.11150263215838629</v>
      </c>
      <c r="J1203" s="4">
        <v>-0.23559649983238773</v>
      </c>
      <c r="K1203" s="4">
        <v>-4.7682333655040043E-2</v>
      </c>
    </row>
    <row r="1204" spans="7:11" x14ac:dyDescent="0.35">
      <c r="G1204" s="271">
        <v>36100</v>
      </c>
      <c r="H1204" s="4">
        <v>-0.26846116526138109</v>
      </c>
      <c r="I1204" s="4">
        <v>-0.17146873795776818</v>
      </c>
      <c r="J1204" s="4">
        <v>-0.18627135856848065</v>
      </c>
      <c r="K1204" s="4">
        <v>-2.4224537988320471E-2</v>
      </c>
    </row>
    <row r="1205" spans="7:11" x14ac:dyDescent="0.35">
      <c r="G1205" s="271">
        <v>36130</v>
      </c>
      <c r="H1205" s="4">
        <v>-0.17686390700142351</v>
      </c>
      <c r="I1205" s="4">
        <v>1.1787703567283936</v>
      </c>
      <c r="J1205" s="4">
        <v>-0.18444043121528275</v>
      </c>
      <c r="K1205" s="4">
        <v>7.1068211232088174E-3</v>
      </c>
    </row>
    <row r="1206" spans="7:11" x14ac:dyDescent="0.35">
      <c r="G1206" s="271">
        <v>36161</v>
      </c>
      <c r="H1206" s="4">
        <v>-0.26085258238937192</v>
      </c>
      <c r="I1206" s="4">
        <v>0.38774615277035585</v>
      </c>
      <c r="J1206" s="4">
        <v>-0.18397620604797127</v>
      </c>
      <c r="K1206" s="4">
        <v>2.4562357347711616E-2</v>
      </c>
    </row>
    <row r="1207" spans="7:11" x14ac:dyDescent="0.35">
      <c r="G1207" s="271">
        <v>36192</v>
      </c>
      <c r="H1207" s="4">
        <v>0.48598760034910993</v>
      </c>
      <c r="I1207" s="4">
        <v>0.84893837246483095</v>
      </c>
      <c r="J1207" s="4">
        <v>-0.15147578608250034</v>
      </c>
      <c r="K1207" s="4">
        <v>0.18205058246874217</v>
      </c>
    </row>
    <row r="1208" spans="7:11" x14ac:dyDescent="0.35">
      <c r="G1208" s="271">
        <v>36220</v>
      </c>
      <c r="H1208" s="4">
        <v>2.3019771787859962</v>
      </c>
      <c r="I1208" s="4">
        <v>-0.24268393761015539</v>
      </c>
      <c r="J1208" s="4">
        <v>-2.7762137469264703E-2</v>
      </c>
      <c r="K1208" s="4">
        <v>5.1112705343746123E-2</v>
      </c>
    </row>
    <row r="1209" spans="7:11" x14ac:dyDescent="0.35">
      <c r="G1209" s="271">
        <v>36251</v>
      </c>
      <c r="H1209" s="4">
        <v>8.0389499627514516E-2</v>
      </c>
      <c r="I1209" s="4">
        <v>0.50936080152392615</v>
      </c>
      <c r="J1209" s="4">
        <v>4.0893208438396167E-2</v>
      </c>
      <c r="K1209" s="4">
        <v>0.15015663815457581</v>
      </c>
    </row>
    <row r="1210" spans="7:11" x14ac:dyDescent="0.35">
      <c r="G1210" s="271">
        <v>36281</v>
      </c>
      <c r="H1210" s="4">
        <v>0.26757393695471121</v>
      </c>
      <c r="I1210" s="4">
        <v>2.0265064033900013</v>
      </c>
      <c r="J1210" s="4">
        <v>5.2063035433867588E-2</v>
      </c>
      <c r="K1210" s="4">
        <v>0.32459118766159389</v>
      </c>
    </row>
    <row r="1211" spans="7:11" x14ac:dyDescent="0.35">
      <c r="G1211" s="271">
        <v>36312</v>
      </c>
      <c r="H1211" s="4">
        <v>0.7658379646312159</v>
      </c>
      <c r="I1211" s="4">
        <v>-0.66770894370677747</v>
      </c>
      <c r="J1211" s="4">
        <v>0.10100092567941332</v>
      </c>
      <c r="K1211" s="4">
        <v>3.535595278538084E-2</v>
      </c>
    </row>
    <row r="1212" spans="7:11" x14ac:dyDescent="0.35">
      <c r="G1212" s="271">
        <v>36342</v>
      </c>
      <c r="H1212" s="4">
        <v>0.15110497171385417</v>
      </c>
      <c r="I1212" s="4">
        <v>1.8928102535459059</v>
      </c>
      <c r="J1212" s="4">
        <v>0.17141182632703256</v>
      </c>
      <c r="K1212" s="4">
        <v>0.23816989386468457</v>
      </c>
    </row>
    <row r="1213" spans="7:11" x14ac:dyDescent="0.35">
      <c r="G1213" s="271">
        <v>36373</v>
      </c>
      <c r="H1213" s="4">
        <v>1.7234613140561934</v>
      </c>
      <c r="I1213" s="4">
        <v>1.4407294510457351</v>
      </c>
      <c r="J1213" s="4">
        <v>0.27033329471194034</v>
      </c>
      <c r="K1213" s="4">
        <v>0.28353016916296081</v>
      </c>
    </row>
    <row r="1214" spans="7:11" x14ac:dyDescent="0.35">
      <c r="G1214" s="271">
        <v>36404</v>
      </c>
      <c r="H1214" s="4">
        <v>0.13232347178924186</v>
      </c>
      <c r="I1214" s="4">
        <v>1.131191270457776</v>
      </c>
      <c r="J1214" s="4">
        <v>0.27767152510129001</v>
      </c>
      <c r="K1214" s="4">
        <v>0.35397830771485084</v>
      </c>
    </row>
    <row r="1215" spans="7:11" x14ac:dyDescent="0.35">
      <c r="G1215" s="271">
        <v>36434</v>
      </c>
      <c r="H1215" s="4">
        <v>0.68786130910980425</v>
      </c>
      <c r="I1215" s="4">
        <v>0.25886728271699333</v>
      </c>
      <c r="J1215" s="4">
        <v>0.45230987633903919</v>
      </c>
      <c r="K1215" s="4">
        <v>0.36652960451980188</v>
      </c>
    </row>
    <row r="1216" spans="7:11" x14ac:dyDescent="0.35">
      <c r="G1216" s="271">
        <v>36465</v>
      </c>
      <c r="H1216" s="4">
        <v>0.23909342662785127</v>
      </c>
      <c r="I1216" s="4">
        <v>3.7673142128847648</v>
      </c>
      <c r="J1216" s="4">
        <v>0.51415922271113046</v>
      </c>
      <c r="K1216" s="4">
        <v>0.58533878094542113</v>
      </c>
    </row>
    <row r="1217" spans="7:11" x14ac:dyDescent="0.35">
      <c r="G1217" s="271">
        <v>36495</v>
      </c>
      <c r="H1217" s="4">
        <v>2.2889630373047551</v>
      </c>
      <c r="I1217" s="4">
        <v>-0.4359228332068954</v>
      </c>
      <c r="J1217" s="4">
        <v>0.68204010237171597</v>
      </c>
      <c r="K1217" s="4">
        <v>0.40882780667061458</v>
      </c>
    </row>
    <row r="1218" spans="7:11" x14ac:dyDescent="0.35">
      <c r="G1218" s="271">
        <v>36526</v>
      </c>
      <c r="H1218" s="4">
        <v>2.7754717225296193</v>
      </c>
      <c r="I1218" s="4">
        <v>0.6140792265296624</v>
      </c>
      <c r="J1218" s="4">
        <v>0.83295023982442706</v>
      </c>
      <c r="K1218" s="4">
        <v>0.41878827679398478</v>
      </c>
    </row>
    <row r="1219" spans="7:11" x14ac:dyDescent="0.35">
      <c r="G1219" s="271">
        <v>36557</v>
      </c>
      <c r="H1219" s="4">
        <v>1.1264117678694276</v>
      </c>
      <c r="I1219" s="4">
        <v>-0.46079489950183239</v>
      </c>
      <c r="J1219" s="4">
        <v>0.86610828623471359</v>
      </c>
      <c r="K1219" s="4">
        <v>0.34231497698944802</v>
      </c>
    </row>
    <row r="1220" spans="7:11" x14ac:dyDescent="0.35">
      <c r="G1220" s="271">
        <v>36586</v>
      </c>
      <c r="H1220" s="4">
        <v>-0.60066327479753479</v>
      </c>
      <c r="I1220" s="4">
        <v>-0.1618629994705183</v>
      </c>
      <c r="J1220" s="4">
        <v>0.49478431702833969</v>
      </c>
      <c r="K1220" s="4">
        <v>0.37952816003226353</v>
      </c>
    </row>
    <row r="1221" spans="7:11" x14ac:dyDescent="0.35">
      <c r="G1221" s="271">
        <v>36617</v>
      </c>
      <c r="H1221" s="4">
        <v>0.80978959471433787</v>
      </c>
      <c r="I1221" s="4">
        <v>2.0102254084155402</v>
      </c>
      <c r="J1221" s="4">
        <v>0.54761324318244764</v>
      </c>
      <c r="K1221" s="4">
        <v>0.48672446907394629</v>
      </c>
    </row>
    <row r="1222" spans="7:11" x14ac:dyDescent="0.35">
      <c r="G1222" s="271">
        <v>36647</v>
      </c>
      <c r="H1222" s="4">
        <v>0.42980230326152791</v>
      </c>
      <c r="I1222" s="4">
        <v>0.95704212721080562</v>
      </c>
      <c r="J1222" s="4">
        <v>0.55683193293008948</v>
      </c>
      <c r="K1222" s="4">
        <v>0.47922417201893053</v>
      </c>
    </row>
    <row r="1223" spans="7:11" x14ac:dyDescent="0.35">
      <c r="G1223" s="271">
        <v>36678</v>
      </c>
      <c r="H1223" s="4">
        <v>-0.60893744787253512</v>
      </c>
      <c r="I1223" s="4">
        <v>0.87965063096839602</v>
      </c>
      <c r="J1223" s="4">
        <v>0.26498340253207564</v>
      </c>
      <c r="K1223" s="4">
        <v>0.72354487424419189</v>
      </c>
    </row>
    <row r="1224" spans="7:11" x14ac:dyDescent="0.35">
      <c r="G1224" s="271">
        <v>36708</v>
      </c>
      <c r="H1224" s="4">
        <v>0.34105838994038029</v>
      </c>
      <c r="I1224" s="4">
        <v>-0.35932718442467948</v>
      </c>
      <c r="J1224" s="4">
        <v>0.28155583637158554</v>
      </c>
      <c r="K1224" s="4">
        <v>0.5181516161171591</v>
      </c>
    </row>
    <row r="1225" spans="7:11" x14ac:dyDescent="0.35">
      <c r="G1225" s="271">
        <v>36739</v>
      </c>
      <c r="H1225" s="4">
        <v>-4.7107661797263778E-2</v>
      </c>
      <c r="I1225" s="4">
        <v>0.51876899552055455</v>
      </c>
      <c r="J1225" s="4">
        <v>0.18862333505643836</v>
      </c>
      <c r="K1225" s="4">
        <v>0.49576947969556939</v>
      </c>
    </row>
    <row r="1226" spans="7:11" x14ac:dyDescent="0.35">
      <c r="G1226" s="271">
        <v>36770</v>
      </c>
      <c r="H1226" s="4">
        <v>0.18981996168058757</v>
      </c>
      <c r="I1226" s="4">
        <v>0.16360842166683875</v>
      </c>
      <c r="J1226" s="4">
        <v>0.19193931873172976</v>
      </c>
      <c r="K1226" s="4">
        <v>0.43579472955399923</v>
      </c>
    </row>
    <row r="1227" spans="7:11" x14ac:dyDescent="0.35">
      <c r="G1227" s="271">
        <v>36800</v>
      </c>
      <c r="H1227" s="4">
        <v>-0.18501378891363929</v>
      </c>
      <c r="I1227" s="4">
        <v>9.3075661453654313E-2</v>
      </c>
      <c r="J1227" s="4">
        <v>0.11986074060309382</v>
      </c>
      <c r="K1227" s="4">
        <v>0.41679585081911719</v>
      </c>
    </row>
    <row r="1228" spans="7:11" x14ac:dyDescent="0.35">
      <c r="G1228" s="271">
        <v>36831</v>
      </c>
      <c r="H1228" s="4">
        <v>1.6444982741300174</v>
      </c>
      <c r="I1228" s="4">
        <v>-0.49311751097231726</v>
      </c>
      <c r="J1228" s="4">
        <v>0.21350208610848909</v>
      </c>
      <c r="K1228" s="4">
        <v>0.15479128248409935</v>
      </c>
    </row>
    <row r="1229" spans="7:11" x14ac:dyDescent="0.35">
      <c r="G1229" s="271">
        <v>36861</v>
      </c>
      <c r="H1229" s="4">
        <v>-0.37330306758891996</v>
      </c>
      <c r="I1229" s="4">
        <v>6.1742520120025457E-2</v>
      </c>
      <c r="J1229" s="4">
        <v>6.0583898975557382E-2</v>
      </c>
      <c r="K1229" s="4">
        <v>0.20691903768081943</v>
      </c>
    </row>
    <row r="1230" spans="7:11" x14ac:dyDescent="0.35">
      <c r="G1230" s="271">
        <v>36892</v>
      </c>
      <c r="H1230" s="4">
        <v>0.26510630373108324</v>
      </c>
      <c r="I1230" s="4">
        <v>-0.48538056691846942</v>
      </c>
      <c r="J1230" s="4">
        <v>1.3108745215604234E-2</v>
      </c>
      <c r="K1230" s="4">
        <v>0.15836575438564071</v>
      </c>
    </row>
    <row r="1231" spans="7:11" x14ac:dyDescent="0.35">
      <c r="G1231" s="271">
        <v>36923</v>
      </c>
      <c r="H1231" s="4">
        <v>-4.9442912247278037E-2</v>
      </c>
      <c r="I1231" s="4">
        <v>0.7963823872873157</v>
      </c>
      <c r="J1231" s="4">
        <v>-2.8916387783264552E-2</v>
      </c>
      <c r="K1231" s="4">
        <v>0.20770235991964703</v>
      </c>
    </row>
    <row r="1232" spans="7:11" x14ac:dyDescent="0.35">
      <c r="G1232" s="271">
        <v>36951</v>
      </c>
      <c r="H1232" s="4">
        <v>1.3904337963870397</v>
      </c>
      <c r="I1232" s="4">
        <v>0.69126371567600398</v>
      </c>
      <c r="J1232" s="4">
        <v>0.11981426388206362</v>
      </c>
      <c r="K1232" s="4">
        <v>0.28561182823763986</v>
      </c>
    </row>
    <row r="1233" spans="7:11" x14ac:dyDescent="0.35">
      <c r="G1233" s="271">
        <v>36982</v>
      </c>
      <c r="H1233" s="4">
        <v>-0.14079011594785407</v>
      </c>
      <c r="I1233" s="4">
        <v>-0.38712226694255714</v>
      </c>
      <c r="J1233" s="4">
        <v>6.305144040299937E-2</v>
      </c>
      <c r="K1233" s="4">
        <v>0.11058402610484719</v>
      </c>
    </row>
    <row r="1234" spans="7:11" x14ac:dyDescent="0.35">
      <c r="G1234" s="271">
        <v>37012</v>
      </c>
      <c r="H1234" s="4">
        <v>0.58577754187222952</v>
      </c>
      <c r="I1234" s="4">
        <v>-0.59759038081628224</v>
      </c>
      <c r="J1234" s="4">
        <v>8.4910271398863202E-2</v>
      </c>
      <c r="K1234" s="4">
        <v>-0.18381885376271956</v>
      </c>
    </row>
    <row r="1235" spans="7:11" x14ac:dyDescent="0.35">
      <c r="G1235" s="271">
        <v>37043</v>
      </c>
      <c r="H1235" s="4">
        <v>0.63764040505327269</v>
      </c>
      <c r="I1235" s="4">
        <v>0.99191216979605756</v>
      </c>
      <c r="J1235" s="4">
        <v>0.24840543432495465</v>
      </c>
      <c r="K1235" s="4">
        <v>-0.14162772541318003</v>
      </c>
    </row>
    <row r="1236" spans="7:11" x14ac:dyDescent="0.35">
      <c r="G1236" s="271">
        <v>37073</v>
      </c>
      <c r="H1236" s="4">
        <v>0.84871028285934602</v>
      </c>
      <c r="I1236" s="4">
        <v>1.0513391119782787</v>
      </c>
      <c r="J1236" s="4">
        <v>0.30104563368136716</v>
      </c>
      <c r="K1236" s="4">
        <v>-5.2286529271832971E-2</v>
      </c>
    </row>
    <row r="1237" spans="7:11" x14ac:dyDescent="0.35">
      <c r="G1237" s="271">
        <v>37104</v>
      </c>
      <c r="H1237" s="4">
        <v>-0.30262600745005119</v>
      </c>
      <c r="I1237" s="4">
        <v>-0.52129734469741784</v>
      </c>
      <c r="J1237" s="4">
        <v>0.28035542780089395</v>
      </c>
      <c r="K1237" s="4">
        <v>-0.10317470202290546</v>
      </c>
    </row>
    <row r="1238" spans="7:11" x14ac:dyDescent="0.35">
      <c r="G1238" s="271">
        <v>37135</v>
      </c>
      <c r="H1238" s="4">
        <v>0.33004242330366096</v>
      </c>
      <c r="I1238" s="4">
        <v>4.2394404332291691E-2</v>
      </c>
      <c r="J1238" s="4">
        <v>0.28853219248246353</v>
      </c>
      <c r="K1238" s="4">
        <v>-0.10962927482338791</v>
      </c>
    </row>
    <row r="1239" spans="7:11" x14ac:dyDescent="0.35">
      <c r="G1239" s="271">
        <v>37165</v>
      </c>
      <c r="H1239" s="4">
        <v>-0.1514952504848992</v>
      </c>
      <c r="I1239" s="4">
        <v>7.8724280250991319E-2</v>
      </c>
      <c r="J1239" s="4">
        <v>0.29956029604205736</v>
      </c>
      <c r="K1239" s="4">
        <v>-0.10941836918161929</v>
      </c>
    </row>
    <row r="1240" spans="7:11" x14ac:dyDescent="0.35">
      <c r="G1240" s="271">
        <v>37196</v>
      </c>
      <c r="H1240" s="4">
        <v>-0.2383057072356346</v>
      </c>
      <c r="I1240" s="4">
        <v>-0.13903517492572837</v>
      </c>
      <c r="J1240" s="4">
        <v>0.1500628912300459</v>
      </c>
      <c r="K1240" s="4">
        <v>-5.7549942973103452E-2</v>
      </c>
    </row>
    <row r="1241" spans="7:11" x14ac:dyDescent="0.35">
      <c r="G1241" s="271">
        <v>37226</v>
      </c>
      <c r="H1241" s="4">
        <v>0.24467282567584725</v>
      </c>
      <c r="I1241" s="4">
        <v>-0.29402539295423213</v>
      </c>
      <c r="J1241" s="4">
        <v>0.21904496102437432</v>
      </c>
      <c r="K1241" s="4">
        <v>-7.4314713843353197E-2</v>
      </c>
    </row>
    <row r="1242" spans="7:11" x14ac:dyDescent="0.35">
      <c r="G1242" s="271">
        <v>37257</v>
      </c>
      <c r="H1242" s="4">
        <v>0.57880259291827429</v>
      </c>
      <c r="I1242" s="4">
        <v>2.2245639443612331</v>
      </c>
      <c r="J1242" s="4">
        <v>0.25629866376848698</v>
      </c>
      <c r="K1242" s="4">
        <v>-3.574742550280674E-3</v>
      </c>
    </row>
    <row r="1243" spans="7:11" x14ac:dyDescent="0.35">
      <c r="G1243" s="271">
        <v>37288</v>
      </c>
      <c r="H1243" s="4">
        <v>1.0925220740446497</v>
      </c>
      <c r="I1243" s="4">
        <v>2.0885450991954739</v>
      </c>
      <c r="J1243" s="4">
        <v>0.33756482989268299</v>
      </c>
      <c r="K1243" s="4">
        <v>6.4079577062304605E-2</v>
      </c>
    </row>
    <row r="1244" spans="7:11" x14ac:dyDescent="0.35">
      <c r="G1244" s="271">
        <v>37316</v>
      </c>
      <c r="H1244" s="4">
        <v>2.5979534654294589E-3</v>
      </c>
      <c r="I1244" s="4">
        <v>-0.12805821746647494</v>
      </c>
      <c r="J1244" s="4">
        <v>0.25121611814577616</v>
      </c>
      <c r="K1244" s="4">
        <v>1.6665697777027422E-3</v>
      </c>
    </row>
    <row r="1245" spans="7:11" x14ac:dyDescent="0.35">
      <c r="G1245" s="271">
        <v>37347</v>
      </c>
      <c r="H1245" s="4">
        <v>-5.7989308545280727E-2</v>
      </c>
      <c r="I1245" s="4">
        <v>1.1549203443542004</v>
      </c>
      <c r="J1245" s="4">
        <v>0.2617259463743471</v>
      </c>
      <c r="K1245" s="4">
        <v>0.14028076799077804</v>
      </c>
    </row>
    <row r="1246" spans="7:11" x14ac:dyDescent="0.35">
      <c r="G1246" s="271">
        <v>37377</v>
      </c>
      <c r="H1246" s="4">
        <v>-0.34350232678146975</v>
      </c>
      <c r="I1246" s="4">
        <v>2.7861973628036996E-2</v>
      </c>
      <c r="J1246" s="4">
        <v>0.16456530059664787</v>
      </c>
      <c r="K1246" s="4">
        <v>0.35930367810913544</v>
      </c>
    </row>
    <row r="1247" spans="7:11" x14ac:dyDescent="0.35">
      <c r="G1247" s="271">
        <v>37408</v>
      </c>
      <c r="H1247" s="4">
        <v>1.4654583636696525</v>
      </c>
      <c r="I1247" s="4">
        <v>-0.71410255056300209</v>
      </c>
      <c r="J1247" s="4">
        <v>0.2578392911976517</v>
      </c>
      <c r="K1247" s="4">
        <v>0.13602540604739599</v>
      </c>
    </row>
    <row r="1248" spans="7:11" x14ac:dyDescent="0.35">
      <c r="G1248" s="271">
        <v>37438</v>
      </c>
      <c r="H1248" s="4">
        <v>-0.38582295111814346</v>
      </c>
      <c r="I1248" s="4">
        <v>-0.69816799048786105</v>
      </c>
      <c r="J1248" s="4">
        <v>0.12220379211014598</v>
      </c>
      <c r="K1248" s="4">
        <v>-2.5514951056741064E-2</v>
      </c>
    </row>
    <row r="1249" spans="7:11" x14ac:dyDescent="0.35">
      <c r="G1249" s="271">
        <v>37469</v>
      </c>
      <c r="H1249" s="4">
        <v>4.1791697359241153E-2</v>
      </c>
      <c r="I1249" s="4">
        <v>0.81665565278265762</v>
      </c>
      <c r="J1249" s="4">
        <v>0.14720912725930191</v>
      </c>
      <c r="K1249" s="4">
        <v>3.4848488860883542E-2</v>
      </c>
    </row>
    <row r="1250" spans="7:11" x14ac:dyDescent="0.35">
      <c r="G1250" s="271">
        <v>37500</v>
      </c>
      <c r="H1250" s="4">
        <v>-0.25670999230413472</v>
      </c>
      <c r="I1250" s="4">
        <v>-0.51319577533843597</v>
      </c>
      <c r="J1250" s="4">
        <v>0.11088046317004063</v>
      </c>
      <c r="K1250" s="4">
        <v>-1.5281951836219276E-2</v>
      </c>
    </row>
    <row r="1251" spans="7:11" x14ac:dyDescent="0.35">
      <c r="G1251" s="271">
        <v>37530</v>
      </c>
      <c r="H1251" s="4">
        <v>0.70281294362312274</v>
      </c>
      <c r="I1251" s="4">
        <v>0.51769201715505919</v>
      </c>
      <c r="J1251" s="4">
        <v>0.15689294134991227</v>
      </c>
      <c r="K1251" s="4">
        <v>2.3869660621234523E-2</v>
      </c>
    </row>
    <row r="1252" spans="7:11" x14ac:dyDescent="0.35">
      <c r="G1252" s="271">
        <v>37561</v>
      </c>
      <c r="H1252" s="4">
        <v>-0.19125554802116229</v>
      </c>
      <c r="I1252" s="4">
        <v>-0.53201799704707176</v>
      </c>
      <c r="J1252" s="4">
        <v>0.17304366403481986</v>
      </c>
      <c r="K1252" s="4">
        <v>-1.735259676083345E-5</v>
      </c>
    </row>
    <row r="1253" spans="7:11" x14ac:dyDescent="0.35">
      <c r="G1253" s="271">
        <v>37591</v>
      </c>
      <c r="H1253" s="4">
        <v>-0.40635582773657042</v>
      </c>
      <c r="I1253" s="4">
        <v>1.5811857287361897</v>
      </c>
      <c r="J1253" s="4">
        <v>0.12479116564330073</v>
      </c>
      <c r="K1253" s="4">
        <v>7.3202708779068759E-2</v>
      </c>
    </row>
    <row r="1254" spans="7:11" x14ac:dyDescent="0.35">
      <c r="G1254" s="271">
        <v>37622</v>
      </c>
      <c r="H1254" s="4">
        <v>-0.67775107808733381</v>
      </c>
      <c r="I1254" s="4">
        <v>-6.0961199563293045E-3</v>
      </c>
      <c r="J1254" s="4">
        <v>-3.3043880132438863E-2</v>
      </c>
      <c r="K1254" s="4">
        <v>1.8036265510834593E-2</v>
      </c>
    </row>
    <row r="1255" spans="7:11" x14ac:dyDescent="0.35">
      <c r="G1255" s="271">
        <v>37653</v>
      </c>
      <c r="H1255" s="4">
        <v>-0.56297830884402644</v>
      </c>
      <c r="I1255" s="4">
        <v>-0.43600829336547486</v>
      </c>
      <c r="J1255" s="4">
        <v>-0.15029297790887219</v>
      </c>
      <c r="K1255" s="4">
        <v>-0.11604403263261831</v>
      </c>
    </row>
    <row r="1256" spans="7:11" x14ac:dyDescent="0.35">
      <c r="G1256" s="271">
        <v>37681</v>
      </c>
      <c r="H1256" s="4">
        <v>7.7746657737169933E-3</v>
      </c>
      <c r="I1256" s="4">
        <v>-0.25669702675768991</v>
      </c>
      <c r="J1256" s="4">
        <v>-0.14979570506861872</v>
      </c>
      <c r="K1256" s="4">
        <v>-0.12828804658685267</v>
      </c>
    </row>
    <row r="1257" spans="7:11" x14ac:dyDescent="0.35">
      <c r="G1257" s="271">
        <v>37712</v>
      </c>
      <c r="H1257" s="4">
        <v>0.32810760315782694</v>
      </c>
      <c r="I1257" s="4">
        <v>-0.11431285887681453</v>
      </c>
      <c r="J1257" s="4">
        <v>-0.12949279956687965</v>
      </c>
      <c r="K1257" s="4">
        <v>-0.2135006916833857</v>
      </c>
    </row>
    <row r="1258" spans="7:11" x14ac:dyDescent="0.35">
      <c r="G1258" s="271">
        <v>37742</v>
      </c>
      <c r="H1258" s="4">
        <v>-0.33293298677325778</v>
      </c>
      <c r="I1258" s="4">
        <v>-0.15849114564854383</v>
      </c>
      <c r="J1258" s="4">
        <v>-0.12120188126480058</v>
      </c>
      <c r="K1258" s="4">
        <v>-0.23080237658359171</v>
      </c>
    </row>
    <row r="1259" spans="7:11" x14ac:dyDescent="0.35">
      <c r="G1259" s="271">
        <v>37773</v>
      </c>
      <c r="H1259" s="4">
        <v>-0.52999051342691361</v>
      </c>
      <c r="I1259" s="4">
        <v>1.2742176473858065</v>
      </c>
      <c r="J1259" s="4">
        <v>-0.31131111322972982</v>
      </c>
      <c r="K1259" s="4">
        <v>-0.10171604924579092</v>
      </c>
    </row>
    <row r="1260" spans="7:11" x14ac:dyDescent="0.35">
      <c r="G1260" s="271">
        <v>37803</v>
      </c>
      <c r="H1260" s="4">
        <v>2.8822413680996917E-2</v>
      </c>
      <c r="I1260" s="4">
        <v>1.1176599890476289</v>
      </c>
      <c r="J1260" s="4">
        <v>-0.27575020758706514</v>
      </c>
      <c r="K1260" s="4">
        <v>2.3155367062199561E-2</v>
      </c>
    </row>
    <row r="1261" spans="7:11" x14ac:dyDescent="0.35">
      <c r="G1261" s="271">
        <v>37834</v>
      </c>
      <c r="H1261" s="4">
        <v>3.4055249757090733E-2</v>
      </c>
      <c r="I1261" s="4">
        <v>-0.26839771687599279</v>
      </c>
      <c r="J1261" s="4">
        <v>-0.27553541005085314</v>
      </c>
      <c r="K1261" s="4">
        <v>-1.7945032042444797E-2</v>
      </c>
    </row>
    <row r="1262" spans="7:11" x14ac:dyDescent="0.35">
      <c r="G1262" s="271">
        <v>37865</v>
      </c>
      <c r="H1262" s="4">
        <v>-3.2664232763066736E-2</v>
      </c>
      <c r="I1262" s="4">
        <v>0.80436078972922687</v>
      </c>
      <c r="J1262" s="4">
        <v>-0.26576792761457602</v>
      </c>
      <c r="K1262" s="4">
        <v>6.4159317884759037E-2</v>
      </c>
    </row>
    <row r="1263" spans="7:11" x14ac:dyDescent="0.35">
      <c r="G1263" s="271">
        <v>37895</v>
      </c>
      <c r="H1263" s="4">
        <v>0.37478207445373446</v>
      </c>
      <c r="I1263" s="4">
        <v>-5.540017934925312E-2</v>
      </c>
      <c r="J1263" s="4">
        <v>-0.26037656884446592</v>
      </c>
      <c r="K1263" s="4">
        <v>9.6962140777239192E-3</v>
      </c>
    </row>
    <row r="1264" spans="7:11" x14ac:dyDescent="0.35">
      <c r="G1264" s="271">
        <v>37926</v>
      </c>
      <c r="H1264" s="4">
        <v>8.8779214246792471E-3</v>
      </c>
      <c r="I1264" s="4">
        <v>1.3199418418334918</v>
      </c>
      <c r="J1264" s="4">
        <v>-0.24838740203381005</v>
      </c>
      <c r="K1264" s="4">
        <v>8.4932302907778867E-2</v>
      </c>
    </row>
    <row r="1265" spans="7:11" x14ac:dyDescent="0.35">
      <c r="G1265" s="271">
        <v>37956</v>
      </c>
      <c r="H1265" s="4">
        <v>0.65635357333025146</v>
      </c>
      <c r="I1265" s="4">
        <v>-0.30997447820865354</v>
      </c>
      <c r="J1265" s="4">
        <v>-0.20157425712940269</v>
      </c>
      <c r="K1265" s="4">
        <v>-9.8192293490018123E-4</v>
      </c>
    </row>
    <row r="1266" spans="7:11" x14ac:dyDescent="0.35">
      <c r="G1266" s="271">
        <v>37987</v>
      </c>
      <c r="H1266" s="4">
        <v>-0.36070347258094271</v>
      </c>
      <c r="I1266" s="4">
        <v>-5.6451470613366861E-2</v>
      </c>
      <c r="J1266" s="4">
        <v>-0.13795172386311838</v>
      </c>
      <c r="K1266" s="4">
        <v>-4.6128224733403833E-3</v>
      </c>
    </row>
    <row r="1267" spans="7:11" x14ac:dyDescent="0.35">
      <c r="G1267" s="271">
        <v>38018</v>
      </c>
      <c r="H1267" s="4">
        <v>0.56817852058477336</v>
      </c>
      <c r="I1267" s="4">
        <v>-0.12423487452499904</v>
      </c>
      <c r="J1267" s="4">
        <v>-4.3151720061306631E-2</v>
      </c>
      <c r="K1267" s="4">
        <v>4.4480245836171939E-2</v>
      </c>
    </row>
    <row r="1268" spans="7:11" x14ac:dyDescent="0.35">
      <c r="G1268" s="271">
        <v>38047</v>
      </c>
      <c r="H1268" s="4">
        <v>-0.30615531640545424</v>
      </c>
      <c r="I1268" s="4">
        <v>-0.18714196694235208</v>
      </c>
      <c r="J1268" s="4">
        <v>-7.6313941521170769E-2</v>
      </c>
      <c r="K1268" s="4">
        <v>5.8762818178512921E-2</v>
      </c>
    </row>
    <row r="1269" spans="7:11" x14ac:dyDescent="0.35">
      <c r="G1269" s="271">
        <v>38078</v>
      </c>
      <c r="H1269" s="4">
        <v>-4.0485079795320011E-2</v>
      </c>
      <c r="I1269" s="4">
        <v>-0.36615468603733092</v>
      </c>
      <c r="J1269" s="4">
        <v>-9.8189710395143348E-2</v>
      </c>
      <c r="K1269" s="4">
        <v>2.0890379892618105E-2</v>
      </c>
    </row>
    <row r="1270" spans="7:11" x14ac:dyDescent="0.35">
      <c r="G1270" s="271">
        <v>38108</v>
      </c>
      <c r="H1270" s="4">
        <v>1.2423556296098521</v>
      </c>
      <c r="I1270" s="4">
        <v>0.68338615406448788</v>
      </c>
      <c r="J1270" s="4">
        <v>-1.1274155999530855E-2</v>
      </c>
      <c r="K1270" s="4">
        <v>0.11306908419441219</v>
      </c>
    </row>
    <row r="1271" spans="7:11" x14ac:dyDescent="0.35">
      <c r="G1271" s="271">
        <v>38139</v>
      </c>
      <c r="H1271" s="4">
        <v>-5.2162423852010975E-2</v>
      </c>
      <c r="I1271" s="4">
        <v>0.45155183033528212</v>
      </c>
      <c r="J1271" s="4">
        <v>0.119751506082729</v>
      </c>
      <c r="K1271" s="4">
        <v>9.5469123955095547E-2</v>
      </c>
    </row>
    <row r="1272" spans="7:11" x14ac:dyDescent="0.35">
      <c r="G1272" s="271">
        <v>38169</v>
      </c>
      <c r="H1272" s="4">
        <v>3.2770401878457367E-2</v>
      </c>
      <c r="I1272" s="4">
        <v>-0.25778065707685027</v>
      </c>
      <c r="J1272" s="4">
        <v>0.11990483195924329</v>
      </c>
      <c r="K1272" s="4">
        <v>2.7857611627848611E-2</v>
      </c>
    </row>
    <row r="1273" spans="7:11" x14ac:dyDescent="0.35">
      <c r="G1273" s="271">
        <v>38200</v>
      </c>
      <c r="H1273" s="4">
        <v>-1.9925954492821418E-2</v>
      </c>
      <c r="I1273" s="4">
        <v>0.15990828116235933</v>
      </c>
      <c r="J1273" s="4">
        <v>0.11642272568818912</v>
      </c>
      <c r="K1273" s="4">
        <v>5.0431963687035841E-2</v>
      </c>
    </row>
    <row r="1274" spans="7:11" x14ac:dyDescent="0.35">
      <c r="G1274" s="271">
        <v>38231</v>
      </c>
      <c r="H1274" s="4">
        <v>0.23895826818837107</v>
      </c>
      <c r="I1274" s="4">
        <v>1.1563636675423412</v>
      </c>
      <c r="J1274" s="4">
        <v>0.13278790032929311</v>
      </c>
      <c r="K1274" s="4">
        <v>0.1025027650788739</v>
      </c>
    </row>
    <row r="1275" spans="7:11" x14ac:dyDescent="0.35">
      <c r="G1275" s="271">
        <v>38261</v>
      </c>
      <c r="H1275" s="4">
        <v>-0.43752956336133486</v>
      </c>
      <c r="I1275" s="4">
        <v>0.11363082452483075</v>
      </c>
      <c r="J1275" s="4">
        <v>2.8529495605479793E-2</v>
      </c>
      <c r="K1275" s="4">
        <v>0.12421526562526219</v>
      </c>
    </row>
    <row r="1276" spans="7:11" x14ac:dyDescent="0.35">
      <c r="G1276" s="271">
        <v>38292</v>
      </c>
      <c r="H1276" s="4">
        <v>1.5971770700666257</v>
      </c>
      <c r="I1276" s="4">
        <v>1.1439120678561117</v>
      </c>
      <c r="J1276" s="4">
        <v>0.16758968289302634</v>
      </c>
      <c r="K1276" s="4">
        <v>0.15709031966649456</v>
      </c>
    </row>
    <row r="1277" spans="7:11" x14ac:dyDescent="0.35">
      <c r="G1277" s="271">
        <v>38322</v>
      </c>
      <c r="H1277" s="4">
        <v>0.70774548822956396</v>
      </c>
      <c r="I1277" s="4">
        <v>-0.29441922524819442</v>
      </c>
      <c r="J1277" s="4">
        <v>0.18791706585300516</v>
      </c>
      <c r="K1277" s="4">
        <v>0.17081289712025094</v>
      </c>
    </row>
    <row r="1278" spans="7:11" x14ac:dyDescent="0.35">
      <c r="G1278" s="271">
        <v>38353</v>
      </c>
      <c r="H1278" s="4">
        <v>1.7135525602467458</v>
      </c>
      <c r="I1278" s="4">
        <v>-0.64803024049630231</v>
      </c>
      <c r="J1278" s="4">
        <v>0.27321891063738657</v>
      </c>
      <c r="K1278" s="4">
        <v>0.1312830088760204</v>
      </c>
    </row>
    <row r="1279" spans="7:11" x14ac:dyDescent="0.35">
      <c r="G1279" s="271">
        <v>38384</v>
      </c>
      <c r="H1279" s="4">
        <v>-0.46466730743128726</v>
      </c>
      <c r="I1279" s="4">
        <v>-0.25575084654436775</v>
      </c>
      <c r="J1279" s="4">
        <v>0.18751666003826228</v>
      </c>
      <c r="K1279" s="4">
        <v>0.12520568427239631</v>
      </c>
    </row>
    <row r="1280" spans="7:11" x14ac:dyDescent="0.35">
      <c r="G1280" s="271">
        <v>38412</v>
      </c>
      <c r="H1280" s="4">
        <v>-0.16718707631431295</v>
      </c>
      <c r="I1280" s="4">
        <v>-6.1148720170913773E-3</v>
      </c>
      <c r="J1280" s="4">
        <v>0.21586420509123805</v>
      </c>
      <c r="K1280" s="4">
        <v>0.14118554483392387</v>
      </c>
    </row>
    <row r="1281" spans="7:11" x14ac:dyDescent="0.35">
      <c r="G1281" s="271">
        <v>38443</v>
      </c>
      <c r="H1281" s="4">
        <v>7.2543154510525509E-2</v>
      </c>
      <c r="I1281" s="4">
        <v>1.5259802097997728</v>
      </c>
      <c r="J1281" s="4">
        <v>0.22659272608214898</v>
      </c>
      <c r="K1281" s="4">
        <v>0.36507392029523889</v>
      </c>
    </row>
    <row r="1282" spans="7:11" x14ac:dyDescent="0.35">
      <c r="G1282" s="271">
        <v>38473</v>
      </c>
      <c r="H1282" s="4">
        <v>-0.43641542055721083</v>
      </c>
      <c r="I1282" s="4">
        <v>0.16188669681070134</v>
      </c>
      <c r="J1282" s="4">
        <v>9.6613572986004481E-2</v>
      </c>
      <c r="K1282" s="4">
        <v>0.30262151683207983</v>
      </c>
    </row>
    <row r="1283" spans="7:11" x14ac:dyDescent="0.35">
      <c r="G1283" s="271">
        <v>38504</v>
      </c>
      <c r="H1283" s="4">
        <v>-0.41355776740379202</v>
      </c>
      <c r="I1283" s="4">
        <v>0.19039783291756196</v>
      </c>
      <c r="J1283" s="4">
        <v>5.9752218183030781E-2</v>
      </c>
      <c r="K1283" s="4">
        <v>0.27350913909823871</v>
      </c>
    </row>
    <row r="1284" spans="7:11" x14ac:dyDescent="0.35">
      <c r="G1284" s="271">
        <v>38534</v>
      </c>
      <c r="H1284" s="4">
        <v>0.30034230868444323</v>
      </c>
      <c r="I1284" s="4">
        <v>0.68880806174162945</v>
      </c>
      <c r="J1284" s="4">
        <v>8.6678005274272829E-2</v>
      </c>
      <c r="K1284" s="4">
        <v>0.33957026982756822</v>
      </c>
    </row>
    <row r="1285" spans="7:11" x14ac:dyDescent="0.35">
      <c r="G1285" s="271">
        <v>38565</v>
      </c>
      <c r="H1285" s="4">
        <v>0.20934798840352276</v>
      </c>
      <c r="I1285" s="4">
        <v>0.28156525655814701</v>
      </c>
      <c r="J1285" s="4">
        <v>9.9131735290716394E-2</v>
      </c>
      <c r="K1285" s="4">
        <v>0.34406781043434398</v>
      </c>
    </row>
    <row r="1286" spans="7:11" x14ac:dyDescent="0.35">
      <c r="G1286" s="271">
        <v>38596</v>
      </c>
      <c r="H1286" s="4">
        <v>0.56274875648048117</v>
      </c>
      <c r="I1286" s="4">
        <v>-0.36090801074831669</v>
      </c>
      <c r="J1286" s="4">
        <v>0.12182495490150425</v>
      </c>
      <c r="K1286" s="4">
        <v>0.18397038370127383</v>
      </c>
    </row>
    <row r="1287" spans="7:11" x14ac:dyDescent="0.35">
      <c r="G1287" s="271">
        <v>38626</v>
      </c>
      <c r="H1287" s="4">
        <v>-0.32980893669917988</v>
      </c>
      <c r="I1287" s="4">
        <v>-0.45904714396075263</v>
      </c>
      <c r="J1287" s="4">
        <v>0.16329338740665689</v>
      </c>
      <c r="K1287" s="4">
        <v>0.11402009786428713</v>
      </c>
    </row>
    <row r="1288" spans="7:11" x14ac:dyDescent="0.35">
      <c r="G1288" s="271">
        <v>38657</v>
      </c>
      <c r="H1288" s="4">
        <v>-0.15487451483529702</v>
      </c>
      <c r="I1288" s="4">
        <v>-0.38511939096028125</v>
      </c>
      <c r="J1288" s="4">
        <v>-6.2101068176292351E-3</v>
      </c>
      <c r="K1288" s="4">
        <v>-4.295919999245168E-3</v>
      </c>
    </row>
    <row r="1289" spans="7:11" x14ac:dyDescent="0.35">
      <c r="G1289" s="271">
        <v>38687</v>
      </c>
      <c r="H1289" s="4">
        <v>-0.4670124984268621</v>
      </c>
      <c r="I1289" s="4">
        <v>0.23456941210933091</v>
      </c>
      <c r="J1289" s="4">
        <v>-0.11100762522287377</v>
      </c>
      <c r="K1289" s="4">
        <v>1.955708818001578E-2</v>
      </c>
    </row>
    <row r="1290" spans="7:11" x14ac:dyDescent="0.35">
      <c r="G1290" s="271">
        <v>38718</v>
      </c>
      <c r="H1290" s="4">
        <v>-0.51249949765342617</v>
      </c>
      <c r="I1290" s="4">
        <v>1.8164957740000056</v>
      </c>
      <c r="J1290" s="4">
        <v>-0.19290684577405481</v>
      </c>
      <c r="K1290" s="4">
        <v>9.8153374468819443E-2</v>
      </c>
    </row>
    <row r="1291" spans="7:11" x14ac:dyDescent="0.35">
      <c r="G1291" s="271">
        <v>38749</v>
      </c>
      <c r="H1291" s="4">
        <v>-0.15153080589401102</v>
      </c>
      <c r="I1291" s="4">
        <v>1.3686904410500151</v>
      </c>
      <c r="J1291" s="4">
        <v>-0.16999989004133587</v>
      </c>
      <c r="K1291" s="4">
        <v>0.17182621001178711</v>
      </c>
    </row>
    <row r="1292" spans="7:11" x14ac:dyDescent="0.35">
      <c r="G1292" s="271">
        <v>38777</v>
      </c>
      <c r="H1292" s="4">
        <v>4.9695644421110519E-2</v>
      </c>
      <c r="I1292" s="4">
        <v>0.98879423195487393</v>
      </c>
      <c r="J1292" s="4">
        <v>-0.15822795945239576</v>
      </c>
      <c r="K1292" s="4">
        <v>0.22662864737193189</v>
      </c>
    </row>
    <row r="1293" spans="7:11" x14ac:dyDescent="0.35">
      <c r="G1293" s="271">
        <v>38808</v>
      </c>
      <c r="H1293" s="4">
        <v>-0.12468442953366643</v>
      </c>
      <c r="I1293" s="4">
        <v>-0.21003514889173114</v>
      </c>
      <c r="J1293" s="4">
        <v>-0.17198544318654185</v>
      </c>
      <c r="K1293" s="4">
        <v>4.6318870724986638E-2</v>
      </c>
    </row>
    <row r="1294" spans="7:11" x14ac:dyDescent="0.35">
      <c r="G1294" s="271">
        <v>38838</v>
      </c>
      <c r="H1294" s="4">
        <v>0.83146828961604768</v>
      </c>
      <c r="I1294" s="4">
        <v>-4.246249575098604E-2</v>
      </c>
      <c r="J1294" s="4">
        <v>-8.3837005389805763E-2</v>
      </c>
      <c r="K1294" s="4">
        <v>1.9587007656571398E-2</v>
      </c>
    </row>
    <row r="1295" spans="7:11" x14ac:dyDescent="0.35">
      <c r="G1295" s="271">
        <v>38869</v>
      </c>
      <c r="H1295" s="4">
        <v>0.99850015597586173</v>
      </c>
      <c r="I1295" s="4">
        <v>-0.43981628383559712</v>
      </c>
      <c r="J1295" s="4">
        <v>1.1139460327404205E-2</v>
      </c>
      <c r="K1295" s="4">
        <v>-5.6783361906897811E-2</v>
      </c>
    </row>
    <row r="1296" spans="7:11" x14ac:dyDescent="0.35">
      <c r="G1296" s="271">
        <v>38899</v>
      </c>
      <c r="H1296" s="4">
        <v>-0.43958103881434385</v>
      </c>
      <c r="I1296" s="4">
        <v>-0.24977743652291018</v>
      </c>
      <c r="J1296" s="4">
        <v>-7.0175920190566177E-2</v>
      </c>
      <c r="K1296" s="4">
        <v>-0.10350047500875414</v>
      </c>
    </row>
    <row r="1297" spans="7:11" x14ac:dyDescent="0.35">
      <c r="G1297" s="271">
        <v>38930</v>
      </c>
      <c r="H1297" s="4">
        <v>-8.531791712743575E-2</v>
      </c>
      <c r="I1297" s="4">
        <v>0.53386696459628413</v>
      </c>
      <c r="J1297" s="4">
        <v>-8.4756868983957068E-2</v>
      </c>
      <c r="K1297" s="4">
        <v>-8.8588766147473907E-2</v>
      </c>
    </row>
    <row r="1298" spans="7:11" x14ac:dyDescent="0.35">
      <c r="G1298" s="271">
        <v>38961</v>
      </c>
      <c r="H1298" s="4">
        <v>-0.24458467413884555</v>
      </c>
      <c r="I1298" s="4">
        <v>7.1525108818519367E-2</v>
      </c>
      <c r="J1298" s="4">
        <v>-0.13650427224568418</v>
      </c>
      <c r="K1298" s="4">
        <v>-4.1753873649220896E-2</v>
      </c>
    </row>
    <row r="1299" spans="7:11" x14ac:dyDescent="0.35">
      <c r="G1299" s="271">
        <v>38991</v>
      </c>
      <c r="H1299" s="4">
        <v>3.3849058233672817</v>
      </c>
      <c r="I1299" s="4">
        <v>0.93466456174233481</v>
      </c>
      <c r="J1299" s="4">
        <v>3.1172544939410907E-2</v>
      </c>
      <c r="K1299" s="4">
        <v>6.0630505839981419E-2</v>
      </c>
    </row>
    <row r="1300" spans="7:11" x14ac:dyDescent="0.35">
      <c r="G1300" s="271">
        <v>39022</v>
      </c>
      <c r="H1300" s="4">
        <v>-0.18777602272226346</v>
      </c>
      <c r="I1300" s="4">
        <v>-0.18777669272954889</v>
      </c>
      <c r="J1300" s="4">
        <v>3.1370112019049268E-2</v>
      </c>
      <c r="K1300" s="4">
        <v>9.6175744167011024E-2</v>
      </c>
    </row>
    <row r="1301" spans="7:11" x14ac:dyDescent="0.35">
      <c r="G1301" s="271">
        <v>39052</v>
      </c>
      <c r="H1301" s="4">
        <v>0.4405208045250808</v>
      </c>
      <c r="I1301" s="4">
        <v>0.25976802986641712</v>
      </c>
      <c r="J1301" s="4">
        <v>0.12746856554830033</v>
      </c>
      <c r="K1301" s="4">
        <v>9.8463732799467074E-2</v>
      </c>
    </row>
    <row r="1302" spans="7:11" x14ac:dyDescent="0.35">
      <c r="G1302" s="271">
        <v>39083</v>
      </c>
      <c r="H1302" s="4">
        <v>0.27380089483618097</v>
      </c>
      <c r="I1302" s="4">
        <v>-0.13045987860206409</v>
      </c>
      <c r="J1302" s="4">
        <v>0.19468204106895004</v>
      </c>
      <c r="K1302" s="4">
        <v>5.268028941688474E-2</v>
      </c>
    </row>
    <row r="1303" spans="7:11" x14ac:dyDescent="0.35">
      <c r="G1303" s="271">
        <v>39114</v>
      </c>
      <c r="H1303" s="4">
        <v>0.86812604804353088</v>
      </c>
      <c r="I1303" s="4">
        <v>-0.27112518369647742</v>
      </c>
      <c r="J1303" s="4">
        <v>0.24080910931439714</v>
      </c>
      <c r="K1303" s="4">
        <v>-2.2322333814740358E-2</v>
      </c>
    </row>
    <row r="1304" spans="7:11" x14ac:dyDescent="0.35">
      <c r="G1304" s="271">
        <v>39142</v>
      </c>
      <c r="H1304" s="4">
        <v>0.8385779328790719</v>
      </c>
      <c r="I1304" s="4">
        <v>-2.5093475705316837E-2</v>
      </c>
      <c r="J1304" s="4">
        <v>0.29372988912625209</v>
      </c>
      <c r="K1304" s="4">
        <v>-6.7924735801356717E-2</v>
      </c>
    </row>
    <row r="1305" spans="7:11" x14ac:dyDescent="0.35">
      <c r="G1305" s="271">
        <v>39173</v>
      </c>
      <c r="H1305" s="4">
        <v>0.58039129470276496</v>
      </c>
      <c r="I1305" s="4">
        <v>-0.20746831270079169</v>
      </c>
      <c r="J1305" s="4">
        <v>0.35496243130408844</v>
      </c>
      <c r="K1305" s="4">
        <v>-6.2148961629624577E-2</v>
      </c>
    </row>
    <row r="1306" spans="7:11" x14ac:dyDescent="0.35">
      <c r="G1306" s="271">
        <v>39203</v>
      </c>
      <c r="H1306" s="4">
        <v>0.32736170263700015</v>
      </c>
      <c r="I1306" s="4">
        <v>4.7611273215419248E-2</v>
      </c>
      <c r="J1306" s="4">
        <v>0.32052745368077629</v>
      </c>
      <c r="K1306" s="4">
        <v>-5.0252955697682511E-2</v>
      </c>
    </row>
    <row r="1307" spans="7:11" x14ac:dyDescent="0.35">
      <c r="G1307" s="271">
        <v>39234</v>
      </c>
      <c r="H1307" s="4">
        <v>-8.5176857448884147E-2</v>
      </c>
      <c r="I1307" s="4">
        <v>0.29062438962509085</v>
      </c>
      <c r="J1307" s="4">
        <v>0.23549604797068469</v>
      </c>
      <c r="K1307" s="4">
        <v>2.7709900588211767E-2</v>
      </c>
    </row>
    <row r="1308" spans="7:11" x14ac:dyDescent="0.35">
      <c r="G1308" s="271">
        <v>39264</v>
      </c>
      <c r="H1308" s="4">
        <v>0.56500087671936328</v>
      </c>
      <c r="I1308" s="4">
        <v>0.47698121430113294</v>
      </c>
      <c r="J1308" s="4">
        <v>0.34719312323148532</v>
      </c>
      <c r="K1308" s="4">
        <v>7.8182552107255443E-2</v>
      </c>
    </row>
    <row r="1309" spans="7:11" x14ac:dyDescent="0.35">
      <c r="G1309" s="271">
        <v>39295</v>
      </c>
      <c r="H1309" s="4">
        <v>1.2157541089314874</v>
      </c>
      <c r="I1309" s="4">
        <v>-3.8923448926987736E-2</v>
      </c>
      <c r="J1309" s="4">
        <v>0.42656322358878462</v>
      </c>
      <c r="K1309" s="4">
        <v>4.7329763856286844E-2</v>
      </c>
    </row>
    <row r="1310" spans="7:11" x14ac:dyDescent="0.35">
      <c r="G1310" s="271">
        <v>39326</v>
      </c>
      <c r="H1310" s="4">
        <v>0.81004964968874815</v>
      </c>
      <c r="I1310" s="4">
        <v>-0.50046705849715012</v>
      </c>
      <c r="J1310" s="4">
        <v>0.52684964450020422</v>
      </c>
      <c r="K1310" s="4">
        <v>-3.626586198965609E-3</v>
      </c>
    </row>
    <row r="1311" spans="7:11" x14ac:dyDescent="0.35">
      <c r="G1311" s="271">
        <v>39356</v>
      </c>
      <c r="H1311" s="4">
        <v>-0.25549582774955526</v>
      </c>
      <c r="I1311" s="4">
        <v>-0.53950845263998137</v>
      </c>
      <c r="J1311" s="4">
        <v>0.25844723871535269</v>
      </c>
      <c r="K1311" s="4">
        <v>-0.11270749744551867</v>
      </c>
    </row>
    <row r="1312" spans="7:11" x14ac:dyDescent="0.35">
      <c r="G1312" s="271">
        <v>39387</v>
      </c>
      <c r="H1312" s="4">
        <v>0.57955716992388773</v>
      </c>
      <c r="I1312" s="4">
        <v>-5.1121218793517831E-2</v>
      </c>
      <c r="J1312" s="4">
        <v>0.37199615348842152</v>
      </c>
      <c r="K1312" s="4">
        <v>-0.10419539235244601</v>
      </c>
    </row>
    <row r="1313" spans="7:11" x14ac:dyDescent="0.35">
      <c r="G1313" s="271">
        <v>39417</v>
      </c>
      <c r="H1313" s="4">
        <v>0.47782067268307382</v>
      </c>
      <c r="I1313" s="4">
        <v>0.22397150717926206</v>
      </c>
      <c r="J1313" s="4">
        <v>0.37731716394507275</v>
      </c>
      <c r="K1313" s="4">
        <v>-0.10219512456690483</v>
      </c>
    </row>
    <row r="1314" spans="7:11" x14ac:dyDescent="0.35">
      <c r="G1314" s="271">
        <v>39448</v>
      </c>
      <c r="H1314" s="4">
        <v>1.4140702493822124</v>
      </c>
      <c r="I1314" s="4">
        <v>5.548749640588202E-2</v>
      </c>
      <c r="J1314" s="4">
        <v>0.43222998661154244</v>
      </c>
      <c r="K1314" s="4">
        <v>-9.3621431636163654E-2</v>
      </c>
    </row>
    <row r="1315" spans="7:11" x14ac:dyDescent="0.35">
      <c r="G1315" s="271">
        <v>39479</v>
      </c>
      <c r="H1315" s="4">
        <v>0.73662738006432482</v>
      </c>
      <c r="I1315" s="4">
        <v>0.1321775442312072</v>
      </c>
      <c r="J1315" s="4">
        <v>0.43679335341306325</v>
      </c>
      <c r="K1315" s="4">
        <v>-6.3779278684332308E-2</v>
      </c>
    </row>
    <row r="1316" spans="7:11" x14ac:dyDescent="0.35">
      <c r="G1316" s="271">
        <v>39508</v>
      </c>
      <c r="H1316" s="4">
        <v>-0.31290762085924506</v>
      </c>
      <c r="I1316" s="4">
        <v>-0.45455806558358081</v>
      </c>
      <c r="J1316" s="4">
        <v>0.34341606186931539</v>
      </c>
      <c r="K1316" s="4">
        <v>-0.10394547685862543</v>
      </c>
    </row>
    <row r="1317" spans="7:11" x14ac:dyDescent="0.35">
      <c r="G1317" s="271">
        <v>39539</v>
      </c>
      <c r="H1317" s="4">
        <v>-0.1691335609424125</v>
      </c>
      <c r="I1317" s="4">
        <v>-7.3476570787709972E-2</v>
      </c>
      <c r="J1317" s="4">
        <v>0.28153958989099914</v>
      </c>
      <c r="K1317" s="4">
        <v>-8.4459956360793731E-2</v>
      </c>
    </row>
    <row r="1318" spans="7:11" x14ac:dyDescent="0.35">
      <c r="G1318" s="271">
        <v>39569</v>
      </c>
      <c r="H1318" s="4">
        <v>-0.4524956331817992</v>
      </c>
      <c r="I1318" s="4">
        <v>-0.20802955203528528</v>
      </c>
      <c r="J1318" s="4">
        <v>0.18909951639856626</v>
      </c>
      <c r="K1318" s="4">
        <v>-0.12118281006739773</v>
      </c>
    </row>
    <row r="1319" spans="7:11" x14ac:dyDescent="0.35">
      <c r="G1319" s="271">
        <v>39600</v>
      </c>
      <c r="H1319" s="4">
        <v>-0.11786692272753241</v>
      </c>
      <c r="I1319" s="4">
        <v>-0.37019430142452969</v>
      </c>
      <c r="J1319" s="4">
        <v>0.18849496616226413</v>
      </c>
      <c r="K1319" s="4">
        <v>-0.17485478729625337</v>
      </c>
    </row>
    <row r="1320" spans="7:11" x14ac:dyDescent="0.35">
      <c r="G1320" s="271">
        <v>39630</v>
      </c>
      <c r="H1320" s="4">
        <v>6.5127890839079328E-2</v>
      </c>
      <c r="I1320" s="4">
        <v>0.23103002056871391</v>
      </c>
      <c r="J1320" s="4">
        <v>0.15771203179782556</v>
      </c>
      <c r="K1320" s="4">
        <v>-0.17784660096097227</v>
      </c>
    </row>
    <row r="1321" spans="7:11" x14ac:dyDescent="0.35">
      <c r="G1321" s="271">
        <v>39661</v>
      </c>
      <c r="H1321" s="4">
        <v>-6.0984060492314307E-2</v>
      </c>
      <c r="I1321" s="4">
        <v>-0.22833887333602099</v>
      </c>
      <c r="J1321" s="4">
        <v>9.3729503393164881E-2</v>
      </c>
      <c r="K1321" s="4">
        <v>-0.19117871483974502</v>
      </c>
    </row>
    <row r="1322" spans="7:11" x14ac:dyDescent="0.35">
      <c r="G1322" s="271">
        <v>39692</v>
      </c>
      <c r="H1322" s="4">
        <v>0.2452822617171333</v>
      </c>
      <c r="I1322" s="4">
        <v>0.75431262851406666</v>
      </c>
      <c r="J1322" s="4">
        <v>7.0904796989152308E-2</v>
      </c>
      <c r="K1322" s="4">
        <v>-0.12109866050643792</v>
      </c>
    </row>
    <row r="1323" spans="7:11" x14ac:dyDescent="0.35">
      <c r="G1323" s="271">
        <v>39722</v>
      </c>
      <c r="H1323" s="4">
        <v>-3.9470169324234861E-2</v>
      </c>
      <c r="I1323" s="4">
        <v>-0.12558971201656144</v>
      </c>
      <c r="J1323" s="4">
        <v>0.10722529898295385</v>
      </c>
      <c r="K1323" s="4">
        <v>-7.0961351362580527E-2</v>
      </c>
    </row>
    <row r="1324" spans="7:11" x14ac:dyDescent="0.35">
      <c r="G1324" s="271">
        <v>39753</v>
      </c>
      <c r="H1324" s="4">
        <v>-0.52919123306091009</v>
      </c>
      <c r="I1324" s="4">
        <v>-0.11528147582654702</v>
      </c>
      <c r="J1324" s="4">
        <v>-3.3255672795007962E-2</v>
      </c>
      <c r="K1324" s="4">
        <v>-7.4780139056877304E-2</v>
      </c>
    </row>
    <row r="1325" spans="7:11" x14ac:dyDescent="0.35">
      <c r="G1325" s="271">
        <v>39783</v>
      </c>
      <c r="H1325" s="4">
        <v>-4.8798123012997463E-2</v>
      </c>
      <c r="I1325" s="4">
        <v>-0.28432604639039949</v>
      </c>
      <c r="J1325" s="4">
        <v>-6.8672026605721359E-2</v>
      </c>
      <c r="K1325" s="4">
        <v>-0.1062936457984146</v>
      </c>
    </row>
    <row r="1326" spans="7:11" x14ac:dyDescent="0.35">
      <c r="G1326" s="271">
        <v>39814</v>
      </c>
      <c r="H1326" s="4">
        <v>-0.27830063532421956</v>
      </c>
      <c r="I1326" s="4">
        <v>-0.26669449763807995</v>
      </c>
      <c r="J1326" s="4">
        <v>-0.13687497249744618</v>
      </c>
      <c r="K1326" s="4">
        <v>-0.12276051383096898</v>
      </c>
    </row>
    <row r="1327" spans="7:11" x14ac:dyDescent="0.35">
      <c r="G1327" s="271">
        <v>39845</v>
      </c>
      <c r="H1327" s="4">
        <v>-0.28546203617658406</v>
      </c>
      <c r="I1327" s="4">
        <v>-0.49654753054218481</v>
      </c>
      <c r="J1327" s="4">
        <v>-0.18744718465334553</v>
      </c>
      <c r="K1327" s="4">
        <v>-0.16881662226666339</v>
      </c>
    </row>
    <row r="1328" spans="7:11" x14ac:dyDescent="0.35">
      <c r="G1328" s="271">
        <v>39873</v>
      </c>
      <c r="H1328" s="4">
        <v>1.2374956664835275</v>
      </c>
      <c r="I1328" s="4">
        <v>-9.2482202415363091E-2</v>
      </c>
      <c r="J1328" s="4">
        <v>-0.10815536499233236</v>
      </c>
      <c r="K1328" s="4">
        <v>-0.13472545337491482</v>
      </c>
    </row>
    <row r="1329" spans="7:11" x14ac:dyDescent="0.35">
      <c r="G1329" s="271">
        <v>39904</v>
      </c>
      <c r="H1329" s="4">
        <v>-0.10593895946320231</v>
      </c>
      <c r="I1329" s="4">
        <v>-0.3798948929671998</v>
      </c>
      <c r="J1329" s="4">
        <v>-0.10357704852562943</v>
      </c>
      <c r="K1329" s="4">
        <v>-0.17282874550189609</v>
      </c>
    </row>
    <row r="1330" spans="7:11" x14ac:dyDescent="0.35">
      <c r="G1330" s="271">
        <v>39934</v>
      </c>
      <c r="H1330" s="4">
        <v>0.74185808373344919</v>
      </c>
      <c r="I1330" s="4">
        <v>-0.57093817414367432</v>
      </c>
      <c r="J1330" s="4">
        <v>-2.146359673883691E-2</v>
      </c>
      <c r="K1330" s="4">
        <v>-0.21971267747761269</v>
      </c>
    </row>
    <row r="1331" spans="7:11" x14ac:dyDescent="0.35">
      <c r="G1331" s="271">
        <v>39965</v>
      </c>
      <c r="H1331" s="4">
        <v>0.25880692987435983</v>
      </c>
      <c r="I1331" s="4">
        <v>-3.4370458883023702E-2</v>
      </c>
      <c r="J1331" s="4">
        <v>2.9738754613468643E-3</v>
      </c>
      <c r="K1331" s="4">
        <v>-0.18911723795149638</v>
      </c>
    </row>
    <row r="1332" spans="7:11" x14ac:dyDescent="0.35">
      <c r="G1332" s="271">
        <v>39995</v>
      </c>
      <c r="H1332" s="4">
        <v>-0.24341039654607222</v>
      </c>
      <c r="I1332" s="4">
        <v>-0.63349264444898856</v>
      </c>
      <c r="J1332" s="4">
        <v>-2.073991108761386E-2</v>
      </c>
      <c r="K1332" s="4">
        <v>-0.28841412947374268</v>
      </c>
    </row>
    <row r="1333" spans="7:11" x14ac:dyDescent="0.35">
      <c r="G1333" s="271">
        <v>40026</v>
      </c>
      <c r="H1333" s="4">
        <v>-0.45933803421821107</v>
      </c>
      <c r="I1333" s="4">
        <v>-0.11948039202809779</v>
      </c>
      <c r="J1333" s="4">
        <v>-5.1964568350175822E-2</v>
      </c>
      <c r="K1333" s="4">
        <v>-0.28247425384106373</v>
      </c>
    </row>
    <row r="1334" spans="7:11" x14ac:dyDescent="0.35">
      <c r="G1334" s="271">
        <v>40057</v>
      </c>
      <c r="H1334" s="4">
        <v>-0.56941942685826108</v>
      </c>
      <c r="I1334" s="4">
        <v>-0.47586471189834656</v>
      </c>
      <c r="J1334" s="4">
        <v>-0.13415061069174983</v>
      </c>
      <c r="K1334" s="4">
        <v>-0.35259937777846961</v>
      </c>
    </row>
    <row r="1335" spans="7:11" x14ac:dyDescent="0.35">
      <c r="G1335" s="271">
        <v>40087</v>
      </c>
      <c r="H1335" s="4">
        <v>-0.57006585039549185</v>
      </c>
      <c r="I1335" s="4">
        <v>-0.25209397352544405</v>
      </c>
      <c r="J1335" s="4">
        <v>-0.18548855930101293</v>
      </c>
      <c r="K1335" s="4">
        <v>-0.36090380139557465</v>
      </c>
    </row>
    <row r="1336" spans="7:11" x14ac:dyDescent="0.35">
      <c r="G1336" s="271">
        <v>40118</v>
      </c>
      <c r="H1336" s="4">
        <v>-0.37811933995491076</v>
      </c>
      <c r="I1336" s="4">
        <v>-0.5433061016258145</v>
      </c>
      <c r="J1336" s="4">
        <v>-0.14618551313694772</v>
      </c>
      <c r="K1336" s="4">
        <v>-0.38665693397962009</v>
      </c>
    </row>
    <row r="1337" spans="7:11" x14ac:dyDescent="0.35">
      <c r="G1337" s="271">
        <v>40148</v>
      </c>
      <c r="H1337" s="4">
        <v>-0.49940344766647493</v>
      </c>
      <c r="I1337" s="4">
        <v>-3.7947511288301206E-2</v>
      </c>
      <c r="J1337" s="4">
        <v>-0.19178948138097351</v>
      </c>
      <c r="K1337" s="4">
        <v>-0.37521233154769518</v>
      </c>
    </row>
    <row r="1338" spans="7:11" x14ac:dyDescent="0.35">
      <c r="G1338" s="271">
        <v>40179</v>
      </c>
      <c r="H1338" s="4">
        <v>-0.39918463397616755</v>
      </c>
      <c r="I1338" s="4">
        <v>-0.29309065003985224</v>
      </c>
      <c r="J1338" s="4">
        <v>-0.1978480507942405</v>
      </c>
      <c r="K1338" s="4">
        <v>-0.37810257998173546</v>
      </c>
    </row>
    <row r="1339" spans="7:11" x14ac:dyDescent="0.35">
      <c r="G1339" s="271">
        <v>40210</v>
      </c>
      <c r="H1339" s="4">
        <v>-3.851416512403727E-2</v>
      </c>
      <c r="I1339" s="4">
        <v>0.67053136705189154</v>
      </c>
      <c r="J1339" s="4">
        <v>-0.17860412377938706</v>
      </c>
      <c r="K1339" s="4">
        <v>-0.318305417486625</v>
      </c>
    </row>
    <row r="1340" spans="7:11" x14ac:dyDescent="0.35">
      <c r="G1340" s="271">
        <v>40238</v>
      </c>
      <c r="H1340" s="4">
        <v>-0.54902089385520025</v>
      </c>
      <c r="I1340" s="4">
        <v>0.80463272051513668</v>
      </c>
      <c r="J1340" s="4">
        <v>-0.30276242483566929</v>
      </c>
      <c r="K1340" s="4">
        <v>-0.26623332699403957</v>
      </c>
    </row>
    <row r="1341" spans="7:11" x14ac:dyDescent="0.35">
      <c r="G1341" s="271">
        <v>40269</v>
      </c>
      <c r="H1341" s="4">
        <v>-0.38992794285116728</v>
      </c>
      <c r="I1341" s="4">
        <v>-0.36389170598047549</v>
      </c>
      <c r="J1341" s="4">
        <v>-0.32132222076548678</v>
      </c>
      <c r="K1341" s="4">
        <v>-0.25837478549537296</v>
      </c>
    </row>
    <row r="1342" spans="7:11" x14ac:dyDescent="0.35">
      <c r="G1342" s="271">
        <v>40299</v>
      </c>
      <c r="H1342" s="4">
        <v>-0.39981876411860662</v>
      </c>
      <c r="I1342" s="4">
        <v>1.1425857910632429</v>
      </c>
      <c r="J1342" s="4">
        <v>-0.38923095737809166</v>
      </c>
      <c r="K1342" s="4">
        <v>-0.10314812784706751</v>
      </c>
    </row>
    <row r="1343" spans="7:11" x14ac:dyDescent="0.35">
      <c r="G1343" s="271">
        <v>40330</v>
      </c>
      <c r="H1343" s="4">
        <v>-0.44399278467225911</v>
      </c>
      <c r="I1343" s="4">
        <v>5.8552849703438881E-2</v>
      </c>
      <c r="J1343" s="4">
        <v>-0.43407456076953843</v>
      </c>
      <c r="K1343" s="4">
        <v>-9.5378667309293008E-2</v>
      </c>
    </row>
    <row r="1344" spans="7:11" x14ac:dyDescent="0.35">
      <c r="G1344" s="271">
        <v>40360</v>
      </c>
      <c r="H1344" s="4">
        <v>-2.0184412927122475E-2</v>
      </c>
      <c r="I1344" s="4">
        <v>-8.6311107981879576E-2</v>
      </c>
      <c r="J1344" s="4">
        <v>-0.42434160961684564</v>
      </c>
      <c r="K1344" s="4">
        <v>7.8584406266068996E-4</v>
      </c>
    </row>
    <row r="1345" spans="7:11" x14ac:dyDescent="0.35">
      <c r="G1345" s="271">
        <v>40391</v>
      </c>
      <c r="H1345" s="4">
        <v>0.29864679406933026</v>
      </c>
      <c r="I1345" s="4">
        <v>7.3032567275804317E-2</v>
      </c>
      <c r="J1345" s="4">
        <v>-0.38889628383528052</v>
      </c>
      <c r="K1345" s="4">
        <v>1.7498462774934165E-2</v>
      </c>
    </row>
    <row r="1346" spans="7:11" x14ac:dyDescent="0.35">
      <c r="G1346" s="271">
        <v>40422</v>
      </c>
      <c r="H1346" s="4">
        <v>0.11464013305133225</v>
      </c>
      <c r="I1346" s="4">
        <v>-0.28114668419497346</v>
      </c>
      <c r="J1346" s="4">
        <v>-0.33901886394153302</v>
      </c>
      <c r="K1346" s="4">
        <v>6.401273630721338E-2</v>
      </c>
    </row>
    <row r="1347" spans="7:11" x14ac:dyDescent="0.35">
      <c r="G1347" s="271">
        <v>40452</v>
      </c>
      <c r="H1347" s="4">
        <v>-5.4304517480232017E-2</v>
      </c>
      <c r="I1347" s="4">
        <v>0.13318869653377541</v>
      </c>
      <c r="J1347" s="4">
        <v>-0.29733774435724336</v>
      </c>
      <c r="K1347" s="4">
        <v>9.4053535917812514E-2</v>
      </c>
    </row>
    <row r="1348" spans="7:11" x14ac:dyDescent="0.35">
      <c r="G1348" s="271">
        <v>40483</v>
      </c>
      <c r="H1348" s="4">
        <v>-0.15067523139345451</v>
      </c>
      <c r="I1348" s="4">
        <v>2.5141655197373725</v>
      </c>
      <c r="J1348" s="4">
        <v>-0.28260555040893842</v>
      </c>
      <c r="K1348" s="4">
        <v>0.25310610964629165</v>
      </c>
    </row>
    <row r="1349" spans="7:11" x14ac:dyDescent="0.35">
      <c r="G1349" s="271">
        <v>40513</v>
      </c>
      <c r="H1349" s="4">
        <v>-0.471945952463803</v>
      </c>
      <c r="I1349" s="4">
        <v>1.1273560291311786</v>
      </c>
      <c r="J1349" s="4">
        <v>-0.2674941276227919</v>
      </c>
      <c r="K1349" s="4">
        <v>0.35391031351984714</v>
      </c>
    </row>
    <row r="1350" spans="7:11" x14ac:dyDescent="0.35">
      <c r="G1350" s="271">
        <v>40544</v>
      </c>
      <c r="H1350" s="4">
        <v>-0.40834215899106119</v>
      </c>
      <c r="I1350" s="4">
        <v>0.18111975342880959</v>
      </c>
      <c r="J1350" s="4">
        <v>-0.26343247402943215</v>
      </c>
      <c r="K1350" s="4">
        <v>0.3909454969058852</v>
      </c>
    </row>
    <row r="1351" spans="7:11" x14ac:dyDescent="0.35">
      <c r="G1351" s="271">
        <v>40575</v>
      </c>
      <c r="H1351" s="4">
        <v>-0.33595681470887384</v>
      </c>
      <c r="I1351" s="4">
        <v>-0.54439657198139302</v>
      </c>
      <c r="J1351" s="4">
        <v>-0.2879160272199679</v>
      </c>
      <c r="K1351" s="4">
        <v>0.26508949524957015</v>
      </c>
    </row>
    <row r="1352" spans="7:11" x14ac:dyDescent="0.35">
      <c r="G1352" s="271">
        <v>40603</v>
      </c>
      <c r="H1352" s="4">
        <v>-0.39512875340161291</v>
      </c>
      <c r="I1352" s="4">
        <v>-0.24104561436478078</v>
      </c>
      <c r="J1352" s="4">
        <v>-0.25015557807892164</v>
      </c>
      <c r="K1352" s="4">
        <v>0.14713079916301774</v>
      </c>
    </row>
    <row r="1353" spans="7:11" x14ac:dyDescent="0.35">
      <c r="G1353" s="271">
        <v>40634</v>
      </c>
      <c r="H1353" s="4">
        <v>-0.20701531775604576</v>
      </c>
      <c r="I1353" s="4">
        <v>0.68024056868408755</v>
      </c>
      <c r="J1353" s="4">
        <v>-0.23537546701946865</v>
      </c>
      <c r="K1353" s="4">
        <v>0.25232512144791208</v>
      </c>
    </row>
    <row r="1354" spans="7:11" x14ac:dyDescent="0.35">
      <c r="G1354" s="271">
        <v>40664</v>
      </c>
      <c r="H1354" s="4">
        <v>-0.41446393610768084</v>
      </c>
      <c r="I1354" s="4">
        <v>-0.1214577263511748</v>
      </c>
      <c r="J1354" s="4">
        <v>-0.22618229117260835</v>
      </c>
      <c r="K1354" s="4">
        <v>0.11487190008839887</v>
      </c>
    </row>
    <row r="1355" spans="7:11" x14ac:dyDescent="0.35">
      <c r="G1355" s="271">
        <v>40695</v>
      </c>
      <c r="H1355" s="4">
        <v>-0.10570423165259424</v>
      </c>
      <c r="I1355" s="4">
        <v>0.50069049020614487</v>
      </c>
      <c r="J1355" s="4">
        <v>-0.18656054599838034</v>
      </c>
      <c r="K1355" s="4">
        <v>0.15898763218556677</v>
      </c>
    </row>
    <row r="1356" spans="7:11" x14ac:dyDescent="0.35">
      <c r="G1356" s="271">
        <v>40725</v>
      </c>
      <c r="H1356" s="4">
        <v>-0.39684695576292828</v>
      </c>
      <c r="I1356" s="4">
        <v>9.0049179306790794E-2</v>
      </c>
      <c r="J1356" s="4">
        <v>-0.22545634507370493</v>
      </c>
      <c r="K1356" s="4">
        <v>0.17084585861082702</v>
      </c>
    </row>
    <row r="1357" spans="7:11" x14ac:dyDescent="0.35">
      <c r="G1357" s="271">
        <v>40756</v>
      </c>
      <c r="H1357" s="4">
        <v>0.93766776945062635</v>
      </c>
      <c r="I1357" s="4">
        <v>0.53920608001411607</v>
      </c>
      <c r="J1357" s="4">
        <v>-0.15282571240444942</v>
      </c>
      <c r="K1357" s="4">
        <v>0.20962756059315857</v>
      </c>
    </row>
    <row r="1358" spans="7:11" x14ac:dyDescent="0.35">
      <c r="G1358" s="271">
        <v>40787</v>
      </c>
      <c r="H1358" s="4">
        <v>-6.8446649368788748E-2</v>
      </c>
      <c r="I1358" s="4">
        <v>0.69059182057693635</v>
      </c>
      <c r="J1358" s="4">
        <v>-0.1670063029716734</v>
      </c>
      <c r="K1358" s="4">
        <v>0.26653162941817898</v>
      </c>
    </row>
    <row r="1359" spans="7:11" x14ac:dyDescent="0.35">
      <c r="G1359" s="271">
        <v>40817</v>
      </c>
      <c r="H1359" s="4">
        <v>0.47485901513745099</v>
      </c>
      <c r="I1359" s="4">
        <v>0.39258546534801675</v>
      </c>
      <c r="J1359" s="4">
        <v>-0.13134007935544678</v>
      </c>
      <c r="K1359" s="4">
        <v>0.28195068188073935</v>
      </c>
    </row>
    <row r="1360" spans="7:11" x14ac:dyDescent="0.35">
      <c r="G1360" s="271">
        <v>40848</v>
      </c>
      <c r="H1360" s="4">
        <v>0.58736543695348686</v>
      </c>
      <c r="I1360" s="4">
        <v>-0.59535507312921498</v>
      </c>
      <c r="J1360" s="4">
        <v>-8.4578869366476517E-2</v>
      </c>
      <c r="K1360" s="4">
        <v>0.10514407589984565</v>
      </c>
    </row>
    <row r="1361" spans="7:11" x14ac:dyDescent="0.35">
      <c r="G1361" s="271">
        <v>40878</v>
      </c>
      <c r="H1361" s="4">
        <v>0.81268121118211867</v>
      </c>
      <c r="I1361" s="4">
        <v>-0.48299230470663035</v>
      </c>
      <c r="J1361" s="4">
        <v>-1.1690518914397541E-2</v>
      </c>
      <c r="K1361" s="4">
        <v>-3.8691217502475506E-2</v>
      </c>
    </row>
    <row r="1362" spans="7:11" x14ac:dyDescent="0.35">
      <c r="G1362" s="271">
        <v>40909</v>
      </c>
      <c r="H1362" s="4">
        <v>-0.13842609430122244</v>
      </c>
      <c r="I1362" s="4">
        <v>0.65523186079412654</v>
      </c>
      <c r="J1362" s="4">
        <v>1.0951935428790804E-2</v>
      </c>
      <c r="K1362" s="4">
        <v>-1.7181589706108946E-2</v>
      </c>
    </row>
    <row r="1363" spans="7:11" x14ac:dyDescent="0.35">
      <c r="G1363" s="271">
        <v>40940</v>
      </c>
      <c r="H1363" s="4">
        <v>-0.22276852624847931</v>
      </c>
      <c r="I1363" s="4">
        <v>0.34167299206516621</v>
      </c>
      <c r="J1363" s="4">
        <v>3.2460991936526629E-2</v>
      </c>
      <c r="K1363" s="4">
        <v>4.5132909348645445E-2</v>
      </c>
    </row>
    <row r="1364" spans="7:11" x14ac:dyDescent="0.35">
      <c r="G1364" s="271">
        <v>40969</v>
      </c>
      <c r="H1364" s="4">
        <v>1.7035068556620563</v>
      </c>
      <c r="I1364" s="4">
        <v>-0.27181785837629346</v>
      </c>
      <c r="J1364" s="4">
        <v>0.18599731165316169</v>
      </c>
      <c r="K1364" s="4">
        <v>5.0960459651954837E-2</v>
      </c>
    </row>
    <row r="1365" spans="7:11" x14ac:dyDescent="0.35">
      <c r="G1365" s="271">
        <v>41000</v>
      </c>
      <c r="H1365" s="4">
        <v>-0.12742346089095369</v>
      </c>
      <c r="I1365" s="4">
        <v>0.11584962311096625</v>
      </c>
      <c r="J1365" s="4">
        <v>0.19625516282273137</v>
      </c>
      <c r="K1365" s="4">
        <v>1.8261834906958541E-2</v>
      </c>
    </row>
    <row r="1366" spans="7:11" x14ac:dyDescent="0.35">
      <c r="G1366" s="271">
        <v>41030</v>
      </c>
      <c r="H1366" s="4">
        <v>2.148284374390959</v>
      </c>
      <c r="I1366" s="4">
        <v>9.138192714373794E-2</v>
      </c>
      <c r="J1366" s="4">
        <v>0.41579451248728194</v>
      </c>
      <c r="K1366" s="4">
        <v>5.0121062664032046E-2</v>
      </c>
    </row>
    <row r="1367" spans="7:11" x14ac:dyDescent="0.35">
      <c r="G1367" s="271">
        <v>41061</v>
      </c>
      <c r="H1367" s="4">
        <v>0.7845038898784864</v>
      </c>
      <c r="I1367" s="4">
        <v>-0.5149150826857043</v>
      </c>
      <c r="J1367" s="4">
        <v>0.49674176013895766</v>
      </c>
      <c r="K1367" s="4">
        <v>-6.2462392459736615E-2</v>
      </c>
    </row>
    <row r="1368" spans="7:11" x14ac:dyDescent="0.35">
      <c r="G1368" s="271">
        <v>41091</v>
      </c>
      <c r="H1368" s="4">
        <v>0.43295461928491319</v>
      </c>
      <c r="I1368" s="4">
        <v>1.5512841644682851</v>
      </c>
      <c r="J1368" s="4">
        <v>0.60972008160080859</v>
      </c>
      <c r="K1368" s="4">
        <v>1.9083385256473129E-2</v>
      </c>
    </row>
    <row r="1369" spans="7:11" x14ac:dyDescent="0.35">
      <c r="G1369" s="271">
        <v>41122</v>
      </c>
      <c r="H1369" s="4">
        <v>-0.55685537258605766</v>
      </c>
      <c r="I1369" s="4">
        <v>-0.52922397374517793</v>
      </c>
      <c r="J1369" s="4">
        <v>0.31756020612339042</v>
      </c>
      <c r="K1369" s="4">
        <v>-7.6089770743138163E-2</v>
      </c>
    </row>
    <row r="1370" spans="7:11" x14ac:dyDescent="0.35">
      <c r="G1370" s="271">
        <v>41153</v>
      </c>
      <c r="H1370" s="4">
        <v>0.26917460448122155</v>
      </c>
      <c r="I1370" s="4">
        <v>-5.0049132655980988E-2</v>
      </c>
      <c r="J1370" s="4">
        <v>0.35486575085885952</v>
      </c>
      <c r="K1370" s="4">
        <v>-0.10399112648279285</v>
      </c>
    </row>
    <row r="1371" spans="7:11" x14ac:dyDescent="0.35">
      <c r="G1371" s="271">
        <v>41183</v>
      </c>
      <c r="H1371" s="4">
        <v>-0.17523339051309461</v>
      </c>
      <c r="I1371" s="4">
        <v>-0.20288970033799525</v>
      </c>
      <c r="J1371" s="4">
        <v>0.28402568866022992</v>
      </c>
      <c r="K1371" s="4">
        <v>-0.13529391286463932</v>
      </c>
    </row>
    <row r="1372" spans="7:11" x14ac:dyDescent="0.35">
      <c r="G1372" s="271">
        <v>41214</v>
      </c>
      <c r="H1372" s="4">
        <v>-0.38081859568108134</v>
      </c>
      <c r="I1372" s="4">
        <v>-0.22154930306052756</v>
      </c>
      <c r="J1372" s="4">
        <v>0.19042235883410652</v>
      </c>
      <c r="K1372" s="4">
        <v>-9.0322980885013338E-2</v>
      </c>
    </row>
    <row r="1373" spans="7:11" x14ac:dyDescent="0.35">
      <c r="G1373" s="271">
        <v>41244</v>
      </c>
      <c r="H1373" s="4">
        <v>0.36024637646976876</v>
      </c>
      <c r="I1373" s="4">
        <v>-0.42150588960156421</v>
      </c>
      <c r="J1373" s="4">
        <v>0.17620338718717221</v>
      </c>
      <c r="K1373" s="4">
        <v>-5.9317707041648737E-2</v>
      </c>
    </row>
    <row r="1374" spans="7:11" x14ac:dyDescent="0.35">
      <c r="G1374" s="271">
        <v>41275</v>
      </c>
      <c r="H1374" s="4">
        <v>0.13015280767120396</v>
      </c>
      <c r="I1374" s="4">
        <v>3.0088155083149326E-2</v>
      </c>
      <c r="J1374" s="4">
        <v>0.18753040630435658</v>
      </c>
      <c r="K1374" s="4">
        <v>-8.3735029873063693E-2</v>
      </c>
    </row>
    <row r="1375" spans="7:11" x14ac:dyDescent="0.35">
      <c r="G1375" s="271">
        <v>41306</v>
      </c>
      <c r="H1375" s="4">
        <v>-6.1245747365138881E-2</v>
      </c>
      <c r="I1375" s="4">
        <v>-7.8398294611705666E-2</v>
      </c>
      <c r="J1375" s="4">
        <v>0.2031852009757289</v>
      </c>
      <c r="K1375" s="4">
        <v>-0.10018413720132424</v>
      </c>
    </row>
    <row r="1376" spans="7:11" x14ac:dyDescent="0.35">
      <c r="G1376" s="271">
        <v>41334</v>
      </c>
      <c r="H1376" s="4">
        <v>-0.3608778448389478</v>
      </c>
      <c r="I1376" s="4">
        <v>-0.47734275493154554</v>
      </c>
      <c r="J1376" s="4">
        <v>3.8487436678464659E-2</v>
      </c>
      <c r="K1376" s="4">
        <v>-0.10968481329867974</v>
      </c>
    </row>
    <row r="1377" spans="7:11" x14ac:dyDescent="0.35">
      <c r="G1377" s="271">
        <v>41365</v>
      </c>
      <c r="H1377" s="4">
        <v>0.50552489336262507</v>
      </c>
      <c r="I1377" s="4">
        <v>-3.7824240899276607E-2</v>
      </c>
      <c r="J1377" s="4">
        <v>6.5476696315356353E-2</v>
      </c>
      <c r="K1377" s="4">
        <v>-0.12475922568314646</v>
      </c>
    </row>
    <row r="1378" spans="7:11" x14ac:dyDescent="0.35">
      <c r="G1378" s="271">
        <v>41395</v>
      </c>
      <c r="H1378" s="4">
        <v>-0.42407828756502108</v>
      </c>
      <c r="I1378" s="4">
        <v>-0.49775663562511552</v>
      </c>
      <c r="J1378" s="4">
        <v>-0.12215488907347993</v>
      </c>
      <c r="K1378" s="4">
        <v>-0.20620347461631927</v>
      </c>
    </row>
    <row r="1379" spans="7:11" x14ac:dyDescent="0.35">
      <c r="G1379" s="271">
        <v>41426</v>
      </c>
      <c r="H1379" s="4">
        <v>-0.39032797823841348</v>
      </c>
      <c r="I1379" s="4">
        <v>0.87598996997110934</v>
      </c>
      <c r="J1379" s="4">
        <v>-0.20086028830622482</v>
      </c>
      <c r="K1379" s="4">
        <v>-9.0506176423106766E-2</v>
      </c>
    </row>
    <row r="1380" spans="7:11" x14ac:dyDescent="0.35">
      <c r="G1380" s="271">
        <v>41456</v>
      </c>
      <c r="H1380" s="4">
        <v>1.4196483392288295E-2</v>
      </c>
      <c r="I1380" s="4">
        <v>-3.5186016128426978E-2</v>
      </c>
      <c r="J1380" s="4">
        <v>-0.21698145364596999</v>
      </c>
      <c r="K1380" s="4">
        <v>-0.17198100163349839</v>
      </c>
    </row>
    <row r="1381" spans="7:11" x14ac:dyDescent="0.35">
      <c r="G1381" s="271">
        <v>41487</v>
      </c>
      <c r="H1381" s="4">
        <v>1.8967321585306118E-2</v>
      </c>
      <c r="I1381" s="4">
        <v>-4.9479738369530013E-3</v>
      </c>
      <c r="J1381" s="4">
        <v>-0.14320675205919675</v>
      </c>
      <c r="K1381" s="4">
        <v>-0.12131618644597253</v>
      </c>
    </row>
    <row r="1382" spans="7:11" x14ac:dyDescent="0.35">
      <c r="G1382" s="271">
        <v>41518</v>
      </c>
      <c r="H1382" s="4">
        <v>-0.26288510361254969</v>
      </c>
      <c r="I1382" s="4">
        <v>-0.12407660403318499</v>
      </c>
      <c r="J1382" s="4">
        <v>-0.18565949989430264</v>
      </c>
      <c r="K1382" s="4">
        <v>-0.12669889522163724</v>
      </c>
    </row>
    <row r="1383" spans="7:11" x14ac:dyDescent="0.35">
      <c r="G1383" s="271">
        <v>41548</v>
      </c>
      <c r="H1383" s="4">
        <v>-3.5276793109114024E-2</v>
      </c>
      <c r="I1383" s="4">
        <v>0.73993015272414819</v>
      </c>
      <c r="J1383" s="4">
        <v>-0.17540926018412617</v>
      </c>
      <c r="K1383" s="4">
        <v>-6.5740954179543398E-2</v>
      </c>
    </row>
    <row r="1384" spans="7:11" x14ac:dyDescent="0.35">
      <c r="G1384" s="271">
        <v>41579</v>
      </c>
      <c r="H1384" s="4">
        <v>6.2860717648125508E-2</v>
      </c>
      <c r="I1384" s="4">
        <v>-0.31170850859590149</v>
      </c>
      <c r="J1384" s="4">
        <v>-0.14298653471326539</v>
      </c>
      <c r="K1384" s="4">
        <v>-6.7419037443024243E-2</v>
      </c>
    </row>
    <row r="1385" spans="7:11" x14ac:dyDescent="0.35">
      <c r="G1385" s="271">
        <v>41609</v>
      </c>
      <c r="H1385" s="4">
        <v>-0.15566695325588076</v>
      </c>
      <c r="I1385" s="4">
        <v>0.33071646824794509</v>
      </c>
      <c r="J1385" s="4">
        <v>-0.17926086672593733</v>
      </c>
      <c r="K1385" s="4">
        <v>-2.2447482304234878E-2</v>
      </c>
    </row>
    <row r="1386" spans="7:11" x14ac:dyDescent="0.35">
      <c r="G1386" s="271">
        <v>41640</v>
      </c>
      <c r="H1386" s="4">
        <v>0.67120363302679364</v>
      </c>
      <c r="I1386" s="4">
        <v>-6.7770143225615698E-2</v>
      </c>
      <c r="J1386" s="4">
        <v>-0.15978129841317101</v>
      </c>
      <c r="K1386" s="4">
        <v>-3.0172440062036454E-2</v>
      </c>
    </row>
    <row r="1387" spans="7:11" x14ac:dyDescent="0.35">
      <c r="G1387" s="271">
        <v>41671</v>
      </c>
      <c r="H1387" s="4">
        <v>5.3424268822976906E-3</v>
      </c>
      <c r="I1387" s="4">
        <v>0.86555658356218523</v>
      </c>
      <c r="J1387" s="4">
        <v>-0.15714874196701323</v>
      </c>
      <c r="K1387" s="4">
        <v>2.1064065197659465E-2</v>
      </c>
    </row>
    <row r="1388" spans="7:11" x14ac:dyDescent="0.35">
      <c r="G1388" s="271">
        <v>41699</v>
      </c>
      <c r="H1388" s="4">
        <v>-0.57612070890914691</v>
      </c>
      <c r="I1388" s="4">
        <v>2.0523160727130145</v>
      </c>
      <c r="J1388" s="4">
        <v>-0.16622561238729294</v>
      </c>
      <c r="K1388" s="4">
        <v>0.13875048743641272</v>
      </c>
    </row>
    <row r="1389" spans="7:11" x14ac:dyDescent="0.35">
      <c r="G1389" s="271">
        <v>41730</v>
      </c>
      <c r="H1389" s="4">
        <v>-0.24159901951530194</v>
      </c>
      <c r="I1389" s="4">
        <v>-0.48888054339855957</v>
      </c>
      <c r="J1389" s="4">
        <v>-0.19649197414798258</v>
      </c>
      <c r="K1389" s="4">
        <v>8.2249408659825995E-2</v>
      </c>
    </row>
    <row r="1390" spans="7:11" x14ac:dyDescent="0.35">
      <c r="G1390" s="271">
        <v>41760</v>
      </c>
      <c r="H1390" s="4">
        <v>-2.8458863664098666E-2</v>
      </c>
      <c r="I1390" s="4">
        <v>5.9919240046566014E-2</v>
      </c>
      <c r="J1390" s="4">
        <v>-0.13626465796134002</v>
      </c>
      <c r="K1390" s="4">
        <v>0.18444603994588071</v>
      </c>
    </row>
    <row r="1391" spans="7:11" x14ac:dyDescent="0.35">
      <c r="G1391" s="271">
        <v>41791</v>
      </c>
      <c r="H1391" s="4">
        <v>0.21311692617131173</v>
      </c>
      <c r="I1391" s="4">
        <v>-0.29684746045529631</v>
      </c>
      <c r="J1391" s="4">
        <v>-7.7004120451728109E-2</v>
      </c>
      <c r="K1391" s="4">
        <v>6.6425338796768596E-2</v>
      </c>
    </row>
    <row r="1392" spans="7:11" x14ac:dyDescent="0.35">
      <c r="G1392" s="271">
        <v>41821</v>
      </c>
      <c r="H1392" s="4">
        <v>0.36544926028481184</v>
      </c>
      <c r="I1392" s="4">
        <v>-0.23897526521402856</v>
      </c>
      <c r="J1392" s="4">
        <v>-4.461304210096495E-2</v>
      </c>
      <c r="K1392" s="4">
        <v>3.4131719621362411E-2</v>
      </c>
    </row>
    <row r="1393" spans="7:11" x14ac:dyDescent="0.35">
      <c r="G1393" s="271">
        <v>41852</v>
      </c>
      <c r="H1393" s="4">
        <v>0.34530009308753451</v>
      </c>
      <c r="I1393" s="4">
        <v>0.7699269724888258</v>
      </c>
      <c r="J1393" s="4">
        <v>-1.5960483312763674E-2</v>
      </c>
      <c r="K1393" s="4">
        <v>8.2161369137432549E-2</v>
      </c>
    </row>
    <row r="1394" spans="7:11" x14ac:dyDescent="0.35">
      <c r="G1394" s="271">
        <v>41883</v>
      </c>
      <c r="H1394" s="4">
        <v>0.5494697737669596</v>
      </c>
      <c r="I1394" s="4">
        <v>2.2463483506065529E-2</v>
      </c>
      <c r="J1394" s="4">
        <v>6.1862971613601214E-2</v>
      </c>
      <c r="K1394" s="4">
        <v>9.436047971415884E-2</v>
      </c>
    </row>
    <row r="1395" spans="7:11" x14ac:dyDescent="0.35">
      <c r="G1395" s="271">
        <v>41913</v>
      </c>
      <c r="H1395" s="4">
        <v>0.43121274265740883</v>
      </c>
      <c r="I1395" s="4">
        <v>-0.17251388174172511</v>
      </c>
      <c r="J1395" s="4">
        <v>0.10278621503465724</v>
      </c>
      <c r="K1395" s="4">
        <v>1.909764819574189E-2</v>
      </c>
    </row>
    <row r="1396" spans="7:11" x14ac:dyDescent="0.35">
      <c r="G1396" s="271">
        <v>41944</v>
      </c>
      <c r="H1396" s="4">
        <v>8.2938980938426443E-2</v>
      </c>
      <c r="I1396" s="4">
        <v>0.97178797271560091</v>
      </c>
      <c r="J1396" s="4">
        <v>0.10403601984348487</v>
      </c>
      <c r="K1396" s="4">
        <v>5.7843483091125192E-2</v>
      </c>
    </row>
    <row r="1397" spans="7:11" x14ac:dyDescent="0.35">
      <c r="G1397" s="271">
        <v>41974</v>
      </c>
      <c r="H1397" s="4">
        <v>-0.16402802324178767</v>
      </c>
      <c r="I1397" s="4">
        <v>0.16145371041705592</v>
      </c>
      <c r="J1397" s="4">
        <v>0.10789020141852079</v>
      </c>
      <c r="K1397" s="4">
        <v>5.1695866736573448E-2</v>
      </c>
    </row>
    <row r="1398" spans="7:11" x14ac:dyDescent="0.35">
      <c r="G1398" s="271">
        <v>42005</v>
      </c>
      <c r="H1398" s="4">
        <v>0.11125316388354767</v>
      </c>
      <c r="I1398" s="4">
        <v>0.14750389423237409</v>
      </c>
      <c r="J1398" s="4">
        <v>8.54697487984315E-2</v>
      </c>
      <c r="K1398" s="4">
        <v>6.8960578572317521E-2</v>
      </c>
    </row>
    <row r="1399" spans="7:11" x14ac:dyDescent="0.35">
      <c r="G1399" s="271">
        <v>42036</v>
      </c>
      <c r="H1399" s="4">
        <v>0.25965019677442247</v>
      </c>
      <c r="I1399" s="4">
        <v>-0.32294927701401066</v>
      </c>
      <c r="J1399" s="4">
        <v>9.8721336952272365E-2</v>
      </c>
      <c r="K1399" s="4">
        <v>-1.190010019546639E-2</v>
      </c>
    </row>
    <row r="1400" spans="7:11" x14ac:dyDescent="0.35">
      <c r="G1400" s="271">
        <v>42064</v>
      </c>
      <c r="H1400" s="4">
        <v>1.0688681520274237</v>
      </c>
      <c r="I1400" s="4">
        <v>-0.25811372366697416</v>
      </c>
      <c r="J1400" s="4">
        <v>0.21671041639166733</v>
      </c>
      <c r="K1400" s="4">
        <v>-0.10939165045263211</v>
      </c>
    </row>
    <row r="1401" spans="7:11" x14ac:dyDescent="0.35">
      <c r="G1401" s="271">
        <v>42095</v>
      </c>
      <c r="H1401" s="4">
        <v>0.91392724105497436</v>
      </c>
      <c r="I1401" s="4">
        <v>0.55850127105118497</v>
      </c>
      <c r="J1401" s="4">
        <v>0.28799814230682674</v>
      </c>
      <c r="K1401" s="4">
        <v>-2.4652110431556351E-2</v>
      </c>
    </row>
    <row r="1402" spans="7:11" x14ac:dyDescent="0.35">
      <c r="G1402" s="271">
        <v>42125</v>
      </c>
      <c r="H1402" s="4">
        <v>3.3734275372131473E-2</v>
      </c>
      <c r="I1402" s="4">
        <v>0.23112918754470457</v>
      </c>
      <c r="J1402" s="4">
        <v>0.29659403196785017</v>
      </c>
      <c r="K1402" s="4">
        <v>-1.0440413201237453E-2</v>
      </c>
    </row>
    <row r="1403" spans="7:11" x14ac:dyDescent="0.35">
      <c r="G1403" s="271">
        <v>42156</v>
      </c>
      <c r="H1403" s="4">
        <v>0.42427363983816013</v>
      </c>
      <c r="I1403" s="4">
        <v>-0.14735492599843203</v>
      </c>
      <c r="J1403" s="4">
        <v>0.31657081635338624</v>
      </c>
      <c r="K1403" s="4">
        <v>1.4317336809585024E-2</v>
      </c>
    </row>
    <row r="1404" spans="7:11" x14ac:dyDescent="0.35">
      <c r="G1404" s="271">
        <v>42186</v>
      </c>
      <c r="H1404" s="4">
        <v>0.13954572503704932</v>
      </c>
      <c r="I1404" s="4">
        <v>0.47601499161186744</v>
      </c>
      <c r="J1404" s="4">
        <v>0.28862336297058921</v>
      </c>
      <c r="K1404" s="4">
        <v>0.108688166150539</v>
      </c>
    </row>
    <row r="1405" spans="7:11" x14ac:dyDescent="0.35">
      <c r="G1405" s="271">
        <v>42217</v>
      </c>
      <c r="H1405" s="4">
        <v>0.25424609312225477</v>
      </c>
      <c r="I1405" s="4">
        <v>-0.1933428582868042</v>
      </c>
      <c r="J1405" s="4">
        <v>0.27947303525880485</v>
      </c>
      <c r="K1405" s="4">
        <v>4.0211965501122604E-2</v>
      </c>
    </row>
    <row r="1406" spans="7:11" x14ac:dyDescent="0.35">
      <c r="G1406" s="271">
        <v>42248</v>
      </c>
      <c r="H1406" s="4">
        <v>3.4790483277023609E-2</v>
      </c>
      <c r="I1406" s="4">
        <v>0.1517927374153345</v>
      </c>
      <c r="J1406" s="4">
        <v>0.22663750613070421</v>
      </c>
      <c r="K1406" s="4">
        <v>4.8573679071976628E-2</v>
      </c>
    </row>
    <row r="1407" spans="7:11" x14ac:dyDescent="0.35">
      <c r="G1407" s="271">
        <v>42278</v>
      </c>
      <c r="H1407" s="4">
        <v>8.1683470627404997E-3</v>
      </c>
      <c r="I1407" s="4">
        <v>-0.36645073211432622</v>
      </c>
      <c r="J1407" s="4">
        <v>0.18580144837058055</v>
      </c>
      <c r="K1407" s="4">
        <v>3.4410063676068248E-2</v>
      </c>
    </row>
    <row r="1408" spans="7:11" x14ac:dyDescent="0.35">
      <c r="G1408" s="271">
        <v>42309</v>
      </c>
      <c r="H1408" s="4">
        <v>0.58609145276753183</v>
      </c>
      <c r="I1408" s="4">
        <v>1.7514334268687248</v>
      </c>
      <c r="J1408" s="4">
        <v>0.22007190952242728</v>
      </c>
      <c r="K1408" s="4">
        <v>9.6972763080818369E-2</v>
      </c>
    </row>
    <row r="1409" spans="7:11" x14ac:dyDescent="0.35">
      <c r="G1409" s="271">
        <v>42339</v>
      </c>
      <c r="H1409" s="4">
        <v>0.1988676079248104</v>
      </c>
      <c r="I1409" s="4">
        <v>-0.12625795762429892</v>
      </c>
      <c r="J1409" s="4">
        <v>0.25232326970593899</v>
      </c>
      <c r="K1409" s="4">
        <v>7.8317926273550942E-2</v>
      </c>
    </row>
    <row r="1410" spans="7:11" x14ac:dyDescent="0.35">
      <c r="G1410" s="271">
        <v>42370</v>
      </c>
      <c r="H1410" s="4">
        <v>-0.22070577330616969</v>
      </c>
      <c r="I1410" s="4">
        <v>-0.31742517847482743</v>
      </c>
      <c r="J1410" s="4">
        <v>0.22851910809850073</v>
      </c>
      <c r="K1410" s="4">
        <v>4.0579617267590518E-2</v>
      </c>
    </row>
    <row r="1411" spans="7:11" x14ac:dyDescent="0.35">
      <c r="G1411" s="271">
        <v>42401</v>
      </c>
      <c r="H1411" s="4">
        <v>-0.21099598253017138</v>
      </c>
      <c r="I1411" s="4">
        <v>2.3754382175056321E-5</v>
      </c>
      <c r="J1411" s="4">
        <v>0.20073919444353527</v>
      </c>
      <c r="K1411" s="4">
        <v>7.4163421858200351E-2</v>
      </c>
    </row>
    <row r="1412" spans="7:11" x14ac:dyDescent="0.35">
      <c r="G1412" s="271">
        <v>42430</v>
      </c>
      <c r="H1412" s="4">
        <v>-0.32546907208227571</v>
      </c>
      <c r="I1412" s="4">
        <v>-0.12902141990550464</v>
      </c>
      <c r="J1412" s="4">
        <v>0.12667930020329465</v>
      </c>
      <c r="K1412" s="4">
        <v>9.5705265677338058E-2</v>
      </c>
    </row>
    <row r="1413" spans="7:11" x14ac:dyDescent="0.35">
      <c r="G1413" s="271">
        <v>42461</v>
      </c>
      <c r="H1413" s="4">
        <v>-0.33759611335003492</v>
      </c>
      <c r="I1413" s="4">
        <v>-0.13211417052212659</v>
      </c>
      <c r="J1413" s="4">
        <v>5.5413987910163387E-2</v>
      </c>
      <c r="K1413" s="4">
        <v>4.5323654792712276E-2</v>
      </c>
    </row>
    <row r="1414" spans="7:11" x14ac:dyDescent="0.35">
      <c r="G1414" s="271">
        <v>42491</v>
      </c>
      <c r="H1414" s="4">
        <v>-0.33478612727137036</v>
      </c>
      <c r="I1414" s="4">
        <v>-0.32524703599375326</v>
      </c>
      <c r="J1414" s="4">
        <v>2.0005346977450156E-2</v>
      </c>
      <c r="K1414" s="4">
        <v>-7.0685030461955511E-3</v>
      </c>
    </row>
    <row r="1415" spans="7:11" x14ac:dyDescent="0.35">
      <c r="G1415" s="271">
        <v>42522</v>
      </c>
      <c r="H1415" s="4">
        <v>-9.7516571360823256E-2</v>
      </c>
      <c r="I1415" s="4">
        <v>0.7076773742092648</v>
      </c>
      <c r="J1415" s="4">
        <v>-2.4138343073716984E-2</v>
      </c>
      <c r="K1415" s="4">
        <v>6.0604909949408592E-2</v>
      </c>
    </row>
    <row r="1416" spans="7:11" x14ac:dyDescent="0.35">
      <c r="G1416" s="271">
        <v>42552</v>
      </c>
      <c r="H1416" s="4">
        <v>5.6201154745090909E-2</v>
      </c>
      <c r="I1416" s="4">
        <v>-0.41481940089734792</v>
      </c>
      <c r="J1416" s="4">
        <v>-3.1489193259534143E-2</v>
      </c>
      <c r="K1416" s="4">
        <v>-5.9076795767610601E-2</v>
      </c>
    </row>
    <row r="1417" spans="7:11" x14ac:dyDescent="0.35">
      <c r="G1417" s="271">
        <v>42583</v>
      </c>
      <c r="H1417" s="4">
        <v>-0.16616058890188701</v>
      </c>
      <c r="I1417" s="4">
        <v>0.43119603088373593</v>
      </c>
      <c r="J1417" s="4">
        <v>-7.3988294078949579E-2</v>
      </c>
      <c r="K1417" s="4">
        <v>-7.4613344033273021E-3</v>
      </c>
    </row>
    <row r="1418" spans="7:11" x14ac:dyDescent="0.35">
      <c r="G1418" s="271">
        <v>42614</v>
      </c>
      <c r="H1418" s="4">
        <v>-0.10276025334810468</v>
      </c>
      <c r="I1418" s="4">
        <v>6.185462996922575E-2</v>
      </c>
      <c r="J1418" s="4">
        <v>-8.82337570012377E-2</v>
      </c>
      <c r="K1418" s="4">
        <v>-1.2372916568287096E-2</v>
      </c>
    </row>
    <row r="1419" spans="7:11" x14ac:dyDescent="0.35">
      <c r="G1419" s="271">
        <v>42644</v>
      </c>
      <c r="H1419" s="4">
        <v>0.50137832942313909</v>
      </c>
      <c r="I1419" s="4">
        <v>0.20963649822318908</v>
      </c>
      <c r="J1419" s="4">
        <v>-4.0778234734058505E-2</v>
      </c>
      <c r="K1419" s="4">
        <v>3.3446081753865986E-2</v>
      </c>
    </row>
    <row r="1420" spans="7:11" x14ac:dyDescent="0.35">
      <c r="G1420" s="271">
        <v>42675</v>
      </c>
      <c r="H1420" s="4">
        <v>0.42152984273838867</v>
      </c>
      <c r="I1420" s="4">
        <v>-0.4520573197493214</v>
      </c>
      <c r="J1420" s="4">
        <v>-3.4744275240825018E-2</v>
      </c>
      <c r="K1420" s="4">
        <v>-0.10682594321029681</v>
      </c>
    </row>
    <row r="1421" spans="7:11" x14ac:dyDescent="0.35">
      <c r="G1421" s="271">
        <v>42705</v>
      </c>
      <c r="H1421" s="4">
        <v>0.77556141221763486</v>
      </c>
      <c r="I1421" s="4">
        <v>5.8737365829580002E-2</v>
      </c>
      <c r="J1421" s="4">
        <v>8.6127640535398342E-3</v>
      </c>
      <c r="K1421" s="4">
        <v>-9.6641927628009827E-2</v>
      </c>
    </row>
    <row r="1422" spans="7:11" x14ac:dyDescent="0.35">
      <c r="G1422" s="271">
        <v>42736</v>
      </c>
      <c r="H1422" s="4">
        <v>0.53469464382353804</v>
      </c>
      <c r="I1422" s="4">
        <v>0.52756781548311649</v>
      </c>
      <c r="J1422" s="4">
        <v>4.4405129747966621E-2</v>
      </c>
      <c r="K1422" s="4">
        <v>-4.5200387451856838E-2</v>
      </c>
    </row>
    <row r="1423" spans="7:11" x14ac:dyDescent="0.35">
      <c r="G1423" s="271">
        <v>42767</v>
      </c>
      <c r="H1423" s="4">
        <v>0.70979921700074988</v>
      </c>
      <c r="I1423" s="4">
        <v>5.8913611572943392E-2</v>
      </c>
      <c r="J1423" s="4">
        <v>8.3297721790352552E-2</v>
      </c>
      <c r="K1423" s="4">
        <v>-4.1490941349197841E-2</v>
      </c>
    </row>
    <row r="1424" spans="7:11" x14ac:dyDescent="0.35">
      <c r="G1424" s="271">
        <v>42795</v>
      </c>
      <c r="H1424" s="4">
        <v>2.6181175733795992</v>
      </c>
      <c r="I1424" s="4">
        <v>0.28985486084054646</v>
      </c>
      <c r="J1424" s="4">
        <v>0.23053497299388082</v>
      </c>
      <c r="K1424" s="4">
        <v>-1.1270978023307565E-2</v>
      </c>
    </row>
    <row r="1425" spans="7:11" x14ac:dyDescent="0.35">
      <c r="G1425" s="271">
        <v>42826</v>
      </c>
      <c r="H1425" s="4">
        <v>1.5007337805603682</v>
      </c>
      <c r="I1425" s="4">
        <v>2.0221390769562753E-2</v>
      </c>
      <c r="J1425" s="4">
        <v>0.33923229371685504</v>
      </c>
      <c r="K1425" s="4">
        <v>2.3380810229995941E-3</v>
      </c>
    </row>
    <row r="1426" spans="7:11" x14ac:dyDescent="0.35">
      <c r="G1426" s="271">
        <v>42856</v>
      </c>
      <c r="H1426" s="4">
        <v>1.2449158316248665</v>
      </c>
      <c r="I1426" s="4">
        <v>0.6198464714867713</v>
      </c>
      <c r="J1426" s="4">
        <v>0.45924584936920532</v>
      </c>
      <c r="K1426" s="4">
        <v>7.7641957216108004E-2</v>
      </c>
    </row>
    <row r="1427" spans="7:11" x14ac:dyDescent="0.35">
      <c r="G1427" s="271">
        <v>42887</v>
      </c>
      <c r="H1427" s="4">
        <v>1.1197029764481394</v>
      </c>
      <c r="I1427" s="4">
        <v>0.31035491334248255</v>
      </c>
      <c r="J1427" s="4">
        <v>0.5891735040749766</v>
      </c>
      <c r="K1427" s="4">
        <v>6.0760216729010663E-2</v>
      </c>
    </row>
    <row r="1428" spans="7:11" x14ac:dyDescent="0.35">
      <c r="G1428" s="271">
        <v>42917</v>
      </c>
      <c r="H1428" s="4">
        <v>0.58327321394396137</v>
      </c>
      <c r="I1428" s="4">
        <v>-6.5119910957051941E-2</v>
      </c>
      <c r="J1428" s="4">
        <v>0.65233091315235581</v>
      </c>
      <c r="K1428" s="4">
        <v>0.12830499587216848</v>
      </c>
    </row>
    <row r="1429" spans="7:11" x14ac:dyDescent="0.35">
      <c r="G1429" s="271">
        <v>42948</v>
      </c>
      <c r="H1429" s="4">
        <v>0.27353462406215079</v>
      </c>
      <c r="I1429" s="4">
        <v>0.74256357490661729</v>
      </c>
      <c r="J1429" s="4">
        <v>0.71597031545065959</v>
      </c>
      <c r="K1429" s="4">
        <v>0.17393498380005612</v>
      </c>
    </row>
    <row r="1430" spans="7:11" x14ac:dyDescent="0.35">
      <c r="G1430" s="271">
        <v>42979</v>
      </c>
      <c r="H1430" s="4">
        <v>0.8870836893713443</v>
      </c>
      <c r="I1430" s="4">
        <v>0.12121639707750709</v>
      </c>
      <c r="J1430" s="4">
        <v>0.82942334256000438</v>
      </c>
      <c r="K1430" s="4">
        <v>0.17798131999785727</v>
      </c>
    </row>
    <row r="1431" spans="7:11" x14ac:dyDescent="0.35">
      <c r="G1431" s="271">
        <v>43009</v>
      </c>
      <c r="H1431" s="4">
        <v>-4.4583291449776796E-3</v>
      </c>
      <c r="I1431" s="4">
        <v>0.18117855154399454</v>
      </c>
      <c r="J1431" s="4">
        <v>0.73689255772879791</v>
      </c>
      <c r="K1431" s="4">
        <v>0.17640363296569794</v>
      </c>
    </row>
    <row r="1432" spans="7:11" x14ac:dyDescent="0.35">
      <c r="G1432" s="271">
        <v>43040</v>
      </c>
      <c r="H1432" s="4">
        <v>0.266012994453247</v>
      </c>
      <c r="I1432" s="4">
        <v>0.25564819323080745</v>
      </c>
      <c r="J1432" s="4">
        <v>0.70390229680886818</v>
      </c>
      <c r="K1432" s="4">
        <v>0.27147377903016046</v>
      </c>
    </row>
    <row r="1433" spans="7:11" x14ac:dyDescent="0.35">
      <c r="G1433" s="271">
        <v>43070</v>
      </c>
      <c r="H1433" s="4">
        <v>-0.18081090288485779</v>
      </c>
      <c r="I1433" s="4">
        <v>-0.11115381400633251</v>
      </c>
      <c r="J1433" s="4">
        <v>0.58917761321521045</v>
      </c>
      <c r="K1433" s="4">
        <v>0.25992639569920439</v>
      </c>
    </row>
    <row r="1434" spans="7:11" x14ac:dyDescent="0.35">
      <c r="G1434" s="271">
        <v>43101</v>
      </c>
      <c r="H1434" s="4">
        <v>0.5885378646608721</v>
      </c>
      <c r="I1434" s="4">
        <v>-0.17814372988319715</v>
      </c>
      <c r="J1434" s="4">
        <v>0.59141266363700873</v>
      </c>
      <c r="K1434" s="4">
        <v>0.20666604963122093</v>
      </c>
    </row>
    <row r="1435" spans="7:11" x14ac:dyDescent="0.35">
      <c r="G1435" s="271">
        <v>43132</v>
      </c>
      <c r="H1435" s="4">
        <v>0.64192277804165032</v>
      </c>
      <c r="I1435" s="4">
        <v>0.33476954231623535</v>
      </c>
      <c r="J1435" s="4">
        <v>0.59025024608208909</v>
      </c>
      <c r="K1435" s="4">
        <v>0.22528987187290794</v>
      </c>
    </row>
    <row r="1436" spans="7:11" x14ac:dyDescent="0.35">
      <c r="G1436" s="271">
        <v>43160</v>
      </c>
      <c r="H1436" s="4">
        <v>-0.25221420011318996</v>
      </c>
      <c r="I1436" s="4">
        <v>-8.4331969614443447E-2</v>
      </c>
      <c r="J1436" s="4">
        <v>0.39687434734574545</v>
      </c>
      <c r="K1436" s="4">
        <v>0.19245420794972512</v>
      </c>
    </row>
    <row r="1437" spans="7:11" x14ac:dyDescent="0.35">
      <c r="G1437" s="271">
        <v>43191</v>
      </c>
      <c r="H1437" s="4">
        <v>4.2564357099364791E-2</v>
      </c>
      <c r="I1437" s="4">
        <v>0.56984853835728977</v>
      </c>
      <c r="J1437" s="4">
        <v>0.32097362571077137</v>
      </c>
      <c r="K1437" s="4">
        <v>0.23676998580757846</v>
      </c>
    </row>
    <row r="1438" spans="7:11" x14ac:dyDescent="0.35">
      <c r="G1438" s="271">
        <v>43221</v>
      </c>
      <c r="H1438" s="4">
        <v>0.14921439079908683</v>
      </c>
      <c r="I1438" s="4">
        <v>0.40448420488545533</v>
      </c>
      <c r="J1438" s="4">
        <v>0.26484819574008989</v>
      </c>
      <c r="K1438" s="4">
        <v>0.22971211295063587</v>
      </c>
    </row>
    <row r="1439" spans="7:11" x14ac:dyDescent="0.35">
      <c r="G1439" s="271">
        <v>43252</v>
      </c>
      <c r="H1439" s="4">
        <v>-0.22039151787748013</v>
      </c>
      <c r="I1439" s="4">
        <v>-0.46762273795114639</v>
      </c>
      <c r="J1439" s="4">
        <v>0.14430098193787599</v>
      </c>
      <c r="K1439" s="4">
        <v>0.11354368209197507</v>
      </c>
    </row>
    <row r="1440" spans="7:11" x14ac:dyDescent="0.35">
      <c r="G1440" s="271">
        <v>43282</v>
      </c>
      <c r="H1440" s="4">
        <v>0.15434371391651691</v>
      </c>
      <c r="I1440" s="4">
        <v>1.2371501361720663</v>
      </c>
      <c r="J1440" s="4">
        <v>0.1118751324235665</v>
      </c>
      <c r="K1440" s="4">
        <v>0.2206725074709055</v>
      </c>
    </row>
    <row r="1441" spans="7:11" x14ac:dyDescent="0.35">
      <c r="G1441" s="271">
        <v>43313</v>
      </c>
      <c r="H1441" s="4">
        <v>0.26927477473748285</v>
      </c>
      <c r="I1441" s="4">
        <v>-0.66545749839703738</v>
      </c>
      <c r="J1441" s="4">
        <v>0.11426192138992164</v>
      </c>
      <c r="K1441" s="4">
        <v>2.1218208758113422E-2</v>
      </c>
    </row>
    <row r="1442" spans="7:11" x14ac:dyDescent="0.35">
      <c r="G1442" s="271">
        <v>43344</v>
      </c>
      <c r="H1442" s="4">
        <v>-7.6227728890844393E-2</v>
      </c>
      <c r="I1442" s="4">
        <v>7.0029972472007929E-2</v>
      </c>
      <c r="J1442" s="4">
        <v>4.9460259432168252E-2</v>
      </c>
      <c r="K1442" s="4">
        <v>1.8274966636336432E-2</v>
      </c>
    </row>
    <row r="1443" spans="7:11" x14ac:dyDescent="0.35">
      <c r="G1443" s="271">
        <v>43374</v>
      </c>
      <c r="H1443" s="4">
        <v>0.17232045071187851</v>
      </c>
      <c r="I1443" s="4">
        <v>0.39776775203549763</v>
      </c>
      <c r="J1443" s="4">
        <v>6.4716524258910946E-2</v>
      </c>
      <c r="K1443" s="4">
        <v>3.4933525691273726E-2</v>
      </c>
    </row>
    <row r="1444" spans="7:11" x14ac:dyDescent="0.35">
      <c r="G1444" s="271">
        <v>43405</v>
      </c>
      <c r="H1444" s="4">
        <v>-0.19853928794586284</v>
      </c>
      <c r="I1444" s="4">
        <v>-0.29856874439766778</v>
      </c>
      <c r="J1444" s="4">
        <v>2.3154205625651292E-2</v>
      </c>
      <c r="K1444" s="4">
        <v>-4.0609403343693229E-3</v>
      </c>
    </row>
    <row r="1445" spans="7:11" x14ac:dyDescent="0.35">
      <c r="G1445" s="271">
        <v>43435</v>
      </c>
      <c r="H1445" s="4">
        <v>4.8422280123032513E-2</v>
      </c>
      <c r="I1445" s="4">
        <v>8.4310654703162236E-2</v>
      </c>
      <c r="J1445" s="4">
        <v>4.0686685141546386E-2</v>
      </c>
      <c r="K1445" s="4">
        <v>5.3033386667979965E-3</v>
      </c>
    </row>
    <row r="1446" spans="7:11" x14ac:dyDescent="0.35">
      <c r="G1446" s="271">
        <v>43466</v>
      </c>
      <c r="H1446" s="4">
        <v>-6.5658129313315827E-2</v>
      </c>
      <c r="I1446" s="4">
        <v>0.56199623189260661</v>
      </c>
      <c r="J1446" s="4">
        <v>1.1809714030182494E-2</v>
      </c>
      <c r="K1446" s="4">
        <v>5.1434723883872158E-2</v>
      </c>
    </row>
    <row r="1447" spans="7:11" x14ac:dyDescent="0.35">
      <c r="G1447" s="271">
        <v>43497</v>
      </c>
      <c r="H1447" s="4">
        <v>2.772505786246815E-2</v>
      </c>
      <c r="I1447" s="4">
        <v>-0.36151929489401535</v>
      </c>
      <c r="J1447" s="4">
        <v>-1.1761627564643051E-2</v>
      </c>
      <c r="K1447" s="4">
        <v>4.0400258984871762E-3</v>
      </c>
    </row>
    <row r="1448" spans="7:11" x14ac:dyDescent="0.35">
      <c r="G1448" s="271">
        <v>43525</v>
      </c>
      <c r="H1448" s="4">
        <v>-1.409482642290949E-2</v>
      </c>
      <c r="I1448" s="4">
        <v>0.18402917718782885</v>
      </c>
      <c r="J1448" s="4">
        <v>1.1792797747001593E-2</v>
      </c>
      <c r="K1448" s="4">
        <v>2.342314874355611E-2</v>
      </c>
    </row>
    <row r="1449" spans="7:11" x14ac:dyDescent="0.35">
      <c r="G1449" s="271">
        <v>43556</v>
      </c>
      <c r="H1449" s="4">
        <v>-7.6990710761853931E-3</v>
      </c>
      <c r="I1449" s="4">
        <v>0.24729465838381492</v>
      </c>
      <c r="J1449" s="4">
        <v>8.1034352061533088E-3</v>
      </c>
      <c r="K1449" s="4">
        <v>1.0632297426878656E-2</v>
      </c>
    </row>
    <row r="1450" spans="7:11" x14ac:dyDescent="0.35">
      <c r="G1450" s="271">
        <v>43586</v>
      </c>
      <c r="H1450" s="4">
        <v>0.16703633956307518</v>
      </c>
      <c r="I1450" s="4">
        <v>-0.34687587757531979</v>
      </c>
      <c r="J1450" s="4">
        <v>1.1263108612362904E-2</v>
      </c>
      <c r="K1450" s="4">
        <v>-6.4138246583656855E-2</v>
      </c>
    </row>
    <row r="1451" spans="7:11" x14ac:dyDescent="0.35">
      <c r="G1451" s="271">
        <v>43617</v>
      </c>
      <c r="H1451" s="4">
        <v>-1.2700585966296196E-2</v>
      </c>
      <c r="I1451" s="4">
        <v>-3.0327558451710424E-3</v>
      </c>
      <c r="J1451" s="4">
        <v>3.6513503844026296E-2</v>
      </c>
      <c r="K1451" s="4">
        <v>-4.1990050695844827E-3</v>
      </c>
    </row>
    <row r="1452" spans="7:11" x14ac:dyDescent="0.35">
      <c r="G1452" s="271">
        <v>43647</v>
      </c>
      <c r="H1452" s="4">
        <v>-0.2457463564547252</v>
      </c>
      <c r="I1452" s="4">
        <v>-0.351474130567765</v>
      </c>
      <c r="J1452" s="4">
        <v>-1.1906249287612081E-2</v>
      </c>
      <c r="K1452" s="4">
        <v>-0.13892510891908616</v>
      </c>
    </row>
    <row r="1453" spans="7:11" x14ac:dyDescent="0.35">
      <c r="G1453" s="271">
        <v>43678</v>
      </c>
      <c r="H1453" s="4">
        <v>-0.18406853615150243</v>
      </c>
      <c r="I1453" s="4">
        <v>-0.25318167858328477</v>
      </c>
      <c r="J1453" s="4">
        <v>-4.7044468170299614E-2</v>
      </c>
      <c r="K1453" s="4">
        <v>-5.8485202996416352E-2</v>
      </c>
    </row>
    <row r="1454" spans="7:11" x14ac:dyDescent="0.35">
      <c r="G1454" s="271">
        <v>43709</v>
      </c>
      <c r="H1454" s="4">
        <v>-0.10113810382595501</v>
      </c>
      <c r="I1454" s="4">
        <v>-0.22082454646298255</v>
      </c>
      <c r="J1454" s="4">
        <v>-4.918362956734601E-2</v>
      </c>
      <c r="K1454" s="4">
        <v>-8.0120907874792646E-2</v>
      </c>
    </row>
    <row r="1455" spans="7:11" x14ac:dyDescent="0.35">
      <c r="G1455" s="271">
        <v>43739</v>
      </c>
      <c r="H1455" s="4">
        <v>-0.10070041820775411</v>
      </c>
      <c r="I1455" s="4">
        <v>-0.40176546628880172</v>
      </c>
      <c r="J1455" s="4">
        <v>-7.2001951055466584E-2</v>
      </c>
      <c r="K1455" s="4">
        <v>-0.1419184678918598</v>
      </c>
    </row>
    <row r="1456" spans="7:11" x14ac:dyDescent="0.35">
      <c r="G1456" s="271">
        <v>43770</v>
      </c>
      <c r="H1456" s="4">
        <v>0.25386515750010852</v>
      </c>
      <c r="I1456" s="4">
        <v>0.1238659340580075</v>
      </c>
      <c r="J1456" s="4">
        <v>-3.4703879665681669E-2</v>
      </c>
      <c r="K1456" s="4">
        <v>-0.11554246928644518</v>
      </c>
    </row>
    <row r="1457" spans="7:11" x14ac:dyDescent="0.35">
      <c r="G1457" s="271">
        <v>43800</v>
      </c>
      <c r="H1457" s="4">
        <v>-0.12409993996928981</v>
      </c>
      <c r="I1457" s="4">
        <v>-8.1709852596057453E-2</v>
      </c>
      <c r="J1457" s="4">
        <v>-4.5567651663859454E-2</v>
      </c>
      <c r="K1457" s="4">
        <v>-0.1228196574634296</v>
      </c>
    </row>
    <row r="1458" spans="7:11" x14ac:dyDescent="0.35">
      <c r="G1458" s="271">
        <v>43831</v>
      </c>
      <c r="H1458" s="4">
        <v>0.31405327025038177</v>
      </c>
      <c r="I1458" s="4">
        <v>-0.32515135604064271</v>
      </c>
      <c r="J1458" s="4">
        <v>-2.3044285734078129E-2</v>
      </c>
      <c r="K1458" s="4">
        <v>-0.17912445800343146</v>
      </c>
    </row>
    <row r="1459" spans="7:11" x14ac:dyDescent="0.35">
      <c r="G1459" s="271">
        <v>43862</v>
      </c>
      <c r="H1459" s="4">
        <v>6.4676596121088004E-2</v>
      </c>
      <c r="I1459" s="4">
        <v>0.2024084809328297</v>
      </c>
      <c r="J1459" s="4">
        <v>-2.049060094577948E-2</v>
      </c>
      <c r="K1459" s="4">
        <v>-0.14696215402508384</v>
      </c>
    </row>
    <row r="1460" spans="7:11" x14ac:dyDescent="0.35">
      <c r="G1460" s="271">
        <v>43891</v>
      </c>
      <c r="H1460" s="4">
        <v>-0.25381654747875582</v>
      </c>
      <c r="I1460" s="4">
        <v>-0.29626377049175767</v>
      </c>
      <c r="J1460" s="4">
        <v>-3.7733076259602871E-2</v>
      </c>
      <c r="K1460" s="4">
        <v>-0.18174292652500301</v>
      </c>
    </row>
    <row r="1461" spans="7:11" x14ac:dyDescent="0.35">
      <c r="G1461" s="271">
        <v>43922</v>
      </c>
      <c r="H1461" s="4">
        <v>0.41349565137450695</v>
      </c>
      <c r="I1461" s="4">
        <v>-0.71241092153799157</v>
      </c>
      <c r="J1461" s="4">
        <v>-6.5389413687607645E-3</v>
      </c>
      <c r="K1461" s="4">
        <v>-0.29290875876965994</v>
      </c>
    </row>
    <row r="1462" spans="7:11" x14ac:dyDescent="0.35">
      <c r="G1462" s="271">
        <v>43952</v>
      </c>
      <c r="H1462" s="4">
        <v>-0.56933039066543945</v>
      </c>
      <c r="I1462" s="4">
        <v>-0.40087443339719842</v>
      </c>
      <c r="J1462" s="4">
        <v>-7.8321196839086338E-2</v>
      </c>
      <c r="K1462" s="4">
        <v>-0.29498121788884468</v>
      </c>
    </row>
    <row r="1463" spans="7:11" x14ac:dyDescent="0.35">
      <c r="G1463" s="271">
        <v>43983</v>
      </c>
      <c r="H1463" s="4">
        <v>-0.49837797157399244</v>
      </c>
      <c r="I1463" s="4">
        <v>-0.23186540822386059</v>
      </c>
      <c r="J1463" s="4">
        <v>-0.12115607497468017</v>
      </c>
      <c r="K1463" s="4">
        <v>-0.31181327575717654</v>
      </c>
    </row>
    <row r="1464" spans="7:11" x14ac:dyDescent="0.35">
      <c r="G1464" s="271">
        <v>44013</v>
      </c>
      <c r="H1464" s="4">
        <v>-0.3081692026748134</v>
      </c>
      <c r="I1464" s="4">
        <v>-0.59066767550921118</v>
      </c>
      <c r="J1464" s="4">
        <v>-0.12325538785218515</v>
      </c>
      <c r="K1464" s="4">
        <v>-0.33629903142624418</v>
      </c>
    </row>
    <row r="1465" spans="7:11" x14ac:dyDescent="0.35">
      <c r="G1465" s="271">
        <v>44044</v>
      </c>
      <c r="H1465" s="4">
        <v>-0.18568846227816937</v>
      </c>
      <c r="I1465" s="4">
        <v>-8.9410047524401293E-2</v>
      </c>
      <c r="J1465" s="4">
        <v>-0.12233077851800345</v>
      </c>
      <c r="K1465" s="4">
        <v>-0.33037174756529597</v>
      </c>
    </row>
    <row r="1466" spans="7:11" x14ac:dyDescent="0.35">
      <c r="G1466" s="271">
        <v>44075</v>
      </c>
      <c r="H1466" s="4">
        <v>-0.19992044257106889</v>
      </c>
      <c r="I1466" s="4">
        <v>-0.41306960630053424</v>
      </c>
      <c r="J1466" s="4">
        <v>-0.13142263674984522</v>
      </c>
      <c r="K1466" s="4">
        <v>-0.34486000662072391</v>
      </c>
    </row>
    <row r="1467" spans="7:11" x14ac:dyDescent="0.35">
      <c r="G1467" s="271">
        <v>44105</v>
      </c>
      <c r="H1467" s="4">
        <v>-0.33004845247023573</v>
      </c>
      <c r="I1467" s="4">
        <v>-0.33258835309645718</v>
      </c>
      <c r="J1467" s="4">
        <v>-0.15282964243906128</v>
      </c>
      <c r="K1467" s="4">
        <v>-0.33788687439325071</v>
      </c>
    </row>
    <row r="1468" spans="7:11" x14ac:dyDescent="0.35">
      <c r="G1468" s="271">
        <v>44136</v>
      </c>
      <c r="H1468" s="4">
        <v>0.13880176180318737</v>
      </c>
      <c r="I1468" s="4">
        <v>-0.4236848931736209</v>
      </c>
      <c r="J1468" s="4">
        <v>-0.15610673243017215</v>
      </c>
      <c r="K1468" s="4">
        <v>-0.37191945420215833</v>
      </c>
    </row>
    <row r="1469" spans="7:11" x14ac:dyDescent="0.35">
      <c r="G1469" s="271">
        <v>44166</v>
      </c>
      <c r="H1469" s="4">
        <v>0.52098360317538517</v>
      </c>
      <c r="I1469" s="4">
        <v>3.0745919629479035E-2</v>
      </c>
      <c r="J1469" s="4">
        <v>-0.11824757083131909</v>
      </c>
      <c r="K1469" s="4">
        <v>-0.36753358619103216</v>
      </c>
    </row>
    <row r="1470" spans="7:11" x14ac:dyDescent="0.35">
      <c r="G1470" s="271">
        <v>44197</v>
      </c>
      <c r="H1470" s="4">
        <v>0.10088191957890524</v>
      </c>
      <c r="I1470" s="4">
        <v>-0.45086174548811409</v>
      </c>
      <c r="J1470" s="4">
        <v>-0.12697967478572136</v>
      </c>
      <c r="K1470" s="4">
        <v>-0.37809018192295107</v>
      </c>
    </row>
    <row r="1471" spans="7:11" x14ac:dyDescent="0.35">
      <c r="G1471" s="271">
        <v>44228</v>
      </c>
      <c r="H1471" s="4">
        <v>-0.21182061383321593</v>
      </c>
      <c r="I1471" s="4">
        <v>-0.21217521164754538</v>
      </c>
      <c r="J1471" s="4">
        <v>-0.14616394560360191</v>
      </c>
      <c r="K1471" s="4">
        <v>-0.39962033271805375</v>
      </c>
    </row>
    <row r="1472" spans="7:11" x14ac:dyDescent="0.35">
      <c r="G1472" s="271">
        <v>44256</v>
      </c>
      <c r="H1472" s="4">
        <v>0.43349961026424477</v>
      </c>
      <c r="I1472" s="4">
        <v>0.66451046748308884</v>
      </c>
      <c r="J1472" s="4">
        <v>-0.10580164201269859</v>
      </c>
      <c r="K1472" s="4">
        <v>-0.33563957441692827</v>
      </c>
    </row>
    <row r="1473" spans="7:11" x14ac:dyDescent="0.35">
      <c r="G1473" s="271">
        <v>44287</v>
      </c>
      <c r="H1473" s="4">
        <v>-0.3185877255505295</v>
      </c>
      <c r="I1473" s="4">
        <v>0.35103409482071046</v>
      </c>
      <c r="J1473" s="4">
        <v>-0.16697047247838792</v>
      </c>
      <c r="K1473" s="4">
        <v>-0.23241878212551315</v>
      </c>
    </row>
    <row r="1474" spans="7:11" x14ac:dyDescent="0.35">
      <c r="G1474" s="271">
        <v>44317</v>
      </c>
      <c r="H1474" s="4">
        <v>0.55027296252536506</v>
      </c>
      <c r="I1474" s="4">
        <v>0.32533556952602694</v>
      </c>
      <c r="J1474" s="4">
        <v>-8.9117763782720627E-2</v>
      </c>
      <c r="K1474" s="4">
        <v>-0.1741039264328762</v>
      </c>
    </row>
    <row r="1475" spans="7:11" x14ac:dyDescent="0.35">
      <c r="G1475" s="271">
        <v>44348</v>
      </c>
      <c r="H1475" s="4">
        <v>0.8173624567953286</v>
      </c>
      <c r="I1475" s="4">
        <v>9.0886672574788552E-2</v>
      </c>
      <c r="J1475" s="4">
        <v>-2.5646470400350063E-3</v>
      </c>
      <c r="K1475" s="4">
        <v>-0.14628203824022201</v>
      </c>
    </row>
    <row r="1476" spans="7:11" x14ac:dyDescent="0.35">
      <c r="G1476" s="271">
        <v>44378</v>
      </c>
      <c r="H1476" s="4">
        <v>0.38288027287453885</v>
      </c>
      <c r="I1476" s="4">
        <v>0.84503237246914575</v>
      </c>
      <c r="J1476" s="4">
        <v>6.0206094511453534E-2</v>
      </c>
      <c r="K1476" s="4">
        <v>-2.207696197659037E-3</v>
      </c>
    </row>
    <row r="1477" spans="7:11" x14ac:dyDescent="0.35">
      <c r="G1477" s="271">
        <v>44409</v>
      </c>
      <c r="H1477" s="4">
        <v>0.47440221595365739</v>
      </c>
      <c r="I1477" s="4">
        <v>1.025706624156308</v>
      </c>
      <c r="J1477" s="4">
        <v>0.1109841772806015</v>
      </c>
      <c r="K1477" s="4">
        <v>6.4587856007190414E-2</v>
      </c>
    </row>
    <row r="1478" spans="7:11" x14ac:dyDescent="0.35">
      <c r="G1478" s="271">
        <v>44440</v>
      </c>
      <c r="H1478" s="4">
        <v>9.557203542806092E-2</v>
      </c>
      <c r="I1478" s="4">
        <v>0.80908714998814357</v>
      </c>
      <c r="J1478" s="4">
        <v>0.14187697552332512</v>
      </c>
      <c r="K1478" s="4">
        <v>0.15517228900340152</v>
      </c>
    </row>
    <row r="1479" spans="7:11" x14ac:dyDescent="0.35">
      <c r="G1479" s="271">
        <v>44470</v>
      </c>
      <c r="H1479" s="4">
        <v>0.40100911703800457</v>
      </c>
      <c r="I1479" s="4">
        <v>0.79187164356922812</v>
      </c>
      <c r="J1479" s="4">
        <v>0.21194850328439574</v>
      </c>
      <c r="K1479" s="4">
        <v>0.24467669134870818</v>
      </c>
    </row>
    <row r="1480" spans="7:11" x14ac:dyDescent="0.35">
      <c r="G1480" s="271">
        <v>44501</v>
      </c>
      <c r="H1480" s="4">
        <v>-0.19348054105399792</v>
      </c>
      <c r="I1480" s="4">
        <v>1.2770242498613191</v>
      </c>
      <c r="J1480" s="4">
        <v>0.16583565443632642</v>
      </c>
      <c r="K1480" s="4">
        <v>0.38250364578041562</v>
      </c>
    </row>
    <row r="1481" spans="7:11" x14ac:dyDescent="0.35">
      <c r="G1481" s="271">
        <v>44531</v>
      </c>
      <c r="H1481" s="4">
        <v>2.4011869150766918E-2</v>
      </c>
      <c r="I1481" s="4">
        <v>0.28897941573828723</v>
      </c>
      <c r="J1481" s="4">
        <v>0.12757067707695091</v>
      </c>
      <c r="K1481" s="4">
        <v>0.40294385022226309</v>
      </c>
    </row>
    <row r="1482" spans="7:11" x14ac:dyDescent="0.35">
      <c r="G1482" s="271">
        <v>44562</v>
      </c>
      <c r="H1482" s="4">
        <v>1.152656256042528E-2</v>
      </c>
      <c r="I1482" s="4">
        <v>1.1322895196682912</v>
      </c>
      <c r="J1482" s="4">
        <v>0.11836893600669618</v>
      </c>
      <c r="K1482" s="4">
        <v>0.54864477232727138</v>
      </c>
    </row>
    <row r="1483" spans="7:11" x14ac:dyDescent="0.35">
      <c r="G1483" s="271">
        <v>44593</v>
      </c>
      <c r="H1483" s="4">
        <v>0.28767631614218736</v>
      </c>
      <c r="I1483" s="4">
        <v>0.59241561365457729</v>
      </c>
      <c r="J1483" s="4">
        <v>0.15770027988369817</v>
      </c>
      <c r="K1483" s="4">
        <v>0.63865252654004534</v>
      </c>
    </row>
    <row r="1484" spans="7:11" x14ac:dyDescent="0.35">
      <c r="G1484" s="271">
        <v>44621</v>
      </c>
      <c r="H1484" s="4">
        <v>0.20069732373538574</v>
      </c>
      <c r="I1484" s="4">
        <v>-0.3417976834377956</v>
      </c>
      <c r="J1484" s="4">
        <v>0.14434701672760952</v>
      </c>
      <c r="K1484" s="4">
        <v>0.46459557942282093</v>
      </c>
    </row>
    <row r="1485" spans="7:11" x14ac:dyDescent="0.35">
      <c r="G1485" s="271">
        <v>44652</v>
      </c>
      <c r="H1485" s="4">
        <v>0.51732644427346641</v>
      </c>
      <c r="I1485" s="4">
        <v>0.35690014951499949</v>
      </c>
      <c r="J1485" s="4">
        <v>0.23510519147351649</v>
      </c>
      <c r="K1485" s="4">
        <v>0.46244462730229663</v>
      </c>
    </row>
    <row r="1486" spans="7:11" x14ac:dyDescent="0.35">
      <c r="G1486" s="271">
        <v>44682</v>
      </c>
      <c r="H1486" s="4">
        <v>1.6129317794465656</v>
      </c>
      <c r="I1486" s="4">
        <v>0.32641576641844838</v>
      </c>
      <c r="J1486" s="4">
        <v>0.32933800187438655</v>
      </c>
      <c r="K1486" s="4">
        <v>0.45881081862281192</v>
      </c>
    </row>
    <row r="1487" spans="7:11" x14ac:dyDescent="0.35">
      <c r="G1487" s="271">
        <v>44713</v>
      </c>
      <c r="H1487" s="4">
        <v>0.75920171815756055</v>
      </c>
      <c r="I1487" s="4">
        <v>3.3576768867954563</v>
      </c>
      <c r="J1487" s="4">
        <v>0.34410969350806342</v>
      </c>
      <c r="K1487" s="4">
        <v>0.79700030666924881</v>
      </c>
    </row>
    <row r="1488" spans="7:11" x14ac:dyDescent="0.35">
      <c r="G1488" s="271">
        <v>44743</v>
      </c>
      <c r="H1488" s="4">
        <v>0.47882786851428905</v>
      </c>
      <c r="I1488" s="4">
        <v>1.2840766773916306</v>
      </c>
      <c r="J1488" s="4">
        <v>0.35466920894884124</v>
      </c>
      <c r="K1488" s="4">
        <v>0.8561382348369897</v>
      </c>
    </row>
    <row r="1489" spans="7:11" x14ac:dyDescent="0.35">
      <c r="G1489" s="271">
        <v>44774</v>
      </c>
      <c r="H1489" s="4">
        <v>0.70135741944108365</v>
      </c>
      <c r="I1489" s="4">
        <v>7.6847824571937062E-2</v>
      </c>
      <c r="J1489" s="4">
        <v>0.37964995265047952</v>
      </c>
      <c r="K1489" s="4">
        <v>0.75852460745527206</v>
      </c>
    </row>
    <row r="1490" spans="7:11" x14ac:dyDescent="0.35">
      <c r="G1490" s="271">
        <v>44805</v>
      </c>
      <c r="H1490" s="4">
        <v>0.4075829640543851</v>
      </c>
      <c r="I1490" s="4">
        <v>0.18152506609008312</v>
      </c>
      <c r="J1490" s="4">
        <v>0.40246332433466159</v>
      </c>
      <c r="K1490" s="4">
        <v>0.70345302093324036</v>
      </c>
    </row>
    <row r="1491" spans="7:11" x14ac:dyDescent="0.35">
      <c r="G1491" s="271">
        <v>44835</v>
      </c>
      <c r="H1491" s="4">
        <v>0.3420355657340195</v>
      </c>
      <c r="I1491" s="4">
        <v>0.16240609893192803</v>
      </c>
      <c r="J1491" s="4">
        <v>0.3974706163159123</v>
      </c>
      <c r="K1491" s="4">
        <v>0.6478242104990326</v>
      </c>
    </row>
    <row r="1492" spans="7:11" x14ac:dyDescent="0.35">
      <c r="G1492" s="271">
        <v>44866</v>
      </c>
      <c r="H1492" s="4">
        <v>0.49082185770497011</v>
      </c>
      <c r="I1492" s="4">
        <v>-0.17868123236018829</v>
      </c>
      <c r="J1492" s="4">
        <v>0.47470482270600645</v>
      </c>
      <c r="K1492" s="4">
        <v>0.53361754477213008</v>
      </c>
    </row>
    <row r="1493" spans="7:11" x14ac:dyDescent="0.35">
      <c r="G1493" s="271">
        <v>44896</v>
      </c>
      <c r="H1493" s="4">
        <v>-7.3083823228807576E-2</v>
      </c>
      <c r="I1493" s="4">
        <v>1.4920212859412834</v>
      </c>
      <c r="J1493" s="4">
        <v>0.46473636321449585</v>
      </c>
      <c r="K1493" s="4">
        <v>0.6206555733445005</v>
      </c>
    </row>
    <row r="1494" spans="7:11" x14ac:dyDescent="0.35">
      <c r="G1494" s="271">
        <v>44927</v>
      </c>
      <c r="H1494" s="4">
        <v>0.8660601303849953</v>
      </c>
      <c r="I1494" s="4">
        <v>6.4508931798872293E-3</v>
      </c>
      <c r="J1494" s="4">
        <v>0.54173996907980237</v>
      </c>
      <c r="K1494" s="4">
        <v>0.54563759109568744</v>
      </c>
    </row>
    <row r="1495" spans="7:11" x14ac:dyDescent="0.35">
      <c r="G1495" s="271">
        <v>44958</v>
      </c>
      <c r="H1495" s="4">
        <v>0.40071579169671434</v>
      </c>
      <c r="I1495" s="4">
        <v>0.32670918496389145</v>
      </c>
      <c r="J1495" s="4">
        <v>0.54592550943048423</v>
      </c>
      <c r="K1495" s="4">
        <v>0.52412316974003037</v>
      </c>
    </row>
    <row r="1496" spans="7:11" x14ac:dyDescent="0.35">
      <c r="G1496" s="271">
        <v>44986</v>
      </c>
      <c r="H1496" s="4">
        <v>7.1302732932407409E-2</v>
      </c>
      <c r="I1496" s="4">
        <v>0.16599237945341572</v>
      </c>
      <c r="J1496" s="4">
        <v>0.5283790591281583</v>
      </c>
      <c r="K1496" s="4">
        <v>0.59931974587891612</v>
      </c>
    </row>
    <row r="1497" spans="7:11" x14ac:dyDescent="0.35">
      <c r="G1497" s="271">
        <v>45017</v>
      </c>
      <c r="H1497" s="4">
        <v>-0.17341068180495123</v>
      </c>
      <c r="I1497" s="4">
        <v>-0.11716766275904889</v>
      </c>
      <c r="J1497" s="4">
        <v>0.45479659910815151</v>
      </c>
      <c r="K1497" s="4">
        <v>0.55391580812499419</v>
      </c>
    </row>
    <row r="1498" spans="7:11" x14ac:dyDescent="0.35">
      <c r="G1498" s="271">
        <v>45047</v>
      </c>
      <c r="H1498" s="4">
        <v>-0.46322311929399296</v>
      </c>
      <c r="I1498" s="4">
        <v>1.4756646552936736E-2</v>
      </c>
      <c r="J1498" s="4">
        <v>0.24012738889841967</v>
      </c>
      <c r="K1498" s="4">
        <v>0.51662809146886346</v>
      </c>
    </row>
    <row r="1499" spans="7:11" x14ac:dyDescent="0.35">
      <c r="G1499" s="271">
        <v>45078</v>
      </c>
      <c r="H1499" s="4">
        <v>-0.16309376162019351</v>
      </c>
      <c r="I1499" s="4">
        <v>-0.58941307944592536</v>
      </c>
      <c r="J1499" s="4">
        <v>0.15644580912833672</v>
      </c>
      <c r="K1499" s="4">
        <v>7.1115201914419002E-2</v>
      </c>
    </row>
    <row r="1500" spans="7:11" x14ac:dyDescent="0.35">
      <c r="G1500" s="271">
        <v>45108</v>
      </c>
      <c r="H1500" s="4">
        <v>-0.22339251935789017</v>
      </c>
      <c r="I1500" s="4">
        <v>-0.31688138295504531</v>
      </c>
      <c r="J1500" s="4">
        <v>9.1847745656017832E-2</v>
      </c>
      <c r="K1500" s="4">
        <v>-7.3949888485776438E-2</v>
      </c>
    </row>
    <row r="1501" spans="7:11" x14ac:dyDescent="0.35">
      <c r="G1501" s="271">
        <v>45139</v>
      </c>
      <c r="H1501" s="4">
        <v>-0.3601985182503995</v>
      </c>
      <c r="I1501" s="4">
        <v>0.52871892749883131</v>
      </c>
      <c r="J1501" s="4">
        <v>-2.1771606940618193E-3</v>
      </c>
      <c r="K1501" s="4">
        <v>-4.1906205708043931E-2</v>
      </c>
    </row>
    <row r="1502" spans="7:11" x14ac:dyDescent="0.35">
      <c r="G1502" s="271">
        <v>45170</v>
      </c>
      <c r="H1502" s="4">
        <v>6.2077765921999983E-2</v>
      </c>
      <c r="I1502" s="4">
        <v>-0.18012105886114593</v>
      </c>
      <c r="J1502" s="4">
        <v>-2.0260959631165365E-2</v>
      </c>
      <c r="K1502" s="4">
        <v>-6.2573945421312116E-2</v>
      </c>
    </row>
    <row r="1503" spans="7:11" x14ac:dyDescent="0.35">
      <c r="G1503" s="271">
        <v>45200</v>
      </c>
      <c r="H1503" s="4">
        <v>-8.0045051935867528E-2</v>
      </c>
      <c r="I1503" s="4">
        <v>0.27101284276306292</v>
      </c>
      <c r="J1503" s="4">
        <v>-4.6881897726896438E-2</v>
      </c>
      <c r="K1503" s="4">
        <v>-5.3265893659625529E-2</v>
      </c>
    </row>
    <row r="1504" spans="7:11" x14ac:dyDescent="0.35">
      <c r="G1504" s="271">
        <v>45231</v>
      </c>
      <c r="H1504" s="4">
        <v>-0.25130759157630533</v>
      </c>
      <c r="I1504" s="4">
        <v>0.23283220495186474</v>
      </c>
      <c r="J1504" s="4">
        <v>-0.10029412066991694</v>
      </c>
      <c r="K1504" s="4">
        <v>-2.893030532542451E-2</v>
      </c>
    </row>
    <row r="1505" spans="7:11" x14ac:dyDescent="0.35">
      <c r="G1505" s="271">
        <v>45261</v>
      </c>
      <c r="H1505" s="4">
        <v>-0.13267954774791857</v>
      </c>
      <c r="I1505" s="4">
        <v>-0.59049297892432784</v>
      </c>
      <c r="J1505" s="4">
        <v>-0.10391166311966848</v>
      </c>
      <c r="K1505" s="4">
        <v>-0.16552737130785133</v>
      </c>
    </row>
    <row r="1506" spans="7:11" x14ac:dyDescent="0.35">
      <c r="G1506" s="271">
        <v>45292</v>
      </c>
      <c r="H1506" s="4">
        <v>-0.47821351004546775</v>
      </c>
      <c r="I1506" s="4">
        <v>3.1703704488792228E-2</v>
      </c>
      <c r="J1506" s="4">
        <v>-0.20202192764664262</v>
      </c>
      <c r="K1506" s="4">
        <v>-0.16402013690932915</v>
      </c>
    </row>
    <row r="1507" spans="7:11" x14ac:dyDescent="0.35">
      <c r="G1507" s="271">
        <v>45323</v>
      </c>
      <c r="H1507" s="4">
        <v>-0.29769916115907313</v>
      </c>
      <c r="I1507" s="4">
        <v>-0.36005860581831239</v>
      </c>
      <c r="J1507" s="4">
        <v>-0.23746514651900708</v>
      </c>
      <c r="K1507" s="4">
        <v>-0.20670355415480623</v>
      </c>
    </row>
    <row r="1508" spans="7:11" x14ac:dyDescent="0.35">
      <c r="G1508" s="271">
        <v>45352</v>
      </c>
      <c r="H1508" s="4">
        <v>-0.13289355481735954</v>
      </c>
      <c r="I1508" s="4">
        <v>7.2030464270526284E-2</v>
      </c>
      <c r="J1508" s="4">
        <v>-0.2495371087324656</v>
      </c>
      <c r="K1508" s="4">
        <v>-0.20904568103595589</v>
      </c>
    </row>
    <row r="1509" spans="7:11" x14ac:dyDescent="0.35">
      <c r="G1509" s="271">
        <v>45383</v>
      </c>
      <c r="H1509" s="4">
        <v>0.68522674412107665</v>
      </c>
      <c r="I1509" s="4">
        <v>0.54164218086691318</v>
      </c>
      <c r="J1509" s="4">
        <v>-0.19880977511720699</v>
      </c>
      <c r="K1509" s="4">
        <v>-0.17803257364692282</v>
      </c>
    </row>
    <row r="1510" spans="7:11" x14ac:dyDescent="0.35">
      <c r="G1510" s="271">
        <v>45413</v>
      </c>
      <c r="H1510" s="4">
        <v>0.81942571224927696</v>
      </c>
      <c r="I1510" s="4">
        <v>0.17482227441984244</v>
      </c>
      <c r="J1510" s="4">
        <v>-9.568229768171066E-2</v>
      </c>
      <c r="K1510" s="4">
        <v>-0.16698009481808362</v>
      </c>
    </row>
    <row r="1511" spans="7:11" x14ac:dyDescent="0.35">
      <c r="G1511" s="271">
        <v>45444</v>
      </c>
      <c r="H1511" s="4">
        <v>-1.8729849839294044E-2</v>
      </c>
      <c r="I1511" s="4">
        <v>-0.38544386640454942</v>
      </c>
      <c r="J1511" s="4">
        <v>-8.2022870903551759E-2</v>
      </c>
      <c r="K1511" s="4">
        <v>-8.8257045196531658E-2</v>
      </c>
    </row>
    <row r="1512" spans="7:11" x14ac:dyDescent="0.35">
      <c r="G1512" s="271">
        <v>45474</v>
      </c>
      <c r="H1512" s="4">
        <v>3.4015448087897804E-2</v>
      </c>
      <c r="I1512" s="4">
        <v>-0.40786330900517798</v>
      </c>
      <c r="J1512" s="4">
        <v>-5.9114228928183632E-2</v>
      </c>
      <c r="K1512" s="4">
        <v>-8.6502229799997332E-2</v>
      </c>
    </row>
    <row r="1513" spans="7:11" x14ac:dyDescent="0.35">
      <c r="G1513" s="271">
        <v>45505</v>
      </c>
      <c r="H1513" s="4">
        <v>0.21278979471361437</v>
      </c>
      <c r="I1513" s="4">
        <v>-0.32080227964378716</v>
      </c>
      <c r="J1513" s="4">
        <v>-3.8703139645013263E-3</v>
      </c>
      <c r="K1513" s="4">
        <v>-0.15687255480667839</v>
      </c>
    </row>
    <row r="1514" spans="7:11" x14ac:dyDescent="0.35">
      <c r="G1514" s="271">
        <v>45536</v>
      </c>
      <c r="H1514" s="4">
        <v>0.17618976639159567</v>
      </c>
      <c r="I1514" s="4">
        <v>0.11150222876081339</v>
      </c>
      <c r="J1514" s="4">
        <v>6.3237666697375516E-3</v>
      </c>
      <c r="K1514" s="4">
        <v>-0.14048564238352512</v>
      </c>
    </row>
    <row r="1515" spans="7:11" x14ac:dyDescent="0.35">
      <c r="G1515" s="271">
        <v>45566</v>
      </c>
      <c r="H1515" s="4">
        <v>0.42175650138925813</v>
      </c>
      <c r="I1515" s="4">
        <v>-0.315919641983333</v>
      </c>
      <c r="J1515" s="4">
        <v>4.6011227331465454E-2</v>
      </c>
      <c r="K1515" s="4">
        <v>-0.18503023537722418</v>
      </c>
    </row>
    <row r="1516" spans="7:11" x14ac:dyDescent="0.35">
      <c r="G1516" s="271">
        <v>45597</v>
      </c>
      <c r="H1516" s="4">
        <v>-6.0190033483336958E-2</v>
      </c>
      <c r="I1516" s="4">
        <v>-0.14568828771279885</v>
      </c>
      <c r="J1516" s="4">
        <v>6.889274126370748E-2</v>
      </c>
      <c r="K1516" s="4">
        <v>-0.20612511797703714</v>
      </c>
    </row>
    <row r="1517" spans="7:11" x14ac:dyDescent="0.35">
      <c r="G1517" s="271">
        <v>45627</v>
      </c>
      <c r="H1517" s="4">
        <v>0.36162615596242786</v>
      </c>
      <c r="I1517" s="4">
        <v>-4.9681730935513535E-3</v>
      </c>
      <c r="J1517" s="4">
        <v>9.8674065527235788E-2</v>
      </c>
      <c r="K1517" s="4">
        <v>-0.14092928362670853</v>
      </c>
    </row>
    <row r="1518" spans="7:11" x14ac:dyDescent="0.35">
      <c r="G1518" s="271">
        <v>45658</v>
      </c>
      <c r="H1518" s="4">
        <v>0.136558867509605</v>
      </c>
      <c r="I1518" s="4">
        <v>-0.36370247276100975</v>
      </c>
      <c r="J1518" s="4">
        <v>0.1807208695947804</v>
      </c>
      <c r="K1518" s="4">
        <v>-0.16846221320040999</v>
      </c>
    </row>
    <row r="1519" spans="7:11" x14ac:dyDescent="0.35">
      <c r="G1519" s="271">
        <v>45689</v>
      </c>
      <c r="H1519" s="4">
        <v>0.45851075378729389</v>
      </c>
      <c r="I1519" s="4">
        <v>0.12734581637308318</v>
      </c>
      <c r="J1519" s="4">
        <v>0.24023857604438459</v>
      </c>
      <c r="K1519" s="4">
        <v>-0.13224851351931777</v>
      </c>
    </row>
    <row r="1520" spans="7:11" x14ac:dyDescent="0.35">
      <c r="G1520" s="271">
        <v>45717</v>
      </c>
      <c r="H1520" s="4">
        <v>-4.2244938537333132E-2</v>
      </c>
      <c r="I1520" s="4">
        <v>0.18212002173091224</v>
      </c>
      <c r="J1520" s="4">
        <v>0.25146698840301607</v>
      </c>
      <c r="K1520" s="4">
        <v>-0.12263968749285137</v>
      </c>
    </row>
    <row r="1521" spans="7:11" x14ac:dyDescent="0.35">
      <c r="G1521" s="271">
        <v>45748</v>
      </c>
      <c r="H1521" s="4">
        <v>-0.3709860158798064</v>
      </c>
      <c r="I1521" s="4">
        <v>-0.29637400363593613</v>
      </c>
      <c r="J1521" s="4">
        <v>0.14005964768467716</v>
      </c>
      <c r="K1521" s="4">
        <v>-0.17702919699817643</v>
      </c>
    </row>
    <row r="1522" spans="7:11" x14ac:dyDescent="0.35">
      <c r="G1522" s="271">
        <v>45778</v>
      </c>
      <c r="H1522" s="4">
        <v>-0.43849161356308219</v>
      </c>
      <c r="I1522" s="4">
        <v>3.0537594425468439E-2</v>
      </c>
      <c r="J1522" s="4">
        <v>9.3267386024240562E-3</v>
      </c>
      <c r="K1522" s="4">
        <v>-0.18582708907545431</v>
      </c>
    </row>
    <row r="1523" spans="7:11" x14ac:dyDescent="0.35">
      <c r="G1523" s="271">
        <v>45809</v>
      </c>
      <c r="H1523" s="4">
        <v>-7.1844490205759781E-2</v>
      </c>
      <c r="I1523" s="4">
        <v>0.3307929317762992</v>
      </c>
      <c r="J1523" s="4">
        <v>4.4523566873688747E-3</v>
      </c>
      <c r="K1523" s="4">
        <v>-0.1307312845691575</v>
      </c>
    </row>
    <row r="1524" spans="7:11" x14ac:dyDescent="0.35">
      <c r="G1524" s="271">
        <v>45839</v>
      </c>
      <c r="H1524" s="4">
        <v>0.16956298723394259</v>
      </c>
      <c r="I1524" s="4">
        <v>3.3838984871755518E-2</v>
      </c>
      <c r="J1524" s="4">
        <v>1.5983251646259466E-2</v>
      </c>
      <c r="K1524" s="4">
        <v>-8.298674346158752E-2</v>
      </c>
    </row>
    <row r="1525" spans="7:11" x14ac:dyDescent="0.35">
      <c r="G1525" s="271">
        <v>45870</v>
      </c>
      <c r="H1525" s="4">
        <v>4.3282650902445319E-3</v>
      </c>
      <c r="I1525" s="4">
        <v>-0.26090342031296443</v>
      </c>
      <c r="J1525" s="4">
        <v>2.2755098093441006E-4</v>
      </c>
      <c r="K1525" s="4">
        <v>-6.7653804450504729E-2</v>
      </c>
    </row>
    <row r="1526" spans="7:11" x14ac:dyDescent="0.35">
      <c r="G1526" s="271">
        <v>45901</v>
      </c>
      <c r="H1526" s="4">
        <v>-1.6515759368534555E-2</v>
      </c>
      <c r="I1526" s="4">
        <v>-2.3329467754404143E-2</v>
      </c>
      <c r="J1526" s="4">
        <v>-1.6573765145152852E-2</v>
      </c>
      <c r="K1526" s="4">
        <v>-7.5999358777110504E-2</v>
      </c>
    </row>
    <row r="1527" spans="7:11" x14ac:dyDescent="0.35">
      <c r="G1527" s="271">
        <v>45931</v>
      </c>
      <c r="H1527" s="4">
        <v>-0.17973999747765612</v>
      </c>
      <c r="I1527" s="4">
        <v>0.36619624013655416</v>
      </c>
      <c r="J1527" s="4">
        <v>-6.6508968627327025E-2</v>
      </c>
      <c r="K1527" s="4">
        <v>-1.660829675167308E-2</v>
      </c>
    </row>
    <row r="1528" spans="7:11" x14ac:dyDescent="0.35">
      <c r="G1528" s="271">
        <v>45962</v>
      </c>
      <c r="H1528" s="4">
        <v>0.14155763066736649</v>
      </c>
      <c r="I1528" s="4">
        <v>-0.19982921090219408</v>
      </c>
      <c r="J1528" s="4">
        <v>-5.25851212535694E-2</v>
      </c>
      <c r="K1528" s="4">
        <v>-1.904266301862112E-2</v>
      </c>
    </row>
    <row r="1529" spans="7:11" x14ac:dyDescent="0.35">
      <c r="G1529" s="271">
        <v>45992</v>
      </c>
      <c r="H1529" s="4">
        <v>-0.13703737112891801</v>
      </c>
      <c r="I1529" s="4">
        <v>-5.8040570974704386E-2</v>
      </c>
      <c r="J1529" s="4">
        <v>-7.9901406285947552E-2</v>
      </c>
      <c r="K1529" s="4">
        <v>-2.2563571909128166E-2</v>
      </c>
    </row>
    <row r="1530" spans="7:11" x14ac:dyDescent="0.35">
      <c r="G1530" s="271">
        <v>46023</v>
      </c>
      <c r="H1530" s="4">
        <v>-0.30740530054587989</v>
      </c>
      <c r="I1530" s="4">
        <v>2.4457111828361411E-2</v>
      </c>
      <c r="J1530" s="4">
        <v>-0.10876872452061281</v>
      </c>
      <c r="K1530" s="4">
        <v>8.9309439794460488E-3</v>
      </c>
    </row>
    <row r="1531" spans="7:11" x14ac:dyDescent="0.35">
      <c r="G1531" s="271">
        <v>46054</v>
      </c>
      <c r="H1531" s="4">
        <v>-0.34426791281002656</v>
      </c>
      <c r="I1531" s="4">
        <v>3.6094074300054624E-2</v>
      </c>
      <c r="J1531" s="4">
        <v>-0.15434318433008642</v>
      </c>
      <c r="K1531" s="4">
        <v>2.7753613937293586E-3</v>
      </c>
    </row>
    <row r="1532" spans="7:11" x14ac:dyDescent="0.35">
      <c r="G1532" s="271">
        <v>46082</v>
      </c>
      <c r="H1532" s="4">
        <v>-1</v>
      </c>
      <c r="I1532" s="4">
        <v>-1</v>
      </c>
      <c r="J1532" s="4">
        <v>-0.13851096357094839</v>
      </c>
      <c r="K1532" s="4">
        <v>-3.7755002260014159E-2</v>
      </c>
    </row>
    <row r="1533" spans="7:11" x14ac:dyDescent="0.35">
      <c r="G1533" s="271">
        <v>46113</v>
      </c>
      <c r="H1533" s="4">
        <v>-1</v>
      </c>
      <c r="I1533" s="4">
        <v>-1</v>
      </c>
      <c r="J1533" s="4">
        <v>-9.7150144776411818E-2</v>
      </c>
      <c r="K1533" s="4">
        <v>4.6652958018533752E-4</v>
      </c>
    </row>
    <row r="1534" spans="7:11" x14ac:dyDescent="0.35">
      <c r="G1534" s="271">
        <v>46143</v>
      </c>
      <c r="H1534" s="4">
        <v>-1</v>
      </c>
      <c r="I1534" s="4">
        <v>-1</v>
      </c>
      <c r="J1534" s="4">
        <v>-3.8849468458160508E-2</v>
      </c>
      <c r="K1534" s="4">
        <v>-5.3879875105105057E-2</v>
      </c>
    </row>
    <row r="1535" spans="7:11" x14ac:dyDescent="0.35">
      <c r="G1535" s="271">
        <v>46174</v>
      </c>
      <c r="H1535" s="4">
        <v>-1</v>
      </c>
      <c r="I1535" s="4">
        <v>-1</v>
      </c>
      <c r="J1535" s="4">
        <v>-4.0031536973182735E-2</v>
      </c>
      <c r="K1535" s="4">
        <v>-0.11250111679004127</v>
      </c>
    </row>
    <row r="1536" spans="7:11" x14ac:dyDescent="0.35">
      <c r="G1536" s="271">
        <v>46204</v>
      </c>
      <c r="H1536" s="4">
        <v>-1</v>
      </c>
      <c r="I1536" s="4">
        <v>-1</v>
      </c>
      <c r="J1536" s="4">
        <v>-8.5039819341017786E-2</v>
      </c>
      <c r="K1536" s="4">
        <v>-0.13440894192058883</v>
      </c>
    </row>
    <row r="1537" spans="7:11" x14ac:dyDescent="0.35">
      <c r="G1537" s="271">
        <v>46235</v>
      </c>
      <c r="H1537" s="4">
        <v>-1</v>
      </c>
      <c r="I1537" s="4">
        <v>-1</v>
      </c>
      <c r="J1537" s="4">
        <v>-0.11487963399722778</v>
      </c>
      <c r="K1537" s="4">
        <v>-0.1061355303809246</v>
      </c>
    </row>
    <row r="1538" spans="7:11" x14ac:dyDescent="0.35">
      <c r="G1538" s="271">
        <v>46266</v>
      </c>
      <c r="H1538" s="4">
        <v>-1</v>
      </c>
      <c r="I1538" s="4">
        <v>-1</v>
      </c>
      <c r="J1538" s="4">
        <v>-0.17847223817340674</v>
      </c>
      <c r="K1538" s="4">
        <v>-0.10659540338347229</v>
      </c>
    </row>
    <row r="1539" spans="7:11" x14ac:dyDescent="0.35">
      <c r="G1539" s="271">
        <v>46296</v>
      </c>
      <c r="H1539" s="4">
        <v>-1</v>
      </c>
      <c r="I1539" s="4">
        <v>-1</v>
      </c>
      <c r="J1539" s="4">
        <v>-0.23134922867155738</v>
      </c>
      <c r="K1539" s="4">
        <v>-0.226570914671401</v>
      </c>
    </row>
    <row r="1540" spans="7:11" x14ac:dyDescent="0.35">
      <c r="G1540" s="271">
        <v>46327</v>
      </c>
      <c r="H1540" s="4">
        <v>-1</v>
      </c>
      <c r="I1540" s="4">
        <v>-1</v>
      </c>
      <c r="J1540" s="4">
        <v>-0.31902592303057264</v>
      </c>
      <c r="K1540" s="4">
        <v>-0.20006642094778782</v>
      </c>
    </row>
    <row r="1541" spans="7:11" x14ac:dyDescent="0.35">
      <c r="G1541" s="271">
        <v>46357</v>
      </c>
      <c r="H1541" s="4">
        <v>-1</v>
      </c>
      <c r="I1541" s="4">
        <v>-1</v>
      </c>
      <c r="J1541" s="4">
        <v>-0.36336364475719796</v>
      </c>
      <c r="K1541" s="4">
        <v>-0.17847386958257228</v>
      </c>
    </row>
    <row r="1542" spans="7:11" x14ac:dyDescent="0.35">
      <c r="G1542" s="20" t="s">
        <v>1234</v>
      </c>
    </row>
    <row r="1543" spans="7:11" x14ac:dyDescent="0.35">
      <c r="G1543" s="271">
        <v>34700</v>
      </c>
      <c r="H1543" s="4">
        <v>-1</v>
      </c>
      <c r="I1543" s="4">
        <v>-1</v>
      </c>
      <c r="J1543" s="4">
        <v>-1</v>
      </c>
      <c r="K1543" s="4">
        <v>-1</v>
      </c>
    </row>
    <row r="1544" spans="7:11" x14ac:dyDescent="0.35">
      <c r="G1544" s="271">
        <v>34731</v>
      </c>
      <c r="H1544" s="4">
        <v>-1</v>
      </c>
      <c r="I1544" s="4">
        <v>-1</v>
      </c>
      <c r="J1544" s="4">
        <v>-1</v>
      </c>
      <c r="K1544" s="4">
        <v>-1</v>
      </c>
    </row>
    <row r="1545" spans="7:11" x14ac:dyDescent="0.35">
      <c r="G1545" s="271">
        <v>34759</v>
      </c>
      <c r="H1545" s="4">
        <v>-1</v>
      </c>
      <c r="I1545" s="4">
        <v>-1</v>
      </c>
      <c r="J1545" s="4">
        <v>-1</v>
      </c>
      <c r="K1545" s="4">
        <v>-1</v>
      </c>
    </row>
    <row r="1546" spans="7:11" x14ac:dyDescent="0.35">
      <c r="G1546" s="271">
        <v>34790</v>
      </c>
      <c r="H1546" s="4">
        <v>-1</v>
      </c>
      <c r="I1546" s="4">
        <v>-1</v>
      </c>
      <c r="J1546" s="4">
        <v>-1</v>
      </c>
      <c r="K1546" s="4">
        <v>-1</v>
      </c>
    </row>
    <row r="1547" spans="7:11" x14ac:dyDescent="0.35">
      <c r="G1547" s="271">
        <v>34820</v>
      </c>
      <c r="H1547" s="4">
        <v>-1</v>
      </c>
      <c r="I1547" s="4">
        <v>-1</v>
      </c>
      <c r="J1547" s="4">
        <v>-1</v>
      </c>
      <c r="K1547" s="4">
        <v>-1</v>
      </c>
    </row>
    <row r="1548" spans="7:11" x14ac:dyDescent="0.35">
      <c r="G1548" s="271">
        <v>34851</v>
      </c>
      <c r="H1548" s="4">
        <v>-1</v>
      </c>
      <c r="I1548" s="4">
        <v>-1</v>
      </c>
      <c r="J1548" s="4">
        <v>-1</v>
      </c>
      <c r="K1548" s="4">
        <v>-1</v>
      </c>
    </row>
    <row r="1549" spans="7:11" x14ac:dyDescent="0.35">
      <c r="G1549" s="271">
        <v>34881</v>
      </c>
      <c r="H1549" s="4">
        <v>-1</v>
      </c>
      <c r="I1549" s="4">
        <v>-1</v>
      </c>
      <c r="J1549" s="4">
        <v>-1</v>
      </c>
      <c r="K1549" s="4">
        <v>-1</v>
      </c>
    </row>
    <row r="1550" spans="7:11" x14ac:dyDescent="0.35">
      <c r="G1550" s="271">
        <v>34912</v>
      </c>
      <c r="H1550" s="4">
        <v>-1</v>
      </c>
      <c r="I1550" s="4">
        <v>-1</v>
      </c>
      <c r="J1550" s="4">
        <v>-1</v>
      </c>
      <c r="K1550" s="4">
        <v>-1</v>
      </c>
    </row>
    <row r="1551" spans="7:11" x14ac:dyDescent="0.35">
      <c r="G1551" s="271">
        <v>34943</v>
      </c>
      <c r="H1551" s="4">
        <v>-1</v>
      </c>
      <c r="I1551" s="4">
        <v>-1</v>
      </c>
      <c r="J1551" s="4">
        <v>-1</v>
      </c>
      <c r="K1551" s="4">
        <v>-1</v>
      </c>
    </row>
    <row r="1552" spans="7:11" x14ac:dyDescent="0.35">
      <c r="G1552" s="271">
        <v>34973</v>
      </c>
      <c r="H1552" s="4">
        <v>-1</v>
      </c>
      <c r="I1552" s="4">
        <v>-1</v>
      </c>
      <c r="J1552" s="4">
        <v>-1</v>
      </c>
      <c r="K1552" s="4">
        <v>-1</v>
      </c>
    </row>
    <row r="1553" spans="7:11" x14ac:dyDescent="0.35">
      <c r="G1553" s="271">
        <v>35004</v>
      </c>
      <c r="H1553" s="4">
        <v>-1</v>
      </c>
      <c r="I1553" s="4">
        <v>-1</v>
      </c>
      <c r="J1553" s="4">
        <v>-1</v>
      </c>
      <c r="K1553" s="4">
        <v>-1</v>
      </c>
    </row>
    <row r="1554" spans="7:11" x14ac:dyDescent="0.35">
      <c r="G1554" s="271">
        <v>35034</v>
      </c>
      <c r="H1554" s="4">
        <v>-1</v>
      </c>
      <c r="I1554" s="4">
        <v>-1</v>
      </c>
      <c r="J1554" s="4">
        <v>-1</v>
      </c>
      <c r="K1554" s="4">
        <v>-1</v>
      </c>
    </row>
    <row r="1555" spans="7:11" x14ac:dyDescent="0.35">
      <c r="G1555" s="271">
        <v>35065</v>
      </c>
      <c r="H1555" s="4">
        <v>-0.27889509349044894</v>
      </c>
      <c r="I1555" s="4">
        <v>0.2776093131120112</v>
      </c>
      <c r="J1555" s="4">
        <v>-0.49188575417979064</v>
      </c>
      <c r="K1555" s="4">
        <v>0.33288801393198963</v>
      </c>
    </row>
    <row r="1556" spans="7:11" x14ac:dyDescent="0.35">
      <c r="G1556" s="271">
        <v>35096</v>
      </c>
      <c r="H1556" s="4">
        <v>8.1672072194709511E-3</v>
      </c>
      <c r="I1556" s="4">
        <v>5.0076684216108225E-2</v>
      </c>
      <c r="J1556" s="4">
        <v>-0.45972625048944682</v>
      </c>
      <c r="K1556" s="4">
        <v>0.20615293325786621</v>
      </c>
    </row>
    <row r="1557" spans="7:11" x14ac:dyDescent="0.35">
      <c r="G1557" s="271">
        <v>35125</v>
      </c>
      <c r="H1557" s="4">
        <v>-0.31775727230403827</v>
      </c>
      <c r="I1557" s="4">
        <v>-0.33447736050516796</v>
      </c>
      <c r="J1557" s="4">
        <v>-0.48207006622622761</v>
      </c>
      <c r="K1557" s="4">
        <v>-4.8920099377046777E-2</v>
      </c>
    </row>
    <row r="1558" spans="7:11" x14ac:dyDescent="0.35">
      <c r="G1558" s="271">
        <v>35156</v>
      </c>
      <c r="H1558" s="4">
        <v>0.50286907864995189</v>
      </c>
      <c r="I1558" s="4">
        <v>0.13891437316684785</v>
      </c>
      <c r="J1558" s="4">
        <v>-0.39122834681377217</v>
      </c>
      <c r="K1558" s="4">
        <v>-1.4245737528745916E-2</v>
      </c>
    </row>
    <row r="1559" spans="7:11" x14ac:dyDescent="0.35">
      <c r="G1559" s="271">
        <v>35186</v>
      </c>
      <c r="H1559" s="4">
        <v>-5.8897524008417523E-2</v>
      </c>
      <c r="I1559" s="4">
        <v>0.11030696747052349</v>
      </c>
      <c r="J1559" s="4">
        <v>-0.34614198048116041</v>
      </c>
      <c r="K1559" s="4">
        <v>2.0653518370426394E-2</v>
      </c>
    </row>
    <row r="1560" spans="7:11" x14ac:dyDescent="0.35">
      <c r="G1560" s="271">
        <v>35217</v>
      </c>
      <c r="H1560" s="4">
        <v>-0.14750489800082567</v>
      </c>
      <c r="I1560" s="4">
        <v>1.8911578902989223E-2</v>
      </c>
      <c r="J1560" s="4">
        <v>-0.27560963840597208</v>
      </c>
      <c r="K1560" s="4">
        <v>2.170897153001472E-2</v>
      </c>
    </row>
    <row r="1561" spans="7:11" x14ac:dyDescent="0.35">
      <c r="G1561" s="271">
        <v>35247</v>
      </c>
      <c r="H1561" s="4">
        <v>0.15047386400926932</v>
      </c>
      <c r="I1561" s="4">
        <v>4.7362046171159466E-2</v>
      </c>
      <c r="J1561" s="4">
        <v>-0.19876598931272738</v>
      </c>
      <c r="K1561" s="4">
        <v>2.8262518312317964E-2</v>
      </c>
    </row>
    <row r="1562" spans="7:11" x14ac:dyDescent="0.35">
      <c r="G1562" s="271">
        <v>35278</v>
      </c>
      <c r="H1562" s="4">
        <v>0.1603329181121913</v>
      </c>
      <c r="I1562" s="4">
        <v>4.6987484120783352E-2</v>
      </c>
      <c r="J1562" s="4">
        <v>-0.12136213456607148</v>
      </c>
      <c r="K1562" s="4">
        <v>3.8917797239338858E-2</v>
      </c>
    </row>
    <row r="1563" spans="7:11" x14ac:dyDescent="0.35">
      <c r="G1563" s="271">
        <v>35309</v>
      </c>
      <c r="H1563" s="4">
        <v>5.5800764578117779E-5</v>
      </c>
      <c r="I1563" s="4">
        <v>0.27145728478076747</v>
      </c>
      <c r="J1563" s="4">
        <v>-6.8403790880716353E-2</v>
      </c>
      <c r="K1563" s="4">
        <v>7.4006347118062754E-2</v>
      </c>
    </row>
    <row r="1564" spans="7:11" x14ac:dyDescent="0.35">
      <c r="G1564" s="271">
        <v>35339</v>
      </c>
      <c r="H1564" s="4">
        <v>0.1765354778156214</v>
      </c>
      <c r="I1564" s="4">
        <v>-0.26799298264897153</v>
      </c>
      <c r="J1564" s="4">
        <v>-1.5350586720350723E-2</v>
      </c>
      <c r="K1564" s="4">
        <v>5.1468463361608041E-3</v>
      </c>
    </row>
    <row r="1565" spans="7:11" x14ac:dyDescent="0.35">
      <c r="G1565" s="271">
        <v>35370</v>
      </c>
      <c r="H1565" s="4">
        <v>-0.27526751238372438</v>
      </c>
      <c r="I1565" s="4">
        <v>-6.5942448573536372E-2</v>
      </c>
      <c r="J1565" s="4">
        <v>-4.2321470872982325E-2</v>
      </c>
      <c r="K1565" s="4">
        <v>-1.2108222169137428E-2</v>
      </c>
    </row>
    <row r="1566" spans="7:11" x14ac:dyDescent="0.35">
      <c r="G1566" s="271">
        <v>35400</v>
      </c>
      <c r="H1566" s="4">
        <v>-0.23613999999110191</v>
      </c>
      <c r="I1566" s="4">
        <v>7.8597706985491511E-2</v>
      </c>
      <c r="J1566" s="4">
        <v>-8.7137641711195313E-2</v>
      </c>
      <c r="K1566" s="4">
        <v>-1.741749900905365E-4</v>
      </c>
    </row>
    <row r="1567" spans="7:11" x14ac:dyDescent="0.35">
      <c r="G1567" s="271">
        <v>35431</v>
      </c>
      <c r="H1567" s="4">
        <v>0.53266608175118324</v>
      </c>
      <c r="I1567" s="4">
        <v>0.11894351144391613</v>
      </c>
      <c r="J1567" s="4">
        <v>1.7612579834265896E-2</v>
      </c>
      <c r="K1567" s="4">
        <v>-8.026649044228118E-3</v>
      </c>
    </row>
    <row r="1568" spans="7:11" x14ac:dyDescent="0.35">
      <c r="G1568" s="271">
        <v>35462</v>
      </c>
      <c r="H1568" s="4">
        <v>0.27928156422119232</v>
      </c>
      <c r="I1568" s="4">
        <v>0.10282274280861747</v>
      </c>
      <c r="J1568" s="4">
        <v>5.7145034334469047E-2</v>
      </c>
      <c r="K1568" s="4">
        <v>-3.6020726460753716E-3</v>
      </c>
    </row>
    <row r="1569" spans="7:11" x14ac:dyDescent="0.35">
      <c r="G1569" s="271">
        <v>35490</v>
      </c>
      <c r="H1569" s="4">
        <v>0.29777183078713754</v>
      </c>
      <c r="I1569" s="4">
        <v>0.26564237037896432</v>
      </c>
      <c r="J1569" s="4">
        <v>0.14267004236833536</v>
      </c>
      <c r="K1569" s="4">
        <v>5.7182636925042329E-2</v>
      </c>
    </row>
    <row r="1570" spans="7:11" x14ac:dyDescent="0.35">
      <c r="G1570" s="271">
        <v>35521</v>
      </c>
      <c r="H1570" s="4">
        <v>6.3463527369254091E-2</v>
      </c>
      <c r="I1570" s="4">
        <v>0.20019068283415731</v>
      </c>
      <c r="J1570" s="4">
        <v>0.10162362874998943</v>
      </c>
      <c r="K1570" s="4">
        <v>6.3523484500227489E-2</v>
      </c>
    </row>
    <row r="1571" spans="7:11" x14ac:dyDescent="0.35">
      <c r="G1571" s="271">
        <v>35551</v>
      </c>
      <c r="H1571" s="4">
        <v>-2.7692560134981004E-2</v>
      </c>
      <c r="I1571" s="4">
        <v>-2.4861997425416504E-2</v>
      </c>
      <c r="J1571" s="4">
        <v>0.10499683644916913</v>
      </c>
      <c r="K1571" s="4">
        <v>5.2973402225644284E-2</v>
      </c>
    </row>
    <row r="1572" spans="7:11" x14ac:dyDescent="0.35">
      <c r="G1572" s="271">
        <v>35582</v>
      </c>
      <c r="H1572" s="4">
        <v>0.13309502431879761</v>
      </c>
      <c r="I1572" s="4">
        <v>0.20095148306428667</v>
      </c>
      <c r="J1572" s="4">
        <v>0.118388091056294</v>
      </c>
      <c r="K1572" s="4">
        <v>6.8088060929881067E-2</v>
      </c>
    </row>
    <row r="1573" spans="7:11" x14ac:dyDescent="0.35">
      <c r="G1573" s="271">
        <v>35612</v>
      </c>
      <c r="H1573" s="4">
        <v>0.34424146596228344</v>
      </c>
      <c r="I1573" s="4">
        <v>1.0852447813431754E-2</v>
      </c>
      <c r="J1573" s="4">
        <v>0.12799698140699811</v>
      </c>
      <c r="K1573" s="4">
        <v>6.4959339399344174E-2</v>
      </c>
    </row>
    <row r="1574" spans="7:11" x14ac:dyDescent="0.35">
      <c r="G1574" s="271">
        <v>35643</v>
      </c>
      <c r="H1574" s="4">
        <v>0.37649723989207717</v>
      </c>
      <c r="I1574" s="4">
        <v>0.23316544877900158</v>
      </c>
      <c r="J1574" s="4">
        <v>0.13689696908162508</v>
      </c>
      <c r="K1574" s="4">
        <v>7.9793128712357664E-2</v>
      </c>
    </row>
    <row r="1575" spans="7:11" x14ac:dyDescent="0.35">
      <c r="G1575" s="271">
        <v>35674</v>
      </c>
      <c r="H1575" s="4">
        <v>0.46671148423906539</v>
      </c>
      <c r="I1575" s="4">
        <v>7.7266497800800193E-2</v>
      </c>
      <c r="J1575" s="4">
        <v>0.1585140489291359</v>
      </c>
      <c r="K1575" s="4">
        <v>6.6430226109869261E-2</v>
      </c>
    </row>
    <row r="1576" spans="7:11" x14ac:dyDescent="0.35">
      <c r="G1576" s="271">
        <v>35704</v>
      </c>
      <c r="H1576" s="4">
        <v>0.24220833179538714</v>
      </c>
      <c r="I1576" s="4">
        <v>0.406717724620415</v>
      </c>
      <c r="J1576" s="4">
        <v>0.16238276823246278</v>
      </c>
      <c r="K1576" s="4">
        <v>0.13069584701919257</v>
      </c>
    </row>
    <row r="1577" spans="7:11" x14ac:dyDescent="0.35">
      <c r="G1577" s="271">
        <v>35735</v>
      </c>
      <c r="H1577" s="4">
        <v>0.63866913589660346</v>
      </c>
      <c r="I1577" s="4">
        <v>6.6920303617003407E-2</v>
      </c>
      <c r="J1577" s="4">
        <v>0.23276380888719794</v>
      </c>
      <c r="K1577" s="4">
        <v>0.14354083473896373</v>
      </c>
    </row>
    <row r="1578" spans="7:11" x14ac:dyDescent="0.35">
      <c r="G1578" s="271">
        <v>35765</v>
      </c>
      <c r="H1578" s="4">
        <v>0.96408353378138134</v>
      </c>
      <c r="I1578" s="4">
        <v>0.48509741683537477</v>
      </c>
      <c r="J1578" s="4">
        <v>0.34865553743978439</v>
      </c>
      <c r="K1578" s="4">
        <v>0.1773234946359501</v>
      </c>
    </row>
    <row r="1579" spans="7:11" x14ac:dyDescent="0.35">
      <c r="G1579" s="271">
        <v>35796</v>
      </c>
      <c r="H1579" s="4">
        <v>-7.7438676789246985E-2</v>
      </c>
      <c r="I1579" s="4">
        <v>6.7621239776728181E-2</v>
      </c>
      <c r="J1579" s="4">
        <v>0.25137286250744362</v>
      </c>
      <c r="K1579" s="4">
        <v>0.17214013905121939</v>
      </c>
    </row>
    <row r="1580" spans="7:11" x14ac:dyDescent="0.35">
      <c r="G1580" s="271">
        <v>35827</v>
      </c>
      <c r="H1580" s="4">
        <v>-0.24954495941949106</v>
      </c>
      <c r="I1580" s="4">
        <v>8.5631254832063908E-2</v>
      </c>
      <c r="J1580" s="4">
        <v>0.15910808208631244</v>
      </c>
      <c r="K1580" s="4">
        <v>0.17005358116496971</v>
      </c>
    </row>
    <row r="1581" spans="7:11" x14ac:dyDescent="0.35">
      <c r="G1581" s="271">
        <v>35855</v>
      </c>
      <c r="H1581" s="4">
        <v>6.5282995059173343E-2</v>
      </c>
      <c r="I1581" s="4">
        <v>0.17866909505663298</v>
      </c>
      <c r="J1581" s="4">
        <v>0.13443894220416985</v>
      </c>
      <c r="K1581" s="4">
        <v>0.16370045538926203</v>
      </c>
    </row>
    <row r="1582" spans="7:11" x14ac:dyDescent="0.35">
      <c r="G1582" s="271">
        <v>35886</v>
      </c>
      <c r="H1582" s="4">
        <v>-0.30762564412494253</v>
      </c>
      <c r="I1582" s="4">
        <v>-0.12046956462409242</v>
      </c>
      <c r="J1582" s="4">
        <v>8.7800567873115076E-2</v>
      </c>
      <c r="K1582" s="4">
        <v>0.13210553287953508</v>
      </c>
    </row>
    <row r="1583" spans="7:11" x14ac:dyDescent="0.35">
      <c r="G1583" s="271">
        <v>35916</v>
      </c>
      <c r="H1583" s="4">
        <v>9.4427534519641476E-2</v>
      </c>
      <c r="I1583" s="4">
        <v>0.18536156983812657</v>
      </c>
      <c r="J1583" s="4">
        <v>9.6824215696454718E-2</v>
      </c>
      <c r="K1583" s="4">
        <v>0.14814149846391089</v>
      </c>
    </row>
    <row r="1584" spans="7:11" x14ac:dyDescent="0.35">
      <c r="G1584" s="271">
        <v>35947</v>
      </c>
      <c r="H1584" s="4">
        <v>-6.5868748106536756E-3</v>
      </c>
      <c r="I1584" s="4">
        <v>0.17843127606856024</v>
      </c>
      <c r="J1584" s="4">
        <v>9.1158567835986748E-2</v>
      </c>
      <c r="K1584" s="4">
        <v>0.14685956989457094</v>
      </c>
    </row>
    <row r="1585" spans="7:11" x14ac:dyDescent="0.35">
      <c r="G1585" s="271">
        <v>35977</v>
      </c>
      <c r="H1585" s="4">
        <v>-0.11200318124571074</v>
      </c>
      <c r="I1585" s="4">
        <v>0.10977451652830106</v>
      </c>
      <c r="J1585" s="4">
        <v>6.8516603614180216E-2</v>
      </c>
      <c r="K1585" s="4">
        <v>0.15458889234297146</v>
      </c>
    </row>
    <row r="1586" spans="7:11" x14ac:dyDescent="0.35">
      <c r="G1586" s="271">
        <v>36008</v>
      </c>
      <c r="H1586" s="4">
        <v>-0.38156428578729895</v>
      </c>
      <c r="I1586" s="4">
        <v>-0.16603288964012841</v>
      </c>
      <c r="J1586" s="4">
        <v>3.5607185877303937E-2</v>
      </c>
      <c r="K1586" s="4">
        <v>0.11946464258953737</v>
      </c>
    </row>
    <row r="1587" spans="7:11" x14ac:dyDescent="0.35">
      <c r="G1587" s="271">
        <v>36039</v>
      </c>
      <c r="H1587" s="4">
        <v>-0.35475327861620232</v>
      </c>
      <c r="I1587" s="4">
        <v>-5.2253332229650118E-2</v>
      </c>
      <c r="J1587" s="4">
        <v>-4.5246255378350586E-3</v>
      </c>
      <c r="K1587" s="4">
        <v>0.10779112773031052</v>
      </c>
    </row>
    <row r="1588" spans="7:11" x14ac:dyDescent="0.35">
      <c r="G1588" s="271">
        <v>36069</v>
      </c>
      <c r="H1588" s="4">
        <v>-0.39414902500179583</v>
      </c>
      <c r="I1588" s="4">
        <v>-0.10365060753800315</v>
      </c>
      <c r="J1588" s="4">
        <v>-4.0093006501116024E-2</v>
      </c>
      <c r="K1588" s="4">
        <v>6.5269702231437021E-2</v>
      </c>
    </row>
    <row r="1589" spans="7:11" x14ac:dyDescent="0.35">
      <c r="G1589" s="271">
        <v>36100</v>
      </c>
      <c r="H1589" s="4">
        <v>-0.18209683674116894</v>
      </c>
      <c r="I1589" s="4">
        <v>0.17992594109030779</v>
      </c>
      <c r="J1589" s="4">
        <v>-8.8268165196233928E-2</v>
      </c>
      <c r="K1589" s="4">
        <v>7.4507075969109104E-2</v>
      </c>
    </row>
    <row r="1590" spans="7:11" x14ac:dyDescent="0.35">
      <c r="G1590" s="271">
        <v>36130</v>
      </c>
      <c r="H1590" s="4">
        <v>-0.21793032992866457</v>
      </c>
      <c r="I1590" s="4">
        <v>-0.15160775426342632</v>
      </c>
      <c r="J1590" s="4">
        <v>-0.17176167083520799</v>
      </c>
      <c r="K1590" s="4">
        <v>2.11992522817257E-2</v>
      </c>
    </row>
    <row r="1591" spans="7:11" x14ac:dyDescent="0.35">
      <c r="G1591" s="271">
        <v>36161</v>
      </c>
      <c r="H1591" s="4">
        <v>-0.21911390643092277</v>
      </c>
      <c r="I1591" s="4">
        <v>0.19625893919271542</v>
      </c>
      <c r="J1591" s="4">
        <v>-0.19140610377909406</v>
      </c>
      <c r="K1591" s="4">
        <v>3.1997473459471903E-2</v>
      </c>
    </row>
    <row r="1592" spans="7:11" x14ac:dyDescent="0.35">
      <c r="G1592" s="271">
        <v>36192</v>
      </c>
      <c r="H1592" s="4">
        <v>-0.18089422012943834</v>
      </c>
      <c r="I1592" s="4">
        <v>4.5504509734076493E-2</v>
      </c>
      <c r="J1592" s="4">
        <v>-0.18135169172059584</v>
      </c>
      <c r="K1592" s="4">
        <v>2.905951809813323E-2</v>
      </c>
    </row>
    <row r="1593" spans="7:11" x14ac:dyDescent="0.35">
      <c r="G1593" s="271">
        <v>36220</v>
      </c>
      <c r="H1593" s="4">
        <v>-6.2630282754972511E-2</v>
      </c>
      <c r="I1593" s="4">
        <v>0.13754151930495051</v>
      </c>
      <c r="J1593" s="4">
        <v>-0.19437300262941026</v>
      </c>
      <c r="K1593" s="4">
        <v>2.7285263403243887E-2</v>
      </c>
    </row>
    <row r="1594" spans="7:11" x14ac:dyDescent="0.35">
      <c r="G1594" s="271">
        <v>36251</v>
      </c>
      <c r="H1594" s="4">
        <v>9.4677081679117148E-2</v>
      </c>
      <c r="I1594" s="4">
        <v>5.1781395216673909E-2</v>
      </c>
      <c r="J1594" s="4">
        <v>-0.15857464588873982</v>
      </c>
      <c r="K1594" s="4">
        <v>4.2305082840220276E-2</v>
      </c>
    </row>
    <row r="1595" spans="7:11" x14ac:dyDescent="0.35">
      <c r="G1595" s="271">
        <v>36281</v>
      </c>
      <c r="H1595" s="4">
        <v>-0.13911826644482417</v>
      </c>
      <c r="I1595" s="4">
        <v>6.4729008093728391E-2</v>
      </c>
      <c r="J1595" s="4">
        <v>-0.17377510963659504</v>
      </c>
      <c r="K1595" s="4">
        <v>3.4711182367461069E-2</v>
      </c>
    </row>
    <row r="1596" spans="7:11" x14ac:dyDescent="0.35">
      <c r="G1596" s="271">
        <v>36312</v>
      </c>
      <c r="H1596" s="4">
        <v>-4.3483526392630867E-2</v>
      </c>
      <c r="I1596" s="4">
        <v>-8.2575864140055355E-2</v>
      </c>
      <c r="J1596" s="4">
        <v>-0.17522270472245638</v>
      </c>
      <c r="K1596" s="4">
        <v>1.168088709213988E-2</v>
      </c>
    </row>
    <row r="1597" spans="7:11" x14ac:dyDescent="0.35">
      <c r="G1597" s="271">
        <v>36342</v>
      </c>
      <c r="H1597" s="4">
        <v>1.0403458937704668E-2</v>
      </c>
      <c r="I1597" s="4">
        <v>0.10505964950090041</v>
      </c>
      <c r="J1597" s="4">
        <v>-0.16972177095195429</v>
      </c>
      <c r="K1597" s="4">
        <v>1.2061124599686224E-2</v>
      </c>
    </row>
    <row r="1598" spans="7:11" x14ac:dyDescent="0.35">
      <c r="G1598" s="271">
        <v>36373</v>
      </c>
      <c r="H1598" s="4">
        <v>0.79513242196246003</v>
      </c>
      <c r="I1598" s="4">
        <v>0.31960767829287295</v>
      </c>
      <c r="J1598" s="4">
        <v>-0.13159041770484703</v>
      </c>
      <c r="K1598" s="4">
        <v>4.7538151839009446E-2</v>
      </c>
    </row>
    <row r="1599" spans="7:11" x14ac:dyDescent="0.35">
      <c r="G1599" s="271">
        <v>36404</v>
      </c>
      <c r="H1599" s="4">
        <v>0.27207878182286693</v>
      </c>
      <c r="I1599" s="4">
        <v>0.25391989026563411</v>
      </c>
      <c r="J1599" s="4">
        <v>-0.10309776700877482</v>
      </c>
      <c r="K1599" s="4">
        <v>7.1022041217235765E-2</v>
      </c>
    </row>
    <row r="1600" spans="7:11" x14ac:dyDescent="0.35">
      <c r="G1600" s="271">
        <v>36434</v>
      </c>
      <c r="H1600" s="4">
        <v>0.66354272225902333</v>
      </c>
      <c r="I1600" s="4">
        <v>0.24479110591006381</v>
      </c>
      <c r="J1600" s="4">
        <v>-5.5507244556466162E-2</v>
      </c>
      <c r="K1600" s="4">
        <v>0.10213367307277688</v>
      </c>
    </row>
    <row r="1601" spans="7:11" x14ac:dyDescent="0.35">
      <c r="G1601" s="271">
        <v>36465</v>
      </c>
      <c r="H1601" s="4">
        <v>0.25619002990849404</v>
      </c>
      <c r="I1601" s="4">
        <v>0.22817191562712114</v>
      </c>
      <c r="J1601" s="4">
        <v>-1.9263244079294695E-2</v>
      </c>
      <c r="K1601" s="4">
        <v>0.10752420638084637</v>
      </c>
    </row>
    <row r="1602" spans="7:11" x14ac:dyDescent="0.35">
      <c r="G1602" s="271">
        <v>36495</v>
      </c>
      <c r="H1602" s="4">
        <v>0.31899086045118663</v>
      </c>
      <c r="I1602" s="4">
        <v>-6.8349035911828837E-3</v>
      </c>
      <c r="J1602" s="4">
        <v>5.0906355085828858E-2</v>
      </c>
      <c r="K1602" s="4">
        <v>0.12436177072568988</v>
      </c>
    </row>
    <row r="1603" spans="7:11" x14ac:dyDescent="0.35">
      <c r="G1603" s="271">
        <v>36526</v>
      </c>
      <c r="H1603" s="4">
        <v>0.17440871454575668</v>
      </c>
      <c r="I1603" s="4">
        <v>0.2359362697459082</v>
      </c>
      <c r="J1603" s="4">
        <v>0.11042148188686496</v>
      </c>
      <c r="K1603" s="4">
        <v>0.1292583582877993</v>
      </c>
    </row>
    <row r="1604" spans="7:11" x14ac:dyDescent="0.35">
      <c r="G1604" s="271">
        <v>36557</v>
      </c>
      <c r="H1604" s="4">
        <v>0.38497964992367462</v>
      </c>
      <c r="I1604" s="4">
        <v>0.11160227671414646</v>
      </c>
      <c r="J1604" s="4">
        <v>0.18247968525874159</v>
      </c>
      <c r="K1604" s="4">
        <v>0.13445150741674872</v>
      </c>
    </row>
    <row r="1605" spans="7:11" x14ac:dyDescent="0.35">
      <c r="G1605" s="271">
        <v>36586</v>
      </c>
      <c r="H1605" s="4">
        <v>0.16216441282951521</v>
      </c>
      <c r="I1605" s="4">
        <v>-5.858242096128119E-2</v>
      </c>
      <c r="J1605" s="4">
        <v>0.21487281826134841</v>
      </c>
      <c r="K1605" s="4">
        <v>0.11360548289710537</v>
      </c>
    </row>
    <row r="1606" spans="7:11" x14ac:dyDescent="0.35">
      <c r="G1606" s="271">
        <v>36617</v>
      </c>
      <c r="H1606" s="4">
        <v>0.10980602376909476</v>
      </c>
      <c r="I1606" s="4">
        <v>-0.13102947344062443</v>
      </c>
      <c r="J1606" s="4">
        <v>0.2153598641699952</v>
      </c>
      <c r="K1606" s="4">
        <v>9.8971492514782655E-2</v>
      </c>
    </row>
    <row r="1607" spans="7:11" x14ac:dyDescent="0.35">
      <c r="G1607" s="271">
        <v>36647</v>
      </c>
      <c r="H1607" s="4">
        <v>0.58746244794308899</v>
      </c>
      <c r="I1607" s="4">
        <v>0.666100408194223</v>
      </c>
      <c r="J1607" s="4">
        <v>0.27399903568102912</v>
      </c>
      <c r="K1607" s="4">
        <v>0.14662950489602888</v>
      </c>
    </row>
    <row r="1608" spans="7:11" x14ac:dyDescent="0.35">
      <c r="G1608" s="271">
        <v>36678</v>
      </c>
      <c r="H1608" s="4">
        <v>1.5340986573395292</v>
      </c>
      <c r="I1608" s="4">
        <v>-6.8340310813511662E-3</v>
      </c>
      <c r="J1608" s="4">
        <v>0.34432358922860207</v>
      </c>
      <c r="K1608" s="4">
        <v>0.15504217027268719</v>
      </c>
    </row>
    <row r="1609" spans="7:11" x14ac:dyDescent="0.35">
      <c r="G1609" s="271">
        <v>36708</v>
      </c>
      <c r="H1609" s="4">
        <v>0.83525344701443816</v>
      </c>
      <c r="I1609" s="4">
        <v>0.60292077365037477</v>
      </c>
      <c r="J1609" s="4">
        <v>0.39237633449112086</v>
      </c>
      <c r="K1609" s="4">
        <v>0.19608487727541202</v>
      </c>
    </row>
    <row r="1610" spans="7:11" x14ac:dyDescent="0.35">
      <c r="G1610" s="271">
        <v>36739</v>
      </c>
      <c r="H1610" s="4">
        <v>0.31727615976199619</v>
      </c>
      <c r="I1610" s="4">
        <v>0.34903894028811733</v>
      </c>
      <c r="J1610" s="4">
        <v>0.37432185953942687</v>
      </c>
      <c r="K1610" s="4">
        <v>0.20117481429866024</v>
      </c>
    </row>
    <row r="1611" spans="7:11" x14ac:dyDescent="0.35">
      <c r="G1611" s="271">
        <v>36770</v>
      </c>
      <c r="H1611" s="4">
        <v>0.56512347786689987</v>
      </c>
      <c r="I1611" s="4">
        <v>2.8571416464452382E-2</v>
      </c>
      <c r="J1611" s="4">
        <v>0.38894252264528073</v>
      </c>
      <c r="K1611" s="4">
        <v>0.18223805654418612</v>
      </c>
    </row>
    <row r="1612" spans="7:11" x14ac:dyDescent="0.35">
      <c r="G1612" s="271">
        <v>36800</v>
      </c>
      <c r="H1612" s="4">
        <v>0.38074116232725164</v>
      </c>
      <c r="I1612" s="4">
        <v>0.43072072569098574</v>
      </c>
      <c r="J1612" s="4">
        <v>0.37729588481930865</v>
      </c>
      <c r="K1612" s="4">
        <v>0.20113334201278898</v>
      </c>
    </row>
    <row r="1613" spans="7:11" x14ac:dyDescent="0.35">
      <c r="G1613" s="271">
        <v>36831</v>
      </c>
      <c r="H1613" s="4">
        <v>0.21006405906241765</v>
      </c>
      <c r="I1613" s="4">
        <v>0.22032664941266122</v>
      </c>
      <c r="J1613" s="4">
        <v>0.37024735432449707</v>
      </c>
      <c r="K1613" s="4">
        <v>0.20085269654173965</v>
      </c>
    </row>
    <row r="1614" spans="7:11" x14ac:dyDescent="0.35">
      <c r="G1614" s="271">
        <v>36861</v>
      </c>
      <c r="H1614" s="4">
        <v>0.30379047650509494</v>
      </c>
      <c r="I1614" s="4">
        <v>-3.964088003978794E-2</v>
      </c>
      <c r="J1614" s="4">
        <v>0.36614387257058123</v>
      </c>
      <c r="K1614" s="4">
        <v>0.1984104640444122</v>
      </c>
    </row>
    <row r="1615" spans="7:11" x14ac:dyDescent="0.35">
      <c r="G1615" s="271">
        <v>36892</v>
      </c>
      <c r="H1615" s="4">
        <v>0.21898137234443715</v>
      </c>
      <c r="I1615" s="4">
        <v>0.1646649795377777</v>
      </c>
      <c r="J1615" s="4">
        <v>0.36830312719108149</v>
      </c>
      <c r="K1615" s="4">
        <v>0.19173581034741405</v>
      </c>
    </row>
    <row r="1616" spans="7:11" x14ac:dyDescent="0.35">
      <c r="G1616" s="271">
        <v>36923</v>
      </c>
      <c r="H1616" s="4">
        <v>-3.5312614705743095E-2</v>
      </c>
      <c r="I1616" s="4">
        <v>5.8906237630269143E-2</v>
      </c>
      <c r="J1616" s="4">
        <v>0.31263798708666934</v>
      </c>
      <c r="K1616" s="4">
        <v>0.18678668472117854</v>
      </c>
    </row>
    <row r="1617" spans="7:11" x14ac:dyDescent="0.35">
      <c r="G1617" s="271">
        <v>36951</v>
      </c>
      <c r="H1617" s="4">
        <v>2.1852465963491774E-2</v>
      </c>
      <c r="I1617" s="4">
        <v>0.20375468274401998</v>
      </c>
      <c r="J1617" s="4">
        <v>0.29191174101470652</v>
      </c>
      <c r="K1617" s="4">
        <v>0.21177864929180967</v>
      </c>
    </row>
    <row r="1618" spans="7:11" x14ac:dyDescent="0.35">
      <c r="G1618" s="271">
        <v>36982</v>
      </c>
      <c r="H1618" s="4">
        <v>0.19252926160286377</v>
      </c>
      <c r="I1618" s="4">
        <v>0.45334615336635853</v>
      </c>
      <c r="J1618" s="4">
        <v>0.29799142597873662</v>
      </c>
      <c r="K1618" s="4">
        <v>0.25138006347159703</v>
      </c>
    </row>
    <row r="1619" spans="7:11" x14ac:dyDescent="0.35">
      <c r="G1619" s="271">
        <v>37012</v>
      </c>
      <c r="H1619" s="4">
        <v>5.1073997069443156E-2</v>
      </c>
      <c r="I1619" s="4">
        <v>-0.36493863128102233</v>
      </c>
      <c r="J1619" s="4">
        <v>0.25797783865468715</v>
      </c>
      <c r="K1619" s="4">
        <v>0.15140043686204274</v>
      </c>
    </row>
    <row r="1620" spans="7:11" x14ac:dyDescent="0.35">
      <c r="G1620" s="271">
        <v>37043</v>
      </c>
      <c r="H1620" s="4">
        <v>-0.23544352429678217</v>
      </c>
      <c r="I1620" s="4">
        <v>0.15749858799821825</v>
      </c>
      <c r="J1620" s="4">
        <v>0.17495928370363178</v>
      </c>
      <c r="K1620" s="4">
        <v>0.16381688718068688</v>
      </c>
    </row>
    <row r="1621" spans="7:11" x14ac:dyDescent="0.35">
      <c r="G1621" s="271">
        <v>37073</v>
      </c>
      <c r="H1621" s="4">
        <v>-0.10796432935515876</v>
      </c>
      <c r="I1621" s="4">
        <v>-6.5130652158516655E-2</v>
      </c>
      <c r="J1621" s="4">
        <v>0.12540172946634542</v>
      </c>
      <c r="K1621" s="4">
        <v>0.10772323854731236</v>
      </c>
    </row>
    <row r="1622" spans="7:11" x14ac:dyDescent="0.35">
      <c r="G1622" s="271">
        <v>37104</v>
      </c>
      <c r="H1622" s="4">
        <v>5.3502042276609707E-3</v>
      </c>
      <c r="I1622" s="4">
        <v>-1.5781273634056792E-3</v>
      </c>
      <c r="J1622" s="4">
        <v>0.11004692121364168</v>
      </c>
      <c r="K1622" s="4">
        <v>7.9965287688852138E-2</v>
      </c>
    </row>
    <row r="1623" spans="7:11" x14ac:dyDescent="0.35">
      <c r="G1623" s="271">
        <v>37135</v>
      </c>
      <c r="H1623" s="4">
        <v>-9.518104615863443E-2</v>
      </c>
      <c r="I1623" s="4">
        <v>-4.322897659585212E-2</v>
      </c>
      <c r="J1623" s="4">
        <v>7.9913300044468061E-2</v>
      </c>
      <c r="K1623" s="4">
        <v>7.4345163471676745E-2</v>
      </c>
    </row>
    <row r="1624" spans="7:11" x14ac:dyDescent="0.35">
      <c r="G1624" s="271">
        <v>37165</v>
      </c>
      <c r="H1624" s="4">
        <v>-0.16114023488695972</v>
      </c>
      <c r="I1624" s="4">
        <v>-0.26794854906367549</v>
      </c>
      <c r="J1624" s="4">
        <v>4.8988684821898998E-2</v>
      </c>
      <c r="K1624" s="4">
        <v>7.2001278541167224E-3</v>
      </c>
    </row>
    <row r="1625" spans="7:11" x14ac:dyDescent="0.35">
      <c r="G1625" s="271">
        <v>37196</v>
      </c>
      <c r="H1625" s="4">
        <v>-8.5188063545413417E-2</v>
      </c>
      <c r="I1625" s="4">
        <v>-0.22979433933767923</v>
      </c>
      <c r="J1625" s="4">
        <v>2.5497409754357214E-2</v>
      </c>
      <c r="K1625" s="4">
        <v>-3.4401248848040633E-2</v>
      </c>
    </row>
    <row r="1626" spans="7:11" x14ac:dyDescent="0.35">
      <c r="G1626" s="271">
        <v>37226</v>
      </c>
      <c r="H1626" s="4">
        <v>-0.28872679726263395</v>
      </c>
      <c r="I1626" s="4">
        <v>0.18414628927227161</v>
      </c>
      <c r="J1626" s="4">
        <v>-4.938420887144046E-2</v>
      </c>
      <c r="K1626" s="4">
        <v>-2.0429114485936872E-2</v>
      </c>
    </row>
    <row r="1627" spans="7:11" x14ac:dyDescent="0.35">
      <c r="G1627" s="271">
        <v>37257</v>
      </c>
      <c r="H1627" s="4">
        <v>-0.18890354130414999</v>
      </c>
      <c r="I1627" s="4">
        <v>-0.33589697351331638</v>
      </c>
      <c r="J1627" s="4">
        <v>-9.2361891059105861E-2</v>
      </c>
      <c r="K1627" s="4">
        <v>-6.8699109497915467E-2</v>
      </c>
    </row>
    <row r="1628" spans="7:11" x14ac:dyDescent="0.35">
      <c r="G1628" s="271">
        <v>37288</v>
      </c>
      <c r="H1628" s="4">
        <v>-0.14576176743380576</v>
      </c>
      <c r="I1628" s="4">
        <v>-0.10711682271806666</v>
      </c>
      <c r="J1628" s="4">
        <v>-0.10343799983165958</v>
      </c>
      <c r="K1628" s="4">
        <v>-8.0252787976780593E-2</v>
      </c>
    </row>
    <row r="1629" spans="7:11" x14ac:dyDescent="0.35">
      <c r="G1629" s="271">
        <v>37316</v>
      </c>
      <c r="H1629" s="4">
        <v>-0.31269888336141949</v>
      </c>
      <c r="I1629" s="4">
        <v>-0.43951405162072787</v>
      </c>
      <c r="J1629" s="4">
        <v>-0.13716590178374088</v>
      </c>
      <c r="K1629" s="4">
        <v>-0.13348154839436133</v>
      </c>
    </row>
    <row r="1630" spans="7:11" x14ac:dyDescent="0.35">
      <c r="G1630" s="271">
        <v>37347</v>
      </c>
      <c r="H1630" s="4">
        <v>-0.12051926143179958</v>
      </c>
      <c r="I1630" s="4">
        <v>0.17743297153339954</v>
      </c>
      <c r="J1630" s="4">
        <v>-0.15959496808878648</v>
      </c>
      <c r="K1630" s="4">
        <v>-0.14019627033769333</v>
      </c>
    </row>
    <row r="1631" spans="7:11" x14ac:dyDescent="0.35">
      <c r="G1631" s="271">
        <v>37377</v>
      </c>
      <c r="H1631" s="4">
        <v>-8.6265686193359836E-2</v>
      </c>
      <c r="I1631" s="4">
        <v>0.13372536209564045</v>
      </c>
      <c r="J1631" s="4">
        <v>-0.16949409240428792</v>
      </c>
      <c r="K1631" s="4">
        <v>-0.10018370511413222</v>
      </c>
    </row>
    <row r="1632" spans="7:11" x14ac:dyDescent="0.35">
      <c r="G1632" s="271">
        <v>37408</v>
      </c>
      <c r="H1632" s="4">
        <v>-5.4487192597690748E-2</v>
      </c>
      <c r="I1632" s="4">
        <v>2.9158697717939219E-3</v>
      </c>
      <c r="J1632" s="4">
        <v>-0.15858885273419454</v>
      </c>
      <c r="K1632" s="4">
        <v>-0.1091061417135023</v>
      </c>
    </row>
    <row r="1633" spans="7:11" x14ac:dyDescent="0.35">
      <c r="G1633" s="271">
        <v>37438</v>
      </c>
      <c r="H1633" s="4">
        <v>-0.15378108581568317</v>
      </c>
      <c r="I1633" s="4">
        <v>-0.33727791735072354</v>
      </c>
      <c r="J1633" s="4">
        <v>-0.16176357673407493</v>
      </c>
      <c r="K1633" s="4">
        <v>-0.13501380921665762</v>
      </c>
    </row>
    <row r="1634" spans="7:11" x14ac:dyDescent="0.35">
      <c r="G1634" s="271">
        <v>37469</v>
      </c>
      <c r="H1634" s="4">
        <v>-4.3449549551570099E-2</v>
      </c>
      <c r="I1634" s="4">
        <v>-0.21735846152074745</v>
      </c>
      <c r="J1634" s="4">
        <v>-0.1642710714536868</v>
      </c>
      <c r="K1634" s="4">
        <v>-0.15424748871085137</v>
      </c>
    </row>
    <row r="1635" spans="7:11" x14ac:dyDescent="0.35">
      <c r="G1635" s="271">
        <v>37500</v>
      </c>
      <c r="H1635" s="4">
        <v>-6.4122214843881586E-2</v>
      </c>
      <c r="I1635" s="4">
        <v>4.7429057966004606E-2</v>
      </c>
      <c r="J1635" s="4">
        <v>-0.16306001275617366</v>
      </c>
      <c r="K1635" s="4">
        <v>-0.14839393488057695</v>
      </c>
    </row>
    <row r="1636" spans="7:11" x14ac:dyDescent="0.35">
      <c r="G1636" s="271">
        <v>37530</v>
      </c>
      <c r="H1636" s="4">
        <v>0.23980409411533743</v>
      </c>
      <c r="I1636" s="4">
        <v>0.13130151267944612</v>
      </c>
      <c r="J1636" s="4">
        <v>-0.14147446824552756</v>
      </c>
      <c r="K1636" s="4">
        <v>-0.11183569950813277</v>
      </c>
    </row>
    <row r="1637" spans="7:11" x14ac:dyDescent="0.35">
      <c r="G1637" s="271">
        <v>37561</v>
      </c>
      <c r="H1637" s="4">
        <v>-8.1812810067671382E-2</v>
      </c>
      <c r="I1637" s="4">
        <v>-5.2141235985610823E-2</v>
      </c>
      <c r="J1637" s="4">
        <v>-0.14162077888594193</v>
      </c>
      <c r="K1637" s="4">
        <v>-9.4677757675563523E-2</v>
      </c>
    </row>
    <row r="1638" spans="7:11" x14ac:dyDescent="0.35">
      <c r="G1638" s="271">
        <v>37591</v>
      </c>
      <c r="H1638" s="4">
        <v>1.9638248798637514E-2</v>
      </c>
      <c r="I1638" s="4">
        <v>1.6657996342759551E-2</v>
      </c>
      <c r="J1638" s="4">
        <v>-0.10253819117042384</v>
      </c>
      <c r="K1638" s="4">
        <v>-0.10403717530762324</v>
      </c>
    </row>
    <row r="1639" spans="7:11" x14ac:dyDescent="0.35">
      <c r="G1639" s="271">
        <v>37622</v>
      </c>
      <c r="H1639" s="4">
        <v>1.8446961067275502E-3</v>
      </c>
      <c r="I1639" s="4">
        <v>0.1923135641099516</v>
      </c>
      <c r="J1639" s="4">
        <v>-8.0022139554895899E-2</v>
      </c>
      <c r="K1639" s="4">
        <v>-5.7202275598096208E-2</v>
      </c>
    </row>
    <row r="1640" spans="7:11" x14ac:dyDescent="0.35">
      <c r="G1640" s="271">
        <v>37653</v>
      </c>
      <c r="H1640" s="4">
        <v>0.12647486368217975</v>
      </c>
      <c r="I1640" s="4">
        <v>8.1972162377001334E-2</v>
      </c>
      <c r="J1640" s="4">
        <v>-5.3441132989526907E-2</v>
      </c>
      <c r="K1640" s="4">
        <v>-4.343455693788123E-2</v>
      </c>
    </row>
    <row r="1641" spans="7:11" x14ac:dyDescent="0.35">
      <c r="G1641" s="271">
        <v>37681</v>
      </c>
      <c r="H1641" s="4">
        <v>0.35431853051269124</v>
      </c>
      <c r="I1641" s="4">
        <v>0.53631939428246245</v>
      </c>
      <c r="J1641" s="4">
        <v>1.0105429992533166E-2</v>
      </c>
      <c r="K1641" s="4">
        <v>3.0980010254159751E-2</v>
      </c>
    </row>
    <row r="1642" spans="7:11" x14ac:dyDescent="0.35">
      <c r="G1642" s="271">
        <v>37712</v>
      </c>
      <c r="H1642" s="4">
        <v>9.3516850243371419E-3</v>
      </c>
      <c r="I1642" s="4">
        <v>-5.5509779847854324E-2</v>
      </c>
      <c r="J1642" s="4">
        <v>2.345492384159753E-2</v>
      </c>
      <c r="K1642" s="4">
        <v>1.0099270766844581E-2</v>
      </c>
    </row>
    <row r="1643" spans="7:11" x14ac:dyDescent="0.35">
      <c r="G1643" s="271">
        <v>37742</v>
      </c>
      <c r="H1643" s="4">
        <v>-5.9145612405608894E-2</v>
      </c>
      <c r="I1643" s="4">
        <v>0.18869034011268426</v>
      </c>
      <c r="J1643" s="4">
        <v>2.666639847857466E-2</v>
      </c>
      <c r="K1643" s="4">
        <v>1.568395412939716E-2</v>
      </c>
    </row>
    <row r="1644" spans="7:11" x14ac:dyDescent="0.35">
      <c r="G1644" s="271">
        <v>37773</v>
      </c>
      <c r="H1644" s="4">
        <v>-8.7123144907089056E-2</v>
      </c>
      <c r="I1644" s="4">
        <v>6.3756496208280389E-2</v>
      </c>
      <c r="J1644" s="4">
        <v>2.4964037033845754E-2</v>
      </c>
      <c r="K1644" s="4">
        <v>2.0793809705612176E-2</v>
      </c>
    </row>
    <row r="1645" spans="7:11" x14ac:dyDescent="0.35">
      <c r="G1645" s="271">
        <v>37803</v>
      </c>
      <c r="H1645" s="4">
        <v>-0.12972747177848476</v>
      </c>
      <c r="I1645" s="4">
        <v>0.42814750197519769</v>
      </c>
      <c r="J1645" s="4">
        <v>2.8452356932669787E-2</v>
      </c>
      <c r="K1645" s="4">
        <v>8.9143505279053459E-2</v>
      </c>
    </row>
    <row r="1646" spans="7:11" x14ac:dyDescent="0.35">
      <c r="G1646" s="271">
        <v>37834</v>
      </c>
      <c r="H1646" s="4">
        <v>-6.3003142349293495E-2</v>
      </c>
      <c r="I1646" s="4">
        <v>-9.3244448188844142E-2</v>
      </c>
      <c r="J1646" s="4">
        <v>2.7476673163387755E-2</v>
      </c>
      <c r="K1646" s="4">
        <v>0.1063853741234968</v>
      </c>
    </row>
    <row r="1647" spans="7:11" x14ac:dyDescent="0.35">
      <c r="G1647" s="271">
        <v>37865</v>
      </c>
      <c r="H1647" s="4">
        <v>9.5137156333386041E-2</v>
      </c>
      <c r="I1647" s="4">
        <v>0.1316503634017554</v>
      </c>
      <c r="J1647" s="4">
        <v>3.6899208646871795E-2</v>
      </c>
      <c r="K1647" s="4">
        <v>0.11324107263168437</v>
      </c>
    </row>
    <row r="1648" spans="7:11" x14ac:dyDescent="0.35">
      <c r="G1648" s="271">
        <v>37895</v>
      </c>
      <c r="H1648" s="4">
        <v>-0.30967331607450066</v>
      </c>
      <c r="I1648" s="4">
        <v>-0.10810509939862167</v>
      </c>
      <c r="J1648" s="4">
        <v>-2.8058245302541307E-3</v>
      </c>
      <c r="K1648" s="4">
        <v>8.8296635229193843E-2</v>
      </c>
    </row>
    <row r="1649" spans="7:11" x14ac:dyDescent="0.35">
      <c r="G1649" s="271">
        <v>37926</v>
      </c>
      <c r="H1649" s="4">
        <v>-0.14115461329355239</v>
      </c>
      <c r="I1649" s="4">
        <v>-6.6978683780066217E-2</v>
      </c>
      <c r="J1649" s="4">
        <v>-7.1920644317302607E-3</v>
      </c>
      <c r="K1649" s="4">
        <v>8.7696384701476893E-2</v>
      </c>
    </row>
    <row r="1650" spans="7:11" x14ac:dyDescent="0.35">
      <c r="G1650" s="271">
        <v>37956</v>
      </c>
      <c r="H1650" s="4">
        <v>-0.12316232520260773</v>
      </c>
      <c r="I1650" s="4">
        <v>0.24933054234527008</v>
      </c>
      <c r="J1650" s="4">
        <v>-2.4356403363391288E-2</v>
      </c>
      <c r="K1650" s="4">
        <v>0.10750387816536366</v>
      </c>
    </row>
    <row r="1651" spans="7:11" x14ac:dyDescent="0.35">
      <c r="G1651" s="271">
        <v>37987</v>
      </c>
      <c r="H1651" s="4">
        <v>-8.3042504004547935E-3</v>
      </c>
      <c r="I1651" s="4">
        <v>-0.23479959450994181</v>
      </c>
      <c r="J1651" s="4">
        <v>-2.5530941711758848E-2</v>
      </c>
      <c r="K1651" s="4">
        <v>6.9566899120593995E-2</v>
      </c>
    </row>
    <row r="1652" spans="7:11" x14ac:dyDescent="0.35">
      <c r="G1652" s="271">
        <v>38018</v>
      </c>
      <c r="H1652" s="4">
        <v>2.6832672711237571E-2</v>
      </c>
      <c r="I1652" s="4">
        <v>-6.3487466434921758E-2</v>
      </c>
      <c r="J1652" s="4">
        <v>-3.4746363505887223E-2</v>
      </c>
      <c r="K1652" s="4">
        <v>5.8030124913325709E-2</v>
      </c>
    </row>
    <row r="1653" spans="7:11" x14ac:dyDescent="0.35">
      <c r="G1653" s="271">
        <v>38047</v>
      </c>
      <c r="H1653" s="4">
        <v>-0.10796858825335565</v>
      </c>
      <c r="I1653" s="4">
        <v>0.14698227240437522</v>
      </c>
      <c r="J1653" s="4">
        <v>-7.3875225282871382E-2</v>
      </c>
      <c r="K1653" s="4">
        <v>3.886200485799729E-2</v>
      </c>
    </row>
    <row r="1654" spans="7:11" x14ac:dyDescent="0.35">
      <c r="G1654" s="271">
        <v>38078</v>
      </c>
      <c r="H1654" s="4">
        <v>-0.17827535171051134</v>
      </c>
      <c r="I1654" s="4">
        <v>-5.5984425634824975E-2</v>
      </c>
      <c r="J1654" s="4">
        <v>-9.0522998397793319E-2</v>
      </c>
      <c r="K1654" s="4">
        <v>3.9331595774726003E-2</v>
      </c>
    </row>
    <row r="1655" spans="7:11" x14ac:dyDescent="0.35">
      <c r="G1655" s="271">
        <v>38108</v>
      </c>
      <c r="H1655" s="4">
        <v>-1.8910190845330632E-2</v>
      </c>
      <c r="I1655" s="4">
        <v>-0.13609382411806525</v>
      </c>
      <c r="J1655" s="4">
        <v>-8.75183751843438E-2</v>
      </c>
      <c r="K1655" s="4">
        <v>1.1036855491997288E-2</v>
      </c>
    </row>
    <row r="1656" spans="7:11" x14ac:dyDescent="0.35">
      <c r="G1656" s="271">
        <v>38139</v>
      </c>
      <c r="H1656" s="4">
        <v>2.5599968387056471E-2</v>
      </c>
      <c r="I1656" s="4">
        <v>0.17188690353590985</v>
      </c>
      <c r="J1656" s="4">
        <v>-8.1407595587509873E-2</v>
      </c>
      <c r="K1656" s="4">
        <v>2.0783183480824974E-2</v>
      </c>
    </row>
    <row r="1657" spans="7:11" x14ac:dyDescent="0.35">
      <c r="G1657" s="271">
        <v>38169</v>
      </c>
      <c r="H1657" s="4">
        <v>0.53285834667824039</v>
      </c>
      <c r="I1657" s="4">
        <v>-8.5032995590501148E-2</v>
      </c>
      <c r="J1657" s="4">
        <v>-4.6437535363852533E-2</v>
      </c>
      <c r="K1657" s="4">
        <v>-1.6200622535435305E-2</v>
      </c>
    </row>
    <row r="1658" spans="7:11" x14ac:dyDescent="0.35">
      <c r="G1658" s="271">
        <v>38200</v>
      </c>
      <c r="H1658" s="4">
        <v>0.13039460082202803</v>
      </c>
      <c r="I1658" s="4">
        <v>0.26309601667577631</v>
      </c>
      <c r="J1658" s="4">
        <v>-3.5811673042370318E-2</v>
      </c>
      <c r="K1658" s="4">
        <v>8.3999277201394218E-3</v>
      </c>
    </row>
    <row r="1659" spans="7:11" x14ac:dyDescent="0.35">
      <c r="G1659" s="271">
        <v>38231</v>
      </c>
      <c r="H1659" s="4">
        <v>1.3778457234678854E-2</v>
      </c>
      <c r="I1659" s="4">
        <v>0.22494297577822997</v>
      </c>
      <c r="J1659" s="4">
        <v>-4.0018946953213286E-2</v>
      </c>
      <c r="K1659" s="4">
        <v>1.7597621402779096E-2</v>
      </c>
    </row>
    <row r="1660" spans="7:11" x14ac:dyDescent="0.35">
      <c r="G1660" s="271">
        <v>38261</v>
      </c>
      <c r="H1660" s="4">
        <v>0.34457052167628444</v>
      </c>
      <c r="I1660" s="4">
        <v>5.6873805785984555E-2</v>
      </c>
      <c r="J1660" s="4">
        <v>1.7421188168498247E-3</v>
      </c>
      <c r="K1660" s="4">
        <v>3.3122007390305352E-2</v>
      </c>
    </row>
    <row r="1661" spans="7:11" x14ac:dyDescent="0.35">
      <c r="G1661" s="271">
        <v>38292</v>
      </c>
      <c r="H1661" s="4">
        <v>0.34040718412290261</v>
      </c>
      <c r="I1661" s="4">
        <v>0.25138413987635633</v>
      </c>
      <c r="J1661" s="4">
        <v>3.8382108069139997E-2</v>
      </c>
      <c r="K1661" s="4">
        <v>5.6690880562906942E-2</v>
      </c>
    </row>
    <row r="1662" spans="7:11" x14ac:dyDescent="0.35">
      <c r="G1662" s="271">
        <v>38322</v>
      </c>
      <c r="H1662" s="4">
        <v>2.2288390290333027E-2</v>
      </c>
      <c r="I1662" s="4">
        <v>3.6677223184462315E-2</v>
      </c>
      <c r="J1662" s="4">
        <v>5.661160305448143E-2</v>
      </c>
      <c r="K1662" s="4">
        <v>3.9877209359101551E-2</v>
      </c>
    </row>
    <row r="1663" spans="7:11" x14ac:dyDescent="0.35">
      <c r="G1663" s="271">
        <v>38353</v>
      </c>
      <c r="H1663" s="4">
        <v>1.9375487594843754E-3</v>
      </c>
      <c r="I1663" s="4">
        <v>0.18899628718463291</v>
      </c>
      <c r="J1663" s="4">
        <v>5.7887929909418157E-2</v>
      </c>
      <c r="K1663" s="4">
        <v>7.3231814776220983E-2</v>
      </c>
    </row>
    <row r="1664" spans="7:11" x14ac:dyDescent="0.35">
      <c r="G1664" s="271">
        <v>38384</v>
      </c>
      <c r="H1664" s="4">
        <v>-0.20292369142450239</v>
      </c>
      <c r="I1664" s="4">
        <v>0.28637785098033852</v>
      </c>
      <c r="J1664" s="4">
        <v>3.0515098468831825E-2</v>
      </c>
      <c r="K1664" s="4">
        <v>9.860814493782355E-2</v>
      </c>
    </row>
    <row r="1665" spans="7:11" x14ac:dyDescent="0.35">
      <c r="G1665" s="271">
        <v>38412</v>
      </c>
      <c r="H1665" s="4">
        <v>7.3456288133626257E-2</v>
      </c>
      <c r="I1665" s="4">
        <v>-0.15549320051174076</v>
      </c>
      <c r="J1665" s="4">
        <v>5.1234503679171484E-2</v>
      </c>
      <c r="K1665" s="4">
        <v>7.0411295265389695E-2</v>
      </c>
    </row>
    <row r="1666" spans="7:11" x14ac:dyDescent="0.35">
      <c r="G1666" s="271">
        <v>38443</v>
      </c>
      <c r="H1666" s="4">
        <v>2.6382327229576452E-2</v>
      </c>
      <c r="I1666" s="4">
        <v>0.50809919577972007</v>
      </c>
      <c r="J1666" s="4">
        <v>7.1717197431288238E-2</v>
      </c>
      <c r="K1666" s="4">
        <v>0.11847971354683628</v>
      </c>
    </row>
    <row r="1667" spans="7:11" x14ac:dyDescent="0.35">
      <c r="G1667" s="271">
        <v>38473</v>
      </c>
      <c r="H1667" s="4">
        <v>-6.6152299991410923E-2</v>
      </c>
      <c r="I1667" s="4">
        <v>0.19203817476497242</v>
      </c>
      <c r="J1667" s="4">
        <v>6.7876032017603061E-2</v>
      </c>
      <c r="K1667" s="4">
        <v>0.14805004563961965</v>
      </c>
    </row>
    <row r="1668" spans="7:11" x14ac:dyDescent="0.35">
      <c r="G1668" s="271">
        <v>38504</v>
      </c>
      <c r="H1668" s="4">
        <v>0.26357467954303759</v>
      </c>
      <c r="I1668" s="4">
        <v>-0.27773084653832802</v>
      </c>
      <c r="J1668" s="4">
        <v>8.2220514263170896E-2</v>
      </c>
      <c r="K1668" s="4">
        <v>0.10319724864466151</v>
      </c>
    </row>
    <row r="1669" spans="7:11" x14ac:dyDescent="0.35">
      <c r="G1669" s="271">
        <v>38534</v>
      </c>
      <c r="H1669" s="4">
        <v>-0.19307946998863357</v>
      </c>
      <c r="I1669" s="4">
        <v>8.5673532345817094E-2</v>
      </c>
      <c r="J1669" s="4">
        <v>3.4441031550300094E-2</v>
      </c>
      <c r="K1669" s="4">
        <v>0.11975078944445494</v>
      </c>
    </row>
    <row r="1670" spans="7:11" x14ac:dyDescent="0.35">
      <c r="G1670" s="271">
        <v>38565</v>
      </c>
      <c r="H1670" s="4">
        <v>0.57738323042687312</v>
      </c>
      <c r="I1670" s="4">
        <v>0.32842323053854572</v>
      </c>
      <c r="J1670" s="4">
        <v>6.3777414405651101E-2</v>
      </c>
      <c r="K1670" s="4">
        <v>0.12780277164966325</v>
      </c>
    </row>
    <row r="1671" spans="7:11" x14ac:dyDescent="0.35">
      <c r="G1671" s="271">
        <v>38596</v>
      </c>
      <c r="H1671" s="4">
        <v>0.42828400402940048</v>
      </c>
      <c r="I1671" s="4">
        <v>0.16072979509710472</v>
      </c>
      <c r="J1671" s="4">
        <v>9.005026791921078E-2</v>
      </c>
      <c r="K1671" s="4">
        <v>0.1230322747072119</v>
      </c>
    </row>
    <row r="1672" spans="7:11" x14ac:dyDescent="0.35">
      <c r="G1672" s="271">
        <v>38626</v>
      </c>
      <c r="H1672" s="4">
        <v>-8.2518360567879201E-3</v>
      </c>
      <c r="I1672" s="4">
        <v>0.28650362385438277</v>
      </c>
      <c r="J1672" s="4">
        <v>6.9254964653915341E-2</v>
      </c>
      <c r="K1672" s="4">
        <v>0.14295445737412749</v>
      </c>
    </row>
    <row r="1673" spans="7:11" x14ac:dyDescent="0.35">
      <c r="G1673" s="271">
        <v>38657</v>
      </c>
      <c r="H1673" s="4">
        <v>0.29437054574742594</v>
      </c>
      <c r="I1673" s="4">
        <v>0.34079786485429131</v>
      </c>
      <c r="J1673" s="4">
        <v>7.1392468047841717E-2</v>
      </c>
      <c r="K1673" s="4">
        <v>0.15248797383556156</v>
      </c>
    </row>
    <row r="1674" spans="7:11" x14ac:dyDescent="0.35">
      <c r="G1674" s="271">
        <v>38687</v>
      </c>
      <c r="H1674" s="4">
        <v>0.15407625606125208</v>
      </c>
      <c r="I1674" s="4">
        <v>-0.1583866903107376</v>
      </c>
      <c r="J1674" s="4">
        <v>8.5104146095015709E-2</v>
      </c>
      <c r="K1674" s="4">
        <v>0.13332508950747202</v>
      </c>
    </row>
    <row r="1675" spans="7:11" x14ac:dyDescent="0.35">
      <c r="G1675" s="271">
        <v>38718</v>
      </c>
      <c r="H1675" s="4">
        <v>8.5527986241449305E-2</v>
      </c>
      <c r="I1675" s="4">
        <v>0.35183979093812034</v>
      </c>
      <c r="J1675" s="4">
        <v>9.4454912860874929E-2</v>
      </c>
      <c r="K1675" s="4">
        <v>0.14581222258860072</v>
      </c>
    </row>
    <row r="1676" spans="7:11" x14ac:dyDescent="0.35">
      <c r="G1676" s="271">
        <v>38749</v>
      </c>
      <c r="H1676" s="4">
        <v>0.37268692192186159</v>
      </c>
      <c r="I1676" s="4">
        <v>0.45336817760332004</v>
      </c>
      <c r="J1676" s="4">
        <v>0.15426301652039975</v>
      </c>
      <c r="K1676" s="4">
        <v>0.16221755482021449</v>
      </c>
    </row>
    <row r="1677" spans="7:11" x14ac:dyDescent="0.35">
      <c r="G1677" s="271">
        <v>38777</v>
      </c>
      <c r="H1677" s="4">
        <v>-0.14923015839876574</v>
      </c>
      <c r="I1677" s="4">
        <v>0.51240702851425213</v>
      </c>
      <c r="J1677" s="4">
        <v>0.12989982780971143</v>
      </c>
      <c r="K1677" s="4">
        <v>0.21675949638802661</v>
      </c>
    </row>
    <row r="1678" spans="7:11" x14ac:dyDescent="0.35">
      <c r="G1678" s="271">
        <v>38808</v>
      </c>
      <c r="H1678" s="4">
        <v>2.3288234808859887E-2</v>
      </c>
      <c r="I1678" s="4">
        <v>-0.27119956944587986</v>
      </c>
      <c r="J1678" s="4">
        <v>0.1294561654827231</v>
      </c>
      <c r="K1678" s="4">
        <v>0.13952293044386499</v>
      </c>
    </row>
    <row r="1679" spans="7:11" x14ac:dyDescent="0.35">
      <c r="G1679" s="271">
        <v>38838</v>
      </c>
      <c r="H1679" s="4">
        <v>0.69781721059908697</v>
      </c>
      <c r="I1679" s="4">
        <v>0.4839020443406552</v>
      </c>
      <c r="J1679" s="4">
        <v>0.18688556173477688</v>
      </c>
      <c r="K1679" s="4">
        <v>0.16456382194375752</v>
      </c>
    </row>
    <row r="1680" spans="7:11" x14ac:dyDescent="0.35">
      <c r="G1680" s="271">
        <v>38869</v>
      </c>
      <c r="H1680" s="4">
        <v>0.66574540093408774</v>
      </c>
      <c r="I1680" s="4">
        <v>0.50147499551904429</v>
      </c>
      <c r="J1680" s="4">
        <v>0.2164466028193397</v>
      </c>
      <c r="K1680" s="4">
        <v>0.22704890499510499</v>
      </c>
    </row>
    <row r="1681" spans="7:11" x14ac:dyDescent="0.35">
      <c r="G1681" s="271">
        <v>38899</v>
      </c>
      <c r="H1681" s="4">
        <v>1.339161265734043</v>
      </c>
      <c r="I1681" s="4">
        <v>0.18321350235963485</v>
      </c>
      <c r="J1681" s="4">
        <v>0.32317645106570847</v>
      </c>
      <c r="K1681" s="4">
        <v>0.23441574272067101</v>
      </c>
    </row>
    <row r="1682" spans="7:11" x14ac:dyDescent="0.35">
      <c r="G1682" s="271">
        <v>38930</v>
      </c>
      <c r="H1682" s="4">
        <v>0.66896908431712143</v>
      </c>
      <c r="I1682" s="4">
        <v>5.345035261609965E-2</v>
      </c>
      <c r="J1682" s="4">
        <v>0.34071074185198302</v>
      </c>
      <c r="K1682" s="4">
        <v>0.20933304552320409</v>
      </c>
    </row>
    <row r="1683" spans="7:11" x14ac:dyDescent="0.35">
      <c r="G1683" s="271">
        <v>38961</v>
      </c>
      <c r="H1683" s="4">
        <v>0.84863807231767918</v>
      </c>
      <c r="I1683" s="4">
        <v>-0.13785582161864751</v>
      </c>
      <c r="J1683" s="4">
        <v>0.37786337229603939</v>
      </c>
      <c r="K1683" s="4">
        <v>0.17687144828952372</v>
      </c>
    </row>
    <row r="1684" spans="7:11" x14ac:dyDescent="0.35">
      <c r="G1684" s="271">
        <v>38991</v>
      </c>
      <c r="H1684" s="4">
        <v>0.90477774673531819</v>
      </c>
      <c r="I1684" s="4">
        <v>0.35197222735951672</v>
      </c>
      <c r="J1684" s="4">
        <v>0.43931189487170741</v>
      </c>
      <c r="K1684" s="4">
        <v>0.18578718829155028</v>
      </c>
    </row>
    <row r="1685" spans="7:11" x14ac:dyDescent="0.35">
      <c r="G1685" s="271">
        <v>39022</v>
      </c>
      <c r="H1685" s="4">
        <v>0.38791134937635285</v>
      </c>
      <c r="I1685" s="4">
        <v>-0.18006709612939054</v>
      </c>
      <c r="J1685" s="4">
        <v>0.4461656023605074</v>
      </c>
      <c r="K1685" s="4">
        <v>0.13776331674915343</v>
      </c>
    </row>
    <row r="1686" spans="7:11" x14ac:dyDescent="0.35">
      <c r="G1686" s="271">
        <v>39052</v>
      </c>
      <c r="H1686" s="4">
        <v>0.93731489268086232</v>
      </c>
      <c r="I1686" s="4">
        <v>0.38346877131670798</v>
      </c>
      <c r="J1686" s="4">
        <v>0.52919567349782293</v>
      </c>
      <c r="K1686" s="4">
        <v>0.18046223102380621</v>
      </c>
    </row>
    <row r="1687" spans="7:11" x14ac:dyDescent="0.35">
      <c r="G1687" s="271">
        <v>39083</v>
      </c>
      <c r="H1687" s="4">
        <v>0.48543469748699009</v>
      </c>
      <c r="I1687" s="4">
        <v>3.0317402659680859E-3</v>
      </c>
      <c r="J1687" s="4">
        <v>0.56976558506798214</v>
      </c>
      <c r="K1687" s="4">
        <v>0.15435939345745364</v>
      </c>
    </row>
    <row r="1688" spans="7:11" x14ac:dyDescent="0.35">
      <c r="G1688" s="271">
        <v>39114</v>
      </c>
      <c r="H1688" s="4">
        <v>0.80314100682514278</v>
      </c>
      <c r="I1688" s="4">
        <v>-0.20802117547314991</v>
      </c>
      <c r="J1688" s="4">
        <v>0.61092918212441516</v>
      </c>
      <c r="K1688" s="4">
        <v>9.5580238250973171E-2</v>
      </c>
    </row>
    <row r="1689" spans="7:11" x14ac:dyDescent="0.35">
      <c r="G1689" s="271">
        <v>39142</v>
      </c>
      <c r="H1689" s="4">
        <v>1.091789553683328</v>
      </c>
      <c r="I1689" s="4">
        <v>0.13387835607672027</v>
      </c>
      <c r="J1689" s="4">
        <v>0.72140302290003633</v>
      </c>
      <c r="K1689" s="4">
        <v>7.3432469449286053E-2</v>
      </c>
    </row>
    <row r="1690" spans="7:11" x14ac:dyDescent="0.35">
      <c r="G1690" s="271">
        <v>39173</v>
      </c>
      <c r="H1690" s="4">
        <v>1.3980669692150451</v>
      </c>
      <c r="I1690" s="4">
        <v>9.7181286383067667E-2</v>
      </c>
      <c r="J1690" s="4">
        <v>0.81631608621395335</v>
      </c>
      <c r="K1690" s="4">
        <v>0.10944874077659916</v>
      </c>
    </row>
    <row r="1691" spans="7:11" x14ac:dyDescent="0.35">
      <c r="G1691" s="271">
        <v>39203</v>
      </c>
      <c r="H1691" s="4">
        <v>0.31271967266905243</v>
      </c>
      <c r="I1691" s="4">
        <v>1.350517152002384E-2</v>
      </c>
      <c r="J1691" s="4">
        <v>0.77049926586522566</v>
      </c>
      <c r="K1691" s="4">
        <v>7.2445556364004959E-2</v>
      </c>
    </row>
    <row r="1692" spans="7:11" x14ac:dyDescent="0.35">
      <c r="G1692" s="271">
        <v>39234</v>
      </c>
      <c r="H1692" s="4">
        <v>0.44075166773015839</v>
      </c>
      <c r="I1692" s="4">
        <v>0.13561631071888036</v>
      </c>
      <c r="J1692" s="4">
        <v>0.74466660195842693</v>
      </c>
      <c r="K1692" s="4">
        <v>5.4518827280457982E-2</v>
      </c>
    </row>
    <row r="1693" spans="7:11" x14ac:dyDescent="0.35">
      <c r="G1693" s="271">
        <v>39264</v>
      </c>
      <c r="H1693" s="4">
        <v>0.2630061245146631</v>
      </c>
      <c r="I1693" s="4">
        <v>0.14996641023289436</v>
      </c>
      <c r="J1693" s="4">
        <v>0.65950495051489955</v>
      </c>
      <c r="K1693" s="4">
        <v>5.3430050121130224E-2</v>
      </c>
    </row>
    <row r="1694" spans="7:11" x14ac:dyDescent="0.35">
      <c r="G1694" s="271">
        <v>39295</v>
      </c>
      <c r="H1694" s="4">
        <v>0.13218413762904224</v>
      </c>
      <c r="I1694" s="4">
        <v>-1.2093553269136414E-2</v>
      </c>
      <c r="J1694" s="4">
        <v>0.59649534238454605</v>
      </c>
      <c r="K1694" s="4">
        <v>4.7741126140579571E-2</v>
      </c>
    </row>
    <row r="1695" spans="7:11" x14ac:dyDescent="0.35">
      <c r="G1695" s="271">
        <v>39326</v>
      </c>
      <c r="H1695" s="4">
        <v>0.15220057120330766</v>
      </c>
      <c r="I1695" s="4">
        <v>4.4905013643590008E-2</v>
      </c>
      <c r="J1695" s="4">
        <v>0.53168467174780321</v>
      </c>
      <c r="K1695" s="4">
        <v>6.4287495407096218E-2</v>
      </c>
    </row>
    <row r="1696" spans="7:11" x14ac:dyDescent="0.35">
      <c r="G1696" s="271">
        <v>39356</v>
      </c>
      <c r="H1696" s="4">
        <v>0.5557204817952992</v>
      </c>
      <c r="I1696" s="4">
        <v>-0.13380664080019111</v>
      </c>
      <c r="J1696" s="4">
        <v>0.51643341074303351</v>
      </c>
      <c r="K1696" s="4">
        <v>1.7819271352848443E-2</v>
      </c>
    </row>
    <row r="1697" spans="7:11" x14ac:dyDescent="0.35">
      <c r="G1697" s="271">
        <v>39387</v>
      </c>
      <c r="H1697" s="4">
        <v>0.26213744334010758</v>
      </c>
      <c r="I1697" s="4">
        <v>0.437826013736206</v>
      </c>
      <c r="J1697" s="4">
        <v>0.49887631033847368</v>
      </c>
      <c r="K1697" s="4">
        <v>6.5358377751772778E-2</v>
      </c>
    </row>
    <row r="1698" spans="7:11" x14ac:dyDescent="0.35">
      <c r="G1698" s="271">
        <v>39417</v>
      </c>
      <c r="H1698" s="4">
        <v>0.10528637694521548</v>
      </c>
      <c r="I1698" s="4">
        <v>8.6856475091663388E-2</v>
      </c>
      <c r="J1698" s="4">
        <v>0.41126075885702029</v>
      </c>
      <c r="K1698" s="4">
        <v>4.7903783155107016E-2</v>
      </c>
    </row>
    <row r="1699" spans="7:11" x14ac:dyDescent="0.35">
      <c r="G1699" s="271">
        <v>39448</v>
      </c>
      <c r="H1699" s="4">
        <v>0.40252843452699838</v>
      </c>
      <c r="I1699" s="4">
        <v>0.27612393338926045</v>
      </c>
      <c r="J1699" s="4">
        <v>0.40508942545292603</v>
      </c>
      <c r="K1699" s="4">
        <v>6.8254976833146186E-2</v>
      </c>
    </row>
    <row r="1700" spans="7:11" x14ac:dyDescent="0.35">
      <c r="G1700" s="271">
        <v>39479</v>
      </c>
      <c r="H1700" s="4">
        <v>2.450092684583427E-2</v>
      </c>
      <c r="I1700" s="4">
        <v>0.29862666046663811</v>
      </c>
      <c r="J1700" s="4">
        <v>0.33158580999075649</v>
      </c>
      <c r="K1700" s="4">
        <v>0.11157567409006064</v>
      </c>
    </row>
    <row r="1701" spans="7:11" x14ac:dyDescent="0.35">
      <c r="G1701" s="271">
        <v>39508</v>
      </c>
      <c r="H1701" s="4">
        <v>0.2473248932056773</v>
      </c>
      <c r="I1701" s="4">
        <v>-0.12679292308213708</v>
      </c>
      <c r="J1701" s="4">
        <v>0.28785709310946928</v>
      </c>
      <c r="K1701" s="4">
        <v>8.6136957854663798E-2</v>
      </c>
    </row>
    <row r="1702" spans="7:11" x14ac:dyDescent="0.35">
      <c r="G1702" s="271">
        <v>39539</v>
      </c>
      <c r="H1702" s="4">
        <v>0.52469616518527862</v>
      </c>
      <c r="I1702" s="4">
        <v>0.20630250017444141</v>
      </c>
      <c r="J1702" s="4">
        <v>0.26700485479063651</v>
      </c>
      <c r="K1702" s="4">
        <v>9.4033316433035141E-2</v>
      </c>
    </row>
    <row r="1703" spans="7:11" x14ac:dyDescent="0.35">
      <c r="G1703" s="271">
        <v>39569</v>
      </c>
      <c r="H1703" s="4">
        <v>0.47857302604510976</v>
      </c>
      <c r="I1703" s="4">
        <v>-0.15501666854775209</v>
      </c>
      <c r="J1703" s="4">
        <v>0.28084542277601909</v>
      </c>
      <c r="K1703" s="4">
        <v>7.7005262636120619E-2</v>
      </c>
    </row>
    <row r="1704" spans="7:11" x14ac:dyDescent="0.35">
      <c r="G1704" s="271">
        <v>39600</v>
      </c>
      <c r="H1704" s="4">
        <v>0.73272189695811707</v>
      </c>
      <c r="I1704" s="4">
        <v>2.0780540181774443E-2</v>
      </c>
      <c r="J1704" s="4">
        <v>0.30809587933579019</v>
      </c>
      <c r="K1704" s="4">
        <v>6.7651611957290747E-2</v>
      </c>
    </row>
    <row r="1705" spans="7:11" x14ac:dyDescent="0.35">
      <c r="G1705" s="271">
        <v>39630</v>
      </c>
      <c r="H1705" s="4">
        <v>0.28170600920583078</v>
      </c>
      <c r="I1705" s="4">
        <v>0.39303248534174862</v>
      </c>
      <c r="J1705" s="4">
        <v>0.30891599982114415</v>
      </c>
      <c r="K1705" s="4">
        <v>9.02992809999692E-2</v>
      </c>
    </row>
    <row r="1706" spans="7:11" x14ac:dyDescent="0.35">
      <c r="G1706" s="271">
        <v>39661</v>
      </c>
      <c r="H1706" s="4">
        <v>0.24742165872927058</v>
      </c>
      <c r="I1706" s="4">
        <v>7.1940454253603514E-2</v>
      </c>
      <c r="J1706" s="4">
        <v>0.31684730412525841</v>
      </c>
      <c r="K1706" s="4">
        <v>9.7279220264054445E-2</v>
      </c>
    </row>
    <row r="1707" spans="7:11" x14ac:dyDescent="0.35">
      <c r="G1707" s="271">
        <v>39692</v>
      </c>
      <c r="H1707" s="4">
        <v>0.33749423814293689</v>
      </c>
      <c r="I1707" s="4">
        <v>6.633540001779914E-2</v>
      </c>
      <c r="J1707" s="4">
        <v>0.33057817527258004</v>
      </c>
      <c r="K1707" s="4">
        <v>9.8745877589738296E-2</v>
      </c>
    </row>
    <row r="1708" spans="7:11" x14ac:dyDescent="0.35">
      <c r="G1708" s="271">
        <v>39722</v>
      </c>
      <c r="H1708" s="4">
        <v>0.25651303429451944</v>
      </c>
      <c r="I1708" s="4">
        <v>7.8057947094338775E-2</v>
      </c>
      <c r="J1708" s="4">
        <v>0.31065701728607498</v>
      </c>
      <c r="K1708" s="4">
        <v>0.12259449392847754</v>
      </c>
    </row>
    <row r="1709" spans="7:11" x14ac:dyDescent="0.35">
      <c r="G1709" s="271">
        <v>39753</v>
      </c>
      <c r="H1709" s="4">
        <v>-5.9165086449607496E-2</v>
      </c>
      <c r="I1709" s="4">
        <v>-0.29861828842699922</v>
      </c>
      <c r="J1709" s="4">
        <v>0.28035837071533631</v>
      </c>
      <c r="K1709" s="4">
        <v>6.046215370436947E-2</v>
      </c>
    </row>
    <row r="1710" spans="7:11" x14ac:dyDescent="0.35">
      <c r="G1710" s="271">
        <v>39783</v>
      </c>
      <c r="H1710" s="4">
        <v>-0.32243568823824054</v>
      </c>
      <c r="I1710" s="4">
        <v>-0.2177618434935118</v>
      </c>
      <c r="J1710" s="4">
        <v>0.2311659269396531</v>
      </c>
      <c r="K1710" s="4">
        <v>3.4188498989587313E-2</v>
      </c>
    </row>
    <row r="1711" spans="7:11" x14ac:dyDescent="0.35">
      <c r="G1711" s="271">
        <v>39814</v>
      </c>
      <c r="H1711" s="4">
        <v>-0.22590584463565511</v>
      </c>
      <c r="I1711" s="4">
        <v>-0.5353683357474941</v>
      </c>
      <c r="J1711" s="4">
        <v>0.17034334541552565</v>
      </c>
      <c r="K1711" s="4">
        <v>-3.3425692914814009E-2</v>
      </c>
    </row>
    <row r="1712" spans="7:11" x14ac:dyDescent="0.35">
      <c r="G1712" s="271">
        <v>39845</v>
      </c>
      <c r="H1712" s="4">
        <v>-0.1131714368698169</v>
      </c>
      <c r="I1712" s="4">
        <v>-0.45700201037555488</v>
      </c>
      <c r="J1712" s="4">
        <v>0.15706812265135861</v>
      </c>
      <c r="K1712" s="4">
        <v>-9.2778948773159731E-2</v>
      </c>
    </row>
    <row r="1713" spans="7:11" x14ac:dyDescent="0.35">
      <c r="G1713" s="271">
        <v>39873</v>
      </c>
      <c r="H1713" s="4">
        <v>-0.11026651086817207</v>
      </c>
      <c r="I1713" s="4">
        <v>-0.37216838526326423</v>
      </c>
      <c r="J1713" s="4">
        <v>0.12493177525245547</v>
      </c>
      <c r="K1713" s="4">
        <v>-0.11183551416490112</v>
      </c>
    </row>
    <row r="1714" spans="7:11" x14ac:dyDescent="0.35">
      <c r="G1714" s="271">
        <v>39904</v>
      </c>
      <c r="H1714" s="4">
        <v>-0.47006515640568225</v>
      </c>
      <c r="I1714" s="4">
        <v>-0.34827382643382276</v>
      </c>
      <c r="J1714" s="4">
        <v>2.9807078240603913E-2</v>
      </c>
      <c r="K1714" s="4">
        <v>-0.1513888816401685</v>
      </c>
    </row>
    <row r="1715" spans="7:11" x14ac:dyDescent="0.35">
      <c r="G1715" s="271">
        <v>39934</v>
      </c>
      <c r="H1715" s="4">
        <v>-0.39515326208722346</v>
      </c>
      <c r="I1715" s="4">
        <v>-0.410717481665961</v>
      </c>
      <c r="J1715" s="4">
        <v>-3.6045033827894257E-2</v>
      </c>
      <c r="K1715" s="4">
        <v>-0.17147901462704884</v>
      </c>
    </row>
    <row r="1716" spans="7:11" x14ac:dyDescent="0.35">
      <c r="G1716" s="271">
        <v>39965</v>
      </c>
      <c r="H1716" s="4">
        <v>-0.40264536901671355</v>
      </c>
      <c r="I1716" s="4">
        <v>-0.27612234609845288</v>
      </c>
      <c r="J1716" s="4">
        <v>-0.12184437153991889</v>
      </c>
      <c r="K1716" s="4">
        <v>-0.19577697949792749</v>
      </c>
    </row>
    <row r="1717" spans="7:11" x14ac:dyDescent="0.35">
      <c r="G1717" s="271">
        <v>39995</v>
      </c>
      <c r="H1717" s="4">
        <v>-0.41165786173715746</v>
      </c>
      <c r="I1717" s="4">
        <v>-0.46824379888553269</v>
      </c>
      <c r="J1717" s="4">
        <v>-0.17399975474430229</v>
      </c>
      <c r="K1717" s="4">
        <v>-0.27503146960254021</v>
      </c>
    </row>
    <row r="1718" spans="7:11" x14ac:dyDescent="0.35">
      <c r="G1718" s="271">
        <v>40026</v>
      </c>
      <c r="H1718" s="4">
        <v>-0.41168502297839882</v>
      </c>
      <c r="I1718" s="4">
        <v>-0.33992208027433146</v>
      </c>
      <c r="J1718" s="4">
        <v>-0.21970580018361974</v>
      </c>
      <c r="K1718" s="4">
        <v>-0.30609826276596008</v>
      </c>
    </row>
    <row r="1719" spans="7:11" x14ac:dyDescent="0.35">
      <c r="G1719" s="271">
        <v>40057</v>
      </c>
      <c r="H1719" s="4">
        <v>-0.35665972237949384</v>
      </c>
      <c r="I1719" s="4">
        <v>-0.19828884751844156</v>
      </c>
      <c r="J1719" s="4">
        <v>-0.26642263323056492</v>
      </c>
      <c r="K1719" s="4">
        <v>-0.32401764872974081</v>
      </c>
    </row>
    <row r="1720" spans="7:11" x14ac:dyDescent="0.35">
      <c r="G1720" s="271">
        <v>40087</v>
      </c>
      <c r="H1720" s="4">
        <v>-0.42515832782894436</v>
      </c>
      <c r="I1720" s="4">
        <v>-0.406089484760778</v>
      </c>
      <c r="J1720" s="4">
        <v>-0.31660843866453081</v>
      </c>
      <c r="K1720" s="4">
        <v>-0.3660753695622545</v>
      </c>
    </row>
    <row r="1721" spans="7:11" x14ac:dyDescent="0.35">
      <c r="G1721" s="271">
        <v>40118</v>
      </c>
      <c r="H1721" s="4">
        <v>1.3162521968701046E-2</v>
      </c>
      <c r="I1721" s="4">
        <v>0.12283971569177798</v>
      </c>
      <c r="J1721" s="4">
        <v>-0.31283674105669634</v>
      </c>
      <c r="K1721" s="4">
        <v>-0.3408759106119611</v>
      </c>
    </row>
    <row r="1722" spans="7:11" x14ac:dyDescent="0.35">
      <c r="G1722" s="271">
        <v>40148</v>
      </c>
      <c r="H1722" s="4">
        <v>-0.1745543231944009</v>
      </c>
      <c r="I1722" s="4">
        <v>-5.964991692405186E-2</v>
      </c>
      <c r="J1722" s="4">
        <v>-0.30354954389849831</v>
      </c>
      <c r="K1722" s="4">
        <v>-0.33274050696246649</v>
      </c>
    </row>
    <row r="1723" spans="7:11" x14ac:dyDescent="0.35">
      <c r="G1723" s="271">
        <v>40179</v>
      </c>
      <c r="H1723" s="4">
        <v>-9.8207482438743221E-2</v>
      </c>
      <c r="I1723" s="4">
        <v>0.18363702302210072</v>
      </c>
      <c r="J1723" s="4">
        <v>-0.29625447516702785</v>
      </c>
      <c r="K1723" s="4">
        <v>-0.29196076317731012</v>
      </c>
    </row>
    <row r="1724" spans="7:11" x14ac:dyDescent="0.35">
      <c r="G1724" s="271">
        <v>40210</v>
      </c>
      <c r="H1724" s="4">
        <v>-4.4982488182743086E-2</v>
      </c>
      <c r="I1724" s="4">
        <v>0.15489408738937049</v>
      </c>
      <c r="J1724" s="4">
        <v>-0.29302351834691198</v>
      </c>
      <c r="K1724" s="4">
        <v>-0.25269534280067218</v>
      </c>
    </row>
    <row r="1725" spans="7:11" x14ac:dyDescent="0.35">
      <c r="G1725" s="271">
        <v>40238</v>
      </c>
      <c r="H1725" s="4">
        <v>4.1818781273216254E-2</v>
      </c>
      <c r="I1725" s="4">
        <v>0.81778389676240404</v>
      </c>
      <c r="J1725" s="4">
        <v>-0.28333860427104895</v>
      </c>
      <c r="K1725" s="4">
        <v>-0.18205850823772574</v>
      </c>
    </row>
    <row r="1726" spans="7:11" x14ac:dyDescent="0.35">
      <c r="G1726" s="271">
        <v>40269</v>
      </c>
      <c r="H1726" s="4">
        <v>0.48797922875002242</v>
      </c>
      <c r="I1726" s="4">
        <v>0.28882144711221192</v>
      </c>
      <c r="J1726" s="4">
        <v>-0.21916982289284404</v>
      </c>
      <c r="K1726" s="4">
        <v>-0.13797138866665881</v>
      </c>
    </row>
    <row r="1727" spans="7:11" x14ac:dyDescent="0.35">
      <c r="G1727" s="271">
        <v>40299</v>
      </c>
      <c r="H1727" s="4">
        <v>0.96175838112318934</v>
      </c>
      <c r="I1727" s="4">
        <v>1.1611194935020706</v>
      </c>
      <c r="J1727" s="4">
        <v>-0.13568295013019094</v>
      </c>
      <c r="K1727" s="4">
        <v>-3.9254253441838416E-2</v>
      </c>
    </row>
    <row r="1728" spans="7:11" x14ac:dyDescent="0.35">
      <c r="G1728" s="271">
        <v>40330</v>
      </c>
      <c r="H1728" s="4">
        <v>0.13454207153096864</v>
      </c>
      <c r="I1728" s="4">
        <v>0.10095322433481768</v>
      </c>
      <c r="J1728" s="4">
        <v>-8.4028093680786009E-2</v>
      </c>
      <c r="K1728" s="4">
        <v>-4.3625127984833201E-3</v>
      </c>
    </row>
    <row r="1729" spans="7:11" x14ac:dyDescent="0.35">
      <c r="G1729" s="271">
        <v>40360</v>
      </c>
      <c r="H1729" s="4">
        <v>0.50351332740237531</v>
      </c>
      <c r="I1729" s="4">
        <v>-0.19194087006065097</v>
      </c>
      <c r="J1729" s="4">
        <v>-1.3718560917378553E-2</v>
      </c>
      <c r="K1729" s="4">
        <v>5.2902568618512058E-2</v>
      </c>
    </row>
    <row r="1730" spans="7:11" x14ac:dyDescent="0.35">
      <c r="G1730" s="271">
        <v>40391</v>
      </c>
      <c r="H1730" s="4">
        <v>0.86385234059575122</v>
      </c>
      <c r="I1730" s="4">
        <v>0.39399741703490476</v>
      </c>
      <c r="J1730" s="4">
        <v>7.9332763683395369E-2</v>
      </c>
      <c r="K1730" s="4">
        <v>0.12410455003208254</v>
      </c>
    </row>
    <row r="1731" spans="7:11" x14ac:dyDescent="0.35">
      <c r="G1731" s="271">
        <v>40422</v>
      </c>
      <c r="H1731" s="4">
        <v>0.13048584320676082</v>
      </c>
      <c r="I1731" s="4">
        <v>-0.15006433853189438</v>
      </c>
      <c r="J1731" s="4">
        <v>0.13327749469101069</v>
      </c>
      <c r="K1731" s="4">
        <v>0.13536749233640699</v>
      </c>
    </row>
    <row r="1732" spans="7:11" x14ac:dyDescent="0.35">
      <c r="G1732" s="271">
        <v>40452</v>
      </c>
      <c r="H1732" s="4">
        <v>0.32140037618187667</v>
      </c>
      <c r="I1732" s="4">
        <v>0.77864876878849176</v>
      </c>
      <c r="J1732" s="4">
        <v>0.21842211313187931</v>
      </c>
      <c r="K1732" s="4">
        <v>0.27001690707408521</v>
      </c>
    </row>
    <row r="1733" spans="7:11" x14ac:dyDescent="0.35">
      <c r="G1733" s="271">
        <v>40483</v>
      </c>
      <c r="H1733" s="4">
        <v>0.12112822763124553</v>
      </c>
      <c r="I1733" s="4">
        <v>-0.19983409837197585</v>
      </c>
      <c r="J1733" s="4">
        <v>0.22885304027036568</v>
      </c>
      <c r="K1733" s="4">
        <v>0.23298715802642511</v>
      </c>
    </row>
    <row r="1734" spans="7:11" x14ac:dyDescent="0.35">
      <c r="G1734" s="271">
        <v>40513</v>
      </c>
      <c r="H1734" s="4">
        <v>0.40921588235227535</v>
      </c>
      <c r="I1734" s="4">
        <v>0.45744580850403338</v>
      </c>
      <c r="J1734" s="4">
        <v>0.27716270329080128</v>
      </c>
      <c r="K1734" s="4">
        <v>0.28257834569610885</v>
      </c>
    </row>
    <row r="1735" spans="7:11" x14ac:dyDescent="0.35">
      <c r="G1735" s="271">
        <v>40544</v>
      </c>
      <c r="H1735" s="4">
        <v>0.51263503699510049</v>
      </c>
      <c r="I1735" s="4">
        <v>0.51636445986168056</v>
      </c>
      <c r="J1735" s="4">
        <v>0.33516297310767529</v>
      </c>
      <c r="K1735" s="4">
        <v>0.30529396391358943</v>
      </c>
    </row>
    <row r="1736" spans="7:11" x14ac:dyDescent="0.35">
      <c r="G1736" s="271">
        <v>40575</v>
      </c>
      <c r="H1736" s="4">
        <v>0.43465253947230598</v>
      </c>
      <c r="I1736" s="4">
        <v>3.9169569896978063E-2</v>
      </c>
      <c r="J1736" s="4">
        <v>0.38360753314352225</v>
      </c>
      <c r="K1736" s="4">
        <v>0.29431053712446853</v>
      </c>
    </row>
    <row r="1737" spans="7:11" x14ac:dyDescent="0.35">
      <c r="G1737" s="271">
        <v>40603</v>
      </c>
      <c r="H1737" s="4">
        <v>0.50693215639327049</v>
      </c>
      <c r="I1737" s="4">
        <v>-0.16598107383944105</v>
      </c>
      <c r="J1737" s="4">
        <v>0.43270681100611141</v>
      </c>
      <c r="K1737" s="4">
        <v>0.20114196643302695</v>
      </c>
    </row>
    <row r="1738" spans="7:11" x14ac:dyDescent="0.35">
      <c r="G1738" s="271">
        <v>40634</v>
      </c>
      <c r="H1738" s="4">
        <v>0.37737704296295793</v>
      </c>
      <c r="I1738" s="4">
        <v>-0.1616545531225646</v>
      </c>
      <c r="J1738" s="4">
        <v>0.42264326677602782</v>
      </c>
      <c r="K1738" s="4">
        <v>0.16202203449083008</v>
      </c>
    </row>
    <row r="1739" spans="7:11" x14ac:dyDescent="0.35">
      <c r="G1739" s="271">
        <v>40664</v>
      </c>
      <c r="H1739" s="4">
        <v>-7.1345908948095449E-2</v>
      </c>
      <c r="I1739" s="4">
        <v>-0.3197217408403995</v>
      </c>
      <c r="J1739" s="4">
        <v>0.32366694712268362</v>
      </c>
      <c r="K1739" s="4">
        <v>4.3043783575891892E-2</v>
      </c>
    </row>
    <row r="1740" spans="7:11" x14ac:dyDescent="0.35">
      <c r="G1740" s="271">
        <v>40695</v>
      </c>
      <c r="H1740" s="4">
        <v>0.34369250319233324</v>
      </c>
      <c r="I1740" s="4">
        <v>0.14630263244532205</v>
      </c>
      <c r="J1740" s="4">
        <v>0.34032587537098147</v>
      </c>
      <c r="K1740" s="4">
        <v>4.7225318191509436E-2</v>
      </c>
    </row>
    <row r="1741" spans="7:11" x14ac:dyDescent="0.35">
      <c r="G1741" s="271">
        <v>40725</v>
      </c>
      <c r="H1741" s="4">
        <v>0.11060289762928743</v>
      </c>
      <c r="I1741" s="4">
        <v>0.31453930154578535</v>
      </c>
      <c r="J1741" s="4">
        <v>0.30864553737473677</v>
      </c>
      <c r="K1741" s="4">
        <v>8.3376848536983239E-2</v>
      </c>
    </row>
    <row r="1742" spans="7:11" x14ac:dyDescent="0.35">
      <c r="G1742" s="271">
        <v>40756</v>
      </c>
      <c r="H1742" s="4">
        <v>-8.8350329783313142E-2</v>
      </c>
      <c r="I1742" s="4">
        <v>-0.18924012010600022</v>
      </c>
      <c r="J1742" s="4">
        <v>0.23679508191317744</v>
      </c>
      <c r="K1742" s="4">
        <v>3.6649923245543947E-2</v>
      </c>
    </row>
    <row r="1743" spans="7:11" x14ac:dyDescent="0.35">
      <c r="G1743" s="271">
        <v>40787</v>
      </c>
      <c r="H1743" s="4">
        <v>0.31761324650065492</v>
      </c>
      <c r="I1743" s="4">
        <v>0.38085804893612818</v>
      </c>
      <c r="J1743" s="4">
        <v>0.24970488061743334</v>
      </c>
      <c r="K1743" s="4">
        <v>7.3804412127257413E-2</v>
      </c>
    </row>
    <row r="1744" spans="7:11" x14ac:dyDescent="0.35">
      <c r="G1744" s="271">
        <v>40817</v>
      </c>
      <c r="H1744" s="4">
        <v>0.22985530120967801</v>
      </c>
      <c r="I1744" s="4">
        <v>-0.34973615144772174</v>
      </c>
      <c r="J1744" s="4">
        <v>0.24380354974623897</v>
      </c>
      <c r="K1744" s="4">
        <v>-2.5618050556237115E-2</v>
      </c>
    </row>
    <row r="1745" spans="7:11" x14ac:dyDescent="0.35">
      <c r="G1745" s="271">
        <v>40848</v>
      </c>
      <c r="H1745" s="4">
        <v>0.23720509609389295</v>
      </c>
      <c r="I1745" s="4">
        <v>0.2700845798775775</v>
      </c>
      <c r="J1745" s="4">
        <v>0.25309628113887128</v>
      </c>
      <c r="K1745" s="4">
        <v>1.0801944826954957E-2</v>
      </c>
    </row>
    <row r="1746" spans="7:11" x14ac:dyDescent="0.35">
      <c r="G1746" s="271">
        <v>40878</v>
      </c>
      <c r="H1746" s="4">
        <v>0.31281500071814183</v>
      </c>
      <c r="I1746" s="4">
        <v>0.25207135385633839</v>
      </c>
      <c r="J1746" s="4">
        <v>0.24902790737562852</v>
      </c>
      <c r="K1746" s="4">
        <v>3.9441111621487668E-3</v>
      </c>
    </row>
    <row r="1747" spans="7:11" x14ac:dyDescent="0.35">
      <c r="G1747" s="271">
        <v>40909</v>
      </c>
      <c r="H1747" s="4">
        <v>3.8435214728471223E-2</v>
      </c>
      <c r="I1747" s="4">
        <v>-0.33217276115319205</v>
      </c>
      <c r="J1747" s="4">
        <v>0.21022413334117163</v>
      </c>
      <c r="K1747" s="4">
        <v>-5.2100313749530724E-2</v>
      </c>
    </row>
    <row r="1748" spans="7:11" x14ac:dyDescent="0.35">
      <c r="G1748" s="271">
        <v>40940</v>
      </c>
      <c r="H1748" s="4">
        <v>5.7920614968345996E-2</v>
      </c>
      <c r="I1748" s="4">
        <v>0.38108114002098792</v>
      </c>
      <c r="J1748" s="4">
        <v>0.17905391032288986</v>
      </c>
      <c r="K1748" s="4">
        <v>-2.9690382727873499E-2</v>
      </c>
    </row>
    <row r="1749" spans="7:11" x14ac:dyDescent="0.35">
      <c r="G1749" s="271">
        <v>40969</v>
      </c>
      <c r="H1749" s="4">
        <v>6.8410265753372723E-2</v>
      </c>
      <c r="I1749" s="4">
        <v>0.39554121343204707</v>
      </c>
      <c r="J1749" s="4">
        <v>0.14150255687572089</v>
      </c>
      <c r="K1749" s="4">
        <v>2.1201645610682274E-2</v>
      </c>
    </row>
    <row r="1750" spans="7:11" x14ac:dyDescent="0.35">
      <c r="G1750" s="271">
        <v>41000</v>
      </c>
      <c r="H1750" s="4">
        <v>-0.22637592850375621</v>
      </c>
      <c r="I1750" s="4">
        <v>0.67485787564492639</v>
      </c>
      <c r="J1750" s="4">
        <v>8.4699523949198108E-2</v>
      </c>
      <c r="K1750" s="4">
        <v>7.8310885307507405E-2</v>
      </c>
    </row>
    <row r="1751" spans="7:11" x14ac:dyDescent="0.35">
      <c r="G1751" s="271">
        <v>41030</v>
      </c>
      <c r="H1751" s="4">
        <v>-4.5382947482179858E-2</v>
      </c>
      <c r="I1751" s="4">
        <v>-0.40005808123070485</v>
      </c>
      <c r="J1751" s="4">
        <v>8.8127370143797235E-2</v>
      </c>
      <c r="K1751" s="4">
        <v>8.7084095692630203E-2</v>
      </c>
    </row>
    <row r="1752" spans="7:11" x14ac:dyDescent="0.35">
      <c r="G1752" s="271">
        <v>41061</v>
      </c>
      <c r="H1752" s="4">
        <v>-0.17964403443574561</v>
      </c>
      <c r="I1752" s="4">
        <v>-2.3666197599253702E-2</v>
      </c>
      <c r="J1752" s="4">
        <v>4.7166022771683469E-2</v>
      </c>
      <c r="K1752" s="4">
        <v>7.241008231255619E-2</v>
      </c>
    </row>
    <row r="1753" spans="7:11" x14ac:dyDescent="0.35">
      <c r="G1753" s="271">
        <v>41091</v>
      </c>
      <c r="H1753" s="4">
        <v>-0.12483488092265393</v>
      </c>
      <c r="I1753" s="4">
        <v>5.1076059814302299E-2</v>
      </c>
      <c r="J1753" s="4">
        <v>2.8954811130874392E-2</v>
      </c>
      <c r="K1753" s="4">
        <v>5.6404997126629608E-2</v>
      </c>
    </row>
    <row r="1754" spans="7:11" x14ac:dyDescent="0.35">
      <c r="G1754" s="271">
        <v>41122</v>
      </c>
      <c r="H1754" s="4">
        <v>0.2871747102124802</v>
      </c>
      <c r="I1754" s="4">
        <v>0.26398442265141764</v>
      </c>
      <c r="J1754" s="4">
        <v>5.8442653933663546E-2</v>
      </c>
      <c r="K1754" s="4">
        <v>9.4064972938043612E-2</v>
      </c>
    </row>
    <row r="1755" spans="7:11" x14ac:dyDescent="0.35">
      <c r="G1755" s="271">
        <v>41153</v>
      </c>
      <c r="H1755" s="4">
        <v>0.29807433101111691</v>
      </c>
      <c r="I1755" s="4">
        <v>-0.13176304055391064</v>
      </c>
      <c r="J1755" s="4">
        <v>6.1784802221746427E-2</v>
      </c>
      <c r="K1755" s="4">
        <v>5.7332436467938397E-2</v>
      </c>
    </row>
    <row r="1756" spans="7:11" x14ac:dyDescent="0.35">
      <c r="G1756" s="271">
        <v>41183</v>
      </c>
      <c r="H1756" s="4">
        <v>2.8084119630327864E-2</v>
      </c>
      <c r="I1756" s="4">
        <v>0.43436845930319823</v>
      </c>
      <c r="J1756" s="4">
        <v>4.8370737140943643E-2</v>
      </c>
      <c r="K1756" s="4">
        <v>0.13851158130355534</v>
      </c>
    </row>
    <row r="1757" spans="7:11" x14ac:dyDescent="0.35">
      <c r="G1757" s="271">
        <v>41214</v>
      </c>
      <c r="H1757" s="4">
        <v>0.21006068212092432</v>
      </c>
      <c r="I1757" s="4">
        <v>-0.18428556226868609</v>
      </c>
      <c r="J1757" s="4">
        <v>4.9179174553553473E-2</v>
      </c>
      <c r="K1757" s="4">
        <v>0.10050705166600471</v>
      </c>
    </row>
    <row r="1758" spans="7:11" x14ac:dyDescent="0.35">
      <c r="G1758" s="271">
        <v>41244</v>
      </c>
      <c r="H1758" s="4">
        <v>0.16674196907793459</v>
      </c>
      <c r="I1758" s="4">
        <v>-0.45310699866853554</v>
      </c>
      <c r="J1758" s="4">
        <v>4.2207654175282716E-2</v>
      </c>
      <c r="K1758" s="4">
        <v>1.1988877539240494E-2</v>
      </c>
    </row>
    <row r="1759" spans="7:11" x14ac:dyDescent="0.35">
      <c r="G1759" s="271">
        <v>41275</v>
      </c>
      <c r="H1759" s="4">
        <v>0.19042726376082997</v>
      </c>
      <c r="I1759" s="4">
        <v>0.79551281479414726</v>
      </c>
      <c r="J1759" s="4">
        <v>5.5344869140267372E-2</v>
      </c>
      <c r="K1759" s="4">
        <v>8.8076059358647596E-2</v>
      </c>
    </row>
    <row r="1760" spans="7:11" x14ac:dyDescent="0.35">
      <c r="G1760" s="271">
        <v>41306</v>
      </c>
      <c r="H1760" s="4">
        <v>0.16698983037925208</v>
      </c>
      <c r="I1760" s="4">
        <v>-3.8949702308328504E-3</v>
      </c>
      <c r="J1760" s="4">
        <v>6.5237989498221571E-2</v>
      </c>
      <c r="K1760" s="4">
        <v>5.9986618418158777E-2</v>
      </c>
    </row>
    <row r="1761" spans="7:11" x14ac:dyDescent="0.35">
      <c r="G1761" s="271">
        <v>41334</v>
      </c>
      <c r="H1761" s="4">
        <v>5.1853091468657686E-2</v>
      </c>
      <c r="I1761" s="4">
        <v>-0.36276531049315186</v>
      </c>
      <c r="J1761" s="4">
        <v>6.3486762851622247E-2</v>
      </c>
      <c r="K1761" s="4">
        <v>-1.8369149937135454E-2</v>
      </c>
    </row>
    <row r="1762" spans="7:11" x14ac:dyDescent="0.35">
      <c r="G1762" s="271">
        <v>41365</v>
      </c>
      <c r="H1762" s="4">
        <v>0.12381097711859801</v>
      </c>
      <c r="I1762" s="4">
        <v>-0.20877213524722482</v>
      </c>
      <c r="J1762" s="4">
        <v>9.617530818961284E-2</v>
      </c>
      <c r="K1762" s="4">
        <v>-7.9857622905566306E-2</v>
      </c>
    </row>
    <row r="1763" spans="7:11" x14ac:dyDescent="0.35">
      <c r="G1763" s="271">
        <v>41395</v>
      </c>
      <c r="H1763" s="4">
        <v>6.4726206258900909E-2</v>
      </c>
      <c r="I1763" s="4">
        <v>0.62804169657535769</v>
      </c>
      <c r="J1763" s="4">
        <v>0.10543356710250107</v>
      </c>
      <c r="K1763" s="4">
        <v>-2.3533923252562317E-2</v>
      </c>
    </row>
    <row r="1764" spans="7:11" x14ac:dyDescent="0.35">
      <c r="G1764" s="271">
        <v>41426</v>
      </c>
      <c r="H1764" s="4">
        <v>0.13261695841346666</v>
      </c>
      <c r="I1764" s="4">
        <v>1.8144328853970881E-2</v>
      </c>
      <c r="J1764" s="4">
        <v>0.13168761568317522</v>
      </c>
      <c r="K1764" s="4">
        <v>-2.0094461609762138E-2</v>
      </c>
    </row>
    <row r="1765" spans="7:11" x14ac:dyDescent="0.35">
      <c r="G1765" s="271">
        <v>41456</v>
      </c>
      <c r="H1765" s="4">
        <v>0.274943334313974</v>
      </c>
      <c r="I1765" s="4">
        <v>-0.10864320493367641</v>
      </c>
      <c r="J1765" s="4">
        <v>0.16118768193903699</v>
      </c>
      <c r="K1765" s="4">
        <v>-3.2201623418846137E-2</v>
      </c>
    </row>
    <row r="1766" spans="7:11" x14ac:dyDescent="0.35">
      <c r="G1766" s="271">
        <v>41487</v>
      </c>
      <c r="H1766" s="4">
        <v>-0.13966916258159312</v>
      </c>
      <c r="I1766" s="4">
        <v>-0.15750180502019273</v>
      </c>
      <c r="J1766" s="4">
        <v>0.12422981902894259</v>
      </c>
      <c r="K1766" s="4">
        <v>-6.2848347981468433E-2</v>
      </c>
    </row>
    <row r="1767" spans="7:11" x14ac:dyDescent="0.35">
      <c r="G1767" s="271">
        <v>41518</v>
      </c>
      <c r="H1767" s="4">
        <v>-0.14958836473418002</v>
      </c>
      <c r="I1767" s="4">
        <v>-0.21621360925814948</v>
      </c>
      <c r="J1767" s="4">
        <v>8.5426635552300345E-2</v>
      </c>
      <c r="K1767" s="4">
        <v>-6.799653167608688E-2</v>
      </c>
    </row>
    <row r="1768" spans="7:11" x14ac:dyDescent="0.35">
      <c r="G1768" s="271">
        <v>41548</v>
      </c>
      <c r="H1768" s="4">
        <v>8.5819203318499016E-2</v>
      </c>
      <c r="I1768" s="4">
        <v>-0.41223097267954423</v>
      </c>
      <c r="J1768" s="4">
        <v>8.9763761508973916E-2</v>
      </c>
      <c r="K1768" s="4">
        <v>-0.13880767769948144</v>
      </c>
    </row>
    <row r="1769" spans="7:11" x14ac:dyDescent="0.35">
      <c r="G1769" s="271">
        <v>41579</v>
      </c>
      <c r="H1769" s="4">
        <v>-0.20720171282242239</v>
      </c>
      <c r="I1769" s="4">
        <v>-3.4200132680905493E-2</v>
      </c>
      <c r="J1769" s="4">
        <v>4.8971332433395798E-2</v>
      </c>
      <c r="K1769" s="4">
        <v>-0.12821348150665357</v>
      </c>
    </row>
    <row r="1770" spans="7:11" x14ac:dyDescent="0.35">
      <c r="G1770" s="271">
        <v>41609</v>
      </c>
      <c r="H1770" s="4">
        <v>-0.14609875308162212</v>
      </c>
      <c r="I1770" s="4">
        <v>-0.16630121628694383</v>
      </c>
      <c r="J1770" s="4">
        <v>2.122235404893158E-2</v>
      </c>
      <c r="K1770" s="4">
        <v>-8.8791992298650202E-2</v>
      </c>
    </row>
    <row r="1771" spans="7:11" x14ac:dyDescent="0.35">
      <c r="G1771" s="271">
        <v>41640</v>
      </c>
      <c r="H1771" s="4">
        <v>-0.225603389306819</v>
      </c>
      <c r="I1771" s="4">
        <v>-0.35462776524001893</v>
      </c>
      <c r="J1771" s="4">
        <v>-1.6735279639253253E-2</v>
      </c>
      <c r="K1771" s="4">
        <v>-0.16209833683892583</v>
      </c>
    </row>
    <row r="1772" spans="7:11" x14ac:dyDescent="0.35">
      <c r="G1772" s="271">
        <v>41671</v>
      </c>
      <c r="H1772" s="4">
        <v>-0.12235414414602352</v>
      </c>
      <c r="I1772" s="4">
        <v>-0.20894835043250481</v>
      </c>
      <c r="J1772" s="4">
        <v>-4.2840968125697376E-2</v>
      </c>
      <c r="K1772" s="4">
        <v>-0.17994954132162999</v>
      </c>
    </row>
    <row r="1773" spans="7:11" x14ac:dyDescent="0.35">
      <c r="G1773" s="271">
        <v>41699</v>
      </c>
      <c r="H1773" s="4">
        <v>-0.22761127033246109</v>
      </c>
      <c r="I1773" s="4">
        <v>0.18854164487060965</v>
      </c>
      <c r="J1773" s="4">
        <v>-7.194483692726783E-2</v>
      </c>
      <c r="K1773" s="4">
        <v>-0.12968387924028313</v>
      </c>
    </row>
    <row r="1774" spans="7:11" x14ac:dyDescent="0.35">
      <c r="G1774" s="271">
        <v>41730</v>
      </c>
      <c r="H1774" s="4">
        <v>1.6551482273743368E-2</v>
      </c>
      <c r="I1774" s="4">
        <v>-0.48012302334106038</v>
      </c>
      <c r="J1774" s="4">
        <v>-7.8546584346210535E-2</v>
      </c>
      <c r="K1774" s="4">
        <v>-0.15159991274388118</v>
      </c>
    </row>
    <row r="1775" spans="7:11" x14ac:dyDescent="0.35">
      <c r="G1775" s="271">
        <v>41760</v>
      </c>
      <c r="H1775" s="4">
        <v>-3.6552361597111171E-2</v>
      </c>
      <c r="I1775" s="4">
        <v>-0.20558914348200286</v>
      </c>
      <c r="J1775" s="4">
        <v>-8.5611579228427548E-2</v>
      </c>
      <c r="K1775" s="4">
        <v>-0.1919026496718218</v>
      </c>
    </row>
    <row r="1776" spans="7:11" x14ac:dyDescent="0.35">
      <c r="G1776" s="271">
        <v>41791</v>
      </c>
      <c r="H1776" s="4">
        <v>1.7915791359031319E-2</v>
      </c>
      <c r="I1776" s="4">
        <v>-0.19759706555414147</v>
      </c>
      <c r="J1776" s="4">
        <v>-9.1863296864878818E-2</v>
      </c>
      <c r="K1776" s="4">
        <v>-0.21002142082791553</v>
      </c>
    </row>
    <row r="1777" spans="7:11" x14ac:dyDescent="0.35">
      <c r="G1777" s="271">
        <v>41821</v>
      </c>
      <c r="H1777" s="4">
        <v>-4.5062340475693019E-2</v>
      </c>
      <c r="I1777" s="4">
        <v>-0.16271613108048022</v>
      </c>
      <c r="J1777" s="4">
        <v>-0.10974464873696588</v>
      </c>
      <c r="K1777" s="4">
        <v>-0.21476187033304805</v>
      </c>
    </row>
    <row r="1778" spans="7:11" x14ac:dyDescent="0.35">
      <c r="G1778" s="271">
        <v>41852</v>
      </c>
      <c r="H1778" s="4">
        <v>-0.19882567923637828</v>
      </c>
      <c r="I1778" s="4">
        <v>-0.39624028533975153</v>
      </c>
      <c r="J1778" s="4">
        <v>-0.11359605918689952</v>
      </c>
      <c r="K1778" s="4">
        <v>-0.2338719140605986</v>
      </c>
    </row>
    <row r="1779" spans="7:11" x14ac:dyDescent="0.35">
      <c r="G1779" s="271">
        <v>41883</v>
      </c>
      <c r="H1779" s="4">
        <v>-9.5091062173453866E-2</v>
      </c>
      <c r="I1779" s="4">
        <v>0.23970855593822837</v>
      </c>
      <c r="J1779" s="4">
        <v>-0.10906065745096338</v>
      </c>
      <c r="K1779" s="4">
        <v>-0.20747978825669999</v>
      </c>
    </row>
    <row r="1780" spans="7:11" x14ac:dyDescent="0.35">
      <c r="G1780" s="271">
        <v>41913</v>
      </c>
      <c r="H1780" s="4">
        <v>4.7757518430122659E-3</v>
      </c>
      <c r="I1780" s="4">
        <v>-4.7626065200278123E-2</v>
      </c>
      <c r="J1780" s="4">
        <v>-0.11411084319647191</v>
      </c>
      <c r="K1780" s="4">
        <v>-0.17211296842721657</v>
      </c>
    </row>
    <row r="1781" spans="7:11" x14ac:dyDescent="0.35">
      <c r="G1781" s="271">
        <v>41944</v>
      </c>
      <c r="H1781" s="4">
        <v>-1.0916830446466852E-3</v>
      </c>
      <c r="I1781" s="4">
        <v>-0.37088524808418055</v>
      </c>
      <c r="J1781" s="4">
        <v>-9.6187253214725099E-2</v>
      </c>
      <c r="K1781" s="4">
        <v>-0.19711226421006844</v>
      </c>
    </row>
    <row r="1782" spans="7:11" x14ac:dyDescent="0.35">
      <c r="G1782" s="271">
        <v>41974</v>
      </c>
      <c r="H1782" s="4">
        <v>-3.1829589363408517E-2</v>
      </c>
      <c r="I1782" s="4">
        <v>2.7323689820247798E-2</v>
      </c>
      <c r="J1782" s="4">
        <v>-8.6560990834191109E-2</v>
      </c>
      <c r="K1782" s="4">
        <v>-0.18494998407819785</v>
      </c>
    </row>
    <row r="1783" spans="7:11" x14ac:dyDescent="0.35">
      <c r="G1783" s="271">
        <v>42005</v>
      </c>
      <c r="H1783" s="4">
        <v>0.12668167588984258</v>
      </c>
      <c r="I1783" s="4">
        <v>-0.34566667539650986</v>
      </c>
      <c r="J1783" s="4">
        <v>-5.6372203178711278E-2</v>
      </c>
      <c r="K1783" s="4">
        <v>-0.17734086222940215</v>
      </c>
    </row>
    <row r="1784" spans="7:11" x14ac:dyDescent="0.35">
      <c r="G1784" s="271">
        <v>42036</v>
      </c>
      <c r="H1784" s="4">
        <v>-0.13063151452182775</v>
      </c>
      <c r="I1784" s="4">
        <v>-0.37423889736276061</v>
      </c>
      <c r="J1784" s="4">
        <v>-5.628836907429946E-2</v>
      </c>
      <c r="K1784" s="4">
        <v>-0.19048085499681378</v>
      </c>
    </row>
    <row r="1785" spans="7:11" x14ac:dyDescent="0.35">
      <c r="G1785" s="271">
        <v>42064</v>
      </c>
      <c r="H1785" s="4">
        <v>-9.3459597391344351E-2</v>
      </c>
      <c r="I1785" s="4">
        <v>-0.28266942808015116</v>
      </c>
      <c r="J1785" s="4">
        <v>-4.0013293214464007E-2</v>
      </c>
      <c r="K1785" s="4">
        <v>-0.2335382428112216</v>
      </c>
    </row>
    <row r="1786" spans="7:11" x14ac:dyDescent="0.35">
      <c r="G1786" s="271">
        <v>42095</v>
      </c>
      <c r="H1786" s="4">
        <v>0.12879788568804407</v>
      </c>
      <c r="I1786" s="4">
        <v>0.19962239019075434</v>
      </c>
      <c r="J1786" s="4">
        <v>-3.0395153069956438E-2</v>
      </c>
      <c r="K1786" s="4">
        <v>-0.18488426989645523</v>
      </c>
    </row>
    <row r="1787" spans="7:11" x14ac:dyDescent="0.35">
      <c r="G1787" s="271">
        <v>42125</v>
      </c>
      <c r="H1787" s="4">
        <v>-6.6806458046231865E-2</v>
      </c>
      <c r="I1787" s="4">
        <v>-0.19466148927047344</v>
      </c>
      <c r="J1787" s="4">
        <v>-3.2809292992403649E-2</v>
      </c>
      <c r="K1787" s="4">
        <v>-0.18367337548372442</v>
      </c>
    </row>
    <row r="1788" spans="7:11" x14ac:dyDescent="0.35">
      <c r="G1788" s="271">
        <v>42156</v>
      </c>
      <c r="H1788" s="4">
        <v>1.9439252946842567E-2</v>
      </c>
      <c r="I1788" s="4">
        <v>-0.1452559714329531</v>
      </c>
      <c r="J1788" s="4">
        <v>-3.2619366864453991E-2</v>
      </c>
      <c r="K1788" s="4">
        <v>-0.17883194512306311</v>
      </c>
    </row>
    <row r="1789" spans="7:11" x14ac:dyDescent="0.35">
      <c r="G1789" s="271">
        <v>42186</v>
      </c>
      <c r="H1789" s="4">
        <v>-8.0710294428476104E-2</v>
      </c>
      <c r="I1789" s="4">
        <v>-0.11586415318977084</v>
      </c>
      <c r="J1789" s="4">
        <v>-3.5410879875845902E-2</v>
      </c>
      <c r="K1789" s="4">
        <v>-0.17550526452920123</v>
      </c>
    </row>
    <row r="1790" spans="7:11" x14ac:dyDescent="0.35">
      <c r="G1790" s="271">
        <v>42217</v>
      </c>
      <c r="H1790" s="4">
        <v>0.23577656915388734</v>
      </c>
      <c r="I1790" s="4">
        <v>1.2820898952217608E-2</v>
      </c>
      <c r="J1790" s="4">
        <v>-4.948466384912642E-3</v>
      </c>
      <c r="K1790" s="4">
        <v>-0.14206224028801817</v>
      </c>
    </row>
    <row r="1791" spans="7:11" x14ac:dyDescent="0.35">
      <c r="G1791" s="271">
        <v>42248</v>
      </c>
      <c r="H1791" s="4">
        <v>-0.13183946456355278</v>
      </c>
      <c r="I1791" s="4">
        <v>-0.28391458241662426</v>
      </c>
      <c r="J1791" s="4">
        <v>-7.0140615967806408E-3</v>
      </c>
      <c r="K1791" s="4">
        <v>-0.18323231790822769</v>
      </c>
    </row>
    <row r="1792" spans="7:11" x14ac:dyDescent="0.35">
      <c r="G1792" s="271">
        <v>42278</v>
      </c>
      <c r="H1792" s="4">
        <v>-0.29110494268316844</v>
      </c>
      <c r="I1792" s="4">
        <v>-0.1857497972099702</v>
      </c>
      <c r="J1792" s="4">
        <v>-3.2828177032908745E-2</v>
      </c>
      <c r="K1792" s="4">
        <v>-0.19483278724880981</v>
      </c>
    </row>
    <row r="1793" spans="7:11" x14ac:dyDescent="0.35">
      <c r="G1793" s="271">
        <v>42309</v>
      </c>
      <c r="H1793" s="4">
        <v>6.4335437227935666E-2</v>
      </c>
      <c r="I1793" s="4">
        <v>0.49270962494616133</v>
      </c>
      <c r="J1793" s="4">
        <v>-2.7206806340210221E-2</v>
      </c>
      <c r="K1793" s="4">
        <v>-0.13935443532361369</v>
      </c>
    </row>
    <row r="1794" spans="7:11" x14ac:dyDescent="0.35">
      <c r="G1794" s="271">
        <v>42339</v>
      </c>
      <c r="H1794" s="4">
        <v>0.59752228355063042</v>
      </c>
      <c r="I1794" s="4">
        <v>-0.21419414958465033</v>
      </c>
      <c r="J1794" s="4">
        <v>2.5092850859146365E-2</v>
      </c>
      <c r="K1794" s="4">
        <v>-0.15874047876795505</v>
      </c>
    </row>
    <row r="1795" spans="7:11" x14ac:dyDescent="0.35">
      <c r="G1795" s="271">
        <v>42370</v>
      </c>
      <c r="H1795" s="4">
        <v>-0.32703649426938075</v>
      </c>
      <c r="I1795" s="4">
        <v>0.25473271668139885</v>
      </c>
      <c r="J1795" s="4">
        <v>-1.5495022446229467E-2</v>
      </c>
      <c r="K1795" s="4">
        <v>-0.11733665569195495</v>
      </c>
    </row>
    <row r="1796" spans="7:11" x14ac:dyDescent="0.35">
      <c r="G1796" s="271">
        <v>42401</v>
      </c>
      <c r="H1796" s="4">
        <v>-0.24629440184192786</v>
      </c>
      <c r="I1796" s="4">
        <v>3.6515105990715169E-2</v>
      </c>
      <c r="J1796" s="4">
        <v>-2.3740570034635033E-2</v>
      </c>
      <c r="K1796" s="4">
        <v>-8.0809020825422295E-2</v>
      </c>
    </row>
    <row r="1797" spans="7:11" x14ac:dyDescent="0.35">
      <c r="G1797" s="271">
        <v>42430</v>
      </c>
      <c r="H1797" s="4">
        <v>-1.7409577569804324E-2</v>
      </c>
      <c r="I1797" s="4">
        <v>-0.1733707580308127</v>
      </c>
      <c r="J1797" s="4">
        <v>-1.6811993247231927E-2</v>
      </c>
      <c r="K1797" s="4">
        <v>-6.2297348209218284E-2</v>
      </c>
    </row>
    <row r="1798" spans="7:11" x14ac:dyDescent="0.35">
      <c r="G1798" s="271">
        <v>42461</v>
      </c>
      <c r="H1798" s="4">
        <v>-0.32770813670733012</v>
      </c>
      <c r="I1798" s="4">
        <v>-0.10212491299213433</v>
      </c>
      <c r="J1798" s="4">
        <v>-6.0336809609467301E-2</v>
      </c>
      <c r="K1798" s="4">
        <v>-8.2667898667984518E-2</v>
      </c>
    </row>
    <row r="1799" spans="7:11" x14ac:dyDescent="0.35">
      <c r="G1799" s="271">
        <v>42491</v>
      </c>
      <c r="H1799" s="4">
        <v>-0.14122880413651906</v>
      </c>
      <c r="I1799" s="4">
        <v>-4.967410742007683E-2</v>
      </c>
      <c r="J1799" s="4">
        <v>-6.6075282189517637E-2</v>
      </c>
      <c r="K1799" s="4">
        <v>-7.0047248844341214E-2</v>
      </c>
    </row>
    <row r="1800" spans="7:11" x14ac:dyDescent="0.35">
      <c r="G1800" s="271">
        <v>42522</v>
      </c>
      <c r="H1800" s="4">
        <v>-0.14393304249896866</v>
      </c>
      <c r="I1800" s="4">
        <v>0.14957684828740225</v>
      </c>
      <c r="J1800" s="4">
        <v>-7.9472952707361322E-2</v>
      </c>
      <c r="K1800" s="4">
        <v>-4.225115404442803E-2</v>
      </c>
    </row>
    <row r="1801" spans="7:11" x14ac:dyDescent="0.35">
      <c r="G1801" s="271">
        <v>42552</v>
      </c>
      <c r="H1801" s="4">
        <v>-9.250911358533298E-2</v>
      </c>
      <c r="I1801" s="4">
        <v>0.15014746623221531</v>
      </c>
      <c r="J1801" s="4">
        <v>-8.036000544700872E-2</v>
      </c>
      <c r="K1801" s="4">
        <v>-1.9758911449092365E-2</v>
      </c>
    </row>
    <row r="1802" spans="7:11" x14ac:dyDescent="0.35">
      <c r="G1802" s="271">
        <v>42583</v>
      </c>
      <c r="H1802" s="4">
        <v>-0.16907145596066941</v>
      </c>
      <c r="I1802" s="4">
        <v>0.16008019056365042</v>
      </c>
      <c r="J1802" s="4">
        <v>-0.10779160097931817</v>
      </c>
      <c r="K1802" s="4">
        <v>-9.233787444625885E-3</v>
      </c>
    </row>
    <row r="1803" spans="7:11" x14ac:dyDescent="0.35">
      <c r="G1803" s="271">
        <v>42614</v>
      </c>
      <c r="H1803" s="4">
        <v>-3.2948390886105572E-2</v>
      </c>
      <c r="I1803" s="4">
        <v>0.15282389189387535</v>
      </c>
      <c r="J1803" s="4">
        <v>-0.10100223625550475</v>
      </c>
      <c r="K1803" s="4">
        <v>3.4552074965292334E-2</v>
      </c>
    </row>
    <row r="1804" spans="7:11" x14ac:dyDescent="0.35">
      <c r="G1804" s="271">
        <v>42644</v>
      </c>
      <c r="H1804" s="4">
        <v>0.30079537501622511</v>
      </c>
      <c r="I1804" s="4">
        <v>0.26182428823582149</v>
      </c>
      <c r="J1804" s="4">
        <v>-5.8151976237497127E-2</v>
      </c>
      <c r="K1804" s="4">
        <v>7.4855774794605479E-2</v>
      </c>
    </row>
    <row r="1805" spans="7:11" x14ac:dyDescent="0.35">
      <c r="G1805" s="271">
        <v>42675</v>
      </c>
      <c r="H1805" s="4">
        <v>-0.13099478109246221</v>
      </c>
      <c r="I1805" s="4">
        <v>-0.16720349362367948</v>
      </c>
      <c r="J1805" s="4">
        <v>-7.5827008192938528E-2</v>
      </c>
      <c r="K1805" s="4">
        <v>2.2935493943507357E-2</v>
      </c>
    </row>
    <row r="1806" spans="7:11" x14ac:dyDescent="0.35">
      <c r="G1806" s="271">
        <v>42705</v>
      </c>
      <c r="H1806" s="4">
        <v>-0.29925800272023251</v>
      </c>
      <c r="I1806" s="4">
        <v>1.1733635098203981</v>
      </c>
      <c r="J1806" s="4">
        <v>-0.15932859770987629</v>
      </c>
      <c r="K1806" s="4">
        <v>0.13385185349735473</v>
      </c>
    </row>
    <row r="1807" spans="7:11" x14ac:dyDescent="0.35">
      <c r="G1807" s="271">
        <v>42736</v>
      </c>
      <c r="H1807" s="4">
        <v>0.44726727477045247</v>
      </c>
      <c r="I1807" s="4">
        <v>0.54196728494223656</v>
      </c>
      <c r="J1807" s="4">
        <v>-0.10564626375762176</v>
      </c>
      <c r="K1807" s="4">
        <v>0.1600982551652852</v>
      </c>
    </row>
    <row r="1808" spans="7:11" x14ac:dyDescent="0.35">
      <c r="G1808" s="271">
        <v>42767</v>
      </c>
      <c r="H1808" s="4">
        <v>0.5758523450909987</v>
      </c>
      <c r="I1808" s="4">
        <v>8.6246884742661623E-2</v>
      </c>
      <c r="J1808" s="4">
        <v>-4.9463881460826364E-2</v>
      </c>
      <c r="K1808" s="4">
        <v>0.16340998037241161</v>
      </c>
    </row>
    <row r="1809" spans="7:11" x14ac:dyDescent="0.35">
      <c r="G1809" s="271">
        <v>42795</v>
      </c>
      <c r="H1809" s="4">
        <v>0.35148866499052356</v>
      </c>
      <c r="I1809" s="4">
        <v>2.1641881859121921</v>
      </c>
      <c r="J1809" s="4">
        <v>-1.8823270063800468E-2</v>
      </c>
      <c r="K1809" s="4">
        <v>0.37151426869696924</v>
      </c>
    </row>
    <row r="1810" spans="7:11" x14ac:dyDescent="0.35">
      <c r="G1810" s="271">
        <v>42826</v>
      </c>
      <c r="H1810" s="4">
        <v>0.64901873768879792</v>
      </c>
      <c r="I1810" s="4">
        <v>0.22967689480180931</v>
      </c>
      <c r="J1810" s="4">
        <v>6.0978677206592558E-2</v>
      </c>
      <c r="K1810" s="4">
        <v>0.40130071947318857</v>
      </c>
    </row>
    <row r="1811" spans="7:11" x14ac:dyDescent="0.35">
      <c r="G1811" s="271">
        <v>42856</v>
      </c>
      <c r="H1811" s="4">
        <v>0.24781655218902476</v>
      </c>
      <c r="I1811" s="4">
        <v>0.56590729301932097</v>
      </c>
      <c r="J1811" s="4">
        <v>9.1108051733580941E-2</v>
      </c>
      <c r="K1811" s="4">
        <v>0.44921055301390234</v>
      </c>
    </row>
    <row r="1812" spans="7:11" x14ac:dyDescent="0.35">
      <c r="G1812" s="271">
        <v>42887</v>
      </c>
      <c r="H1812" s="4">
        <v>0.31126845440722861</v>
      </c>
      <c r="I1812" s="4">
        <v>-3.9989006821445128E-2</v>
      </c>
      <c r="J1812" s="4">
        <v>0.1292179461954801</v>
      </c>
      <c r="K1812" s="4">
        <v>0.42442204230732528</v>
      </c>
    </row>
    <row r="1813" spans="7:11" x14ac:dyDescent="0.35">
      <c r="G1813" s="271">
        <v>42917</v>
      </c>
      <c r="H1813" s="4">
        <v>0.20804795355434025</v>
      </c>
      <c r="I1813" s="4">
        <v>0.1685548314223817</v>
      </c>
      <c r="J1813" s="4">
        <v>0.15341540771453088</v>
      </c>
      <c r="K1813" s="4">
        <v>0.42275638611152688</v>
      </c>
    </row>
    <row r="1814" spans="7:11" x14ac:dyDescent="0.35">
      <c r="G1814" s="271">
        <v>42948</v>
      </c>
      <c r="H1814" s="4">
        <v>0.24590485374102133</v>
      </c>
      <c r="I1814" s="4">
        <v>7.5802969348874649E-2</v>
      </c>
      <c r="J1814" s="4">
        <v>0.1890520995033349</v>
      </c>
      <c r="K1814" s="4">
        <v>0.41269817949335308</v>
      </c>
    </row>
    <row r="1815" spans="7:11" x14ac:dyDescent="0.35">
      <c r="G1815" s="271">
        <v>42979</v>
      </c>
      <c r="H1815" s="4">
        <v>0.11470974232175957</v>
      </c>
      <c r="I1815" s="4">
        <v>-4.7293239348342397E-2</v>
      </c>
      <c r="J1815" s="4">
        <v>0.20010731411704197</v>
      </c>
      <c r="K1815" s="4">
        <v>0.39172315908911703</v>
      </c>
    </row>
    <row r="1816" spans="7:11" x14ac:dyDescent="0.35">
      <c r="G1816" s="271">
        <v>43009</v>
      </c>
      <c r="H1816" s="4">
        <v>0.20382807423755045</v>
      </c>
      <c r="I1816" s="4">
        <v>0.18454675510482765</v>
      </c>
      <c r="J1816" s="4">
        <v>0.19359846912576661</v>
      </c>
      <c r="K1816" s="4">
        <v>0.38181689827304788</v>
      </c>
    </row>
    <row r="1817" spans="7:11" x14ac:dyDescent="0.35">
      <c r="G1817" s="271">
        <v>43040</v>
      </c>
      <c r="H1817" s="4">
        <v>0.19329995159405367</v>
      </c>
      <c r="I1817" s="4">
        <v>0.31007099197744981</v>
      </c>
      <c r="J1817" s="4">
        <v>0.22660589784439744</v>
      </c>
      <c r="K1817" s="4">
        <v>0.42939165480963304</v>
      </c>
    </row>
    <row r="1818" spans="7:11" x14ac:dyDescent="0.35">
      <c r="G1818" s="271">
        <v>43070</v>
      </c>
      <c r="H1818" s="4">
        <v>7.7387318277719164E-2</v>
      </c>
      <c r="I1818" s="4">
        <v>-0.32484897394553103</v>
      </c>
      <c r="J1818" s="4">
        <v>0.29149167883000926</v>
      </c>
      <c r="K1818" s="4">
        <v>0.26885394247480909</v>
      </c>
    </row>
    <row r="1819" spans="7:11" x14ac:dyDescent="0.35">
      <c r="G1819" s="271">
        <v>43101</v>
      </c>
      <c r="H1819" s="4">
        <v>9.1811429191956062E-2</v>
      </c>
      <c r="I1819" s="4">
        <v>-0.27444898943700269</v>
      </c>
      <c r="J1819" s="4">
        <v>0.26029706086417015</v>
      </c>
      <c r="K1819" s="4">
        <v>0.18824267716270926</v>
      </c>
    </row>
    <row r="1820" spans="7:11" x14ac:dyDescent="0.35">
      <c r="G1820" s="271">
        <v>43132</v>
      </c>
      <c r="H1820" s="4">
        <v>-5.4202713163077232E-2</v>
      </c>
      <c r="I1820" s="4">
        <v>-2.4961760087399476E-2</v>
      </c>
      <c r="J1820" s="4">
        <v>0.20506836017252716</v>
      </c>
      <c r="K1820" s="4">
        <v>0.18011306789475734</v>
      </c>
    </row>
    <row r="1821" spans="7:11" x14ac:dyDescent="0.35">
      <c r="G1821" s="271">
        <v>43160</v>
      </c>
      <c r="H1821" s="4">
        <v>-8.769061804371947E-2</v>
      </c>
      <c r="I1821" s="4">
        <v>-0.55862725275557512</v>
      </c>
      <c r="J1821" s="4">
        <v>0.15910870957892964</v>
      </c>
      <c r="K1821" s="4">
        <v>-9.2177674199890536E-2</v>
      </c>
    </row>
    <row r="1822" spans="7:11" x14ac:dyDescent="0.35">
      <c r="G1822" s="271">
        <v>43191</v>
      </c>
      <c r="H1822" s="4">
        <v>-3.735792281226924E-2</v>
      </c>
      <c r="I1822" s="4">
        <v>0.37860435147717619</v>
      </c>
      <c r="J1822" s="4">
        <v>0.10480438655417723</v>
      </c>
      <c r="K1822" s="4">
        <v>-7.8010160662795647E-2</v>
      </c>
    </row>
    <row r="1823" spans="7:11" x14ac:dyDescent="0.35">
      <c r="G1823" s="271">
        <v>43221</v>
      </c>
      <c r="H1823" s="4">
        <v>0.13355409854018596</v>
      </c>
      <c r="I1823" s="4">
        <v>-0.1728091401714017</v>
      </c>
      <c r="J1823" s="4">
        <v>9.7798796431305846E-2</v>
      </c>
      <c r="K1823" s="4">
        <v>-0.11899396219266756</v>
      </c>
    </row>
    <row r="1824" spans="7:11" x14ac:dyDescent="0.35">
      <c r="G1824" s="271">
        <v>43252</v>
      </c>
      <c r="H1824" s="4">
        <v>-8.3630276336159493E-2</v>
      </c>
      <c r="I1824" s="4">
        <v>-4.3675381993742213E-2</v>
      </c>
      <c r="J1824" s="4">
        <v>6.7006979459291127E-2</v>
      </c>
      <c r="K1824" s="4">
        <v>-0.1195039849386601</v>
      </c>
    </row>
    <row r="1825" spans="7:11" x14ac:dyDescent="0.35">
      <c r="G1825" s="271">
        <v>43282</v>
      </c>
      <c r="H1825" s="4">
        <v>0.19225265420767768</v>
      </c>
      <c r="I1825" s="4">
        <v>0.1792501686556538</v>
      </c>
      <c r="J1825" s="4">
        <v>6.7673157895078884E-2</v>
      </c>
      <c r="K1825" s="4">
        <v>-0.11539580028314589</v>
      </c>
    </row>
    <row r="1826" spans="7:11" x14ac:dyDescent="0.35">
      <c r="G1826" s="271">
        <v>43313</v>
      </c>
      <c r="H1826" s="4">
        <v>0.25736049211309675</v>
      </c>
      <c r="I1826" s="4">
        <v>0.26645091536256915</v>
      </c>
      <c r="J1826" s="4">
        <v>7.1296419071209094E-2</v>
      </c>
      <c r="K1826" s="4">
        <v>-0.10242353033578477</v>
      </c>
    </row>
    <row r="1827" spans="7:11" x14ac:dyDescent="0.35">
      <c r="G1827" s="271">
        <v>43344</v>
      </c>
      <c r="H1827" s="4">
        <v>0.19913741837328058</v>
      </c>
      <c r="I1827" s="4">
        <v>0.22284290307924892</v>
      </c>
      <c r="J1827" s="4">
        <v>7.7177185382919511E-2</v>
      </c>
      <c r="K1827" s="4">
        <v>-8.6055299257725593E-2</v>
      </c>
    </row>
    <row r="1828" spans="7:11" x14ac:dyDescent="0.35">
      <c r="G1828" s="271">
        <v>43374</v>
      </c>
      <c r="H1828" s="4">
        <v>0.13432481750239234</v>
      </c>
      <c r="I1828" s="4">
        <v>2.5986159154599564E-2</v>
      </c>
      <c r="J1828" s="4">
        <v>7.289552983721781E-2</v>
      </c>
      <c r="K1828" s="4">
        <v>-9.5538934596661518E-2</v>
      </c>
    </row>
    <row r="1829" spans="7:11" x14ac:dyDescent="0.35">
      <c r="G1829" s="271">
        <v>43405</v>
      </c>
      <c r="H1829" s="4">
        <v>0.36297333611008775</v>
      </c>
      <c r="I1829" s="4">
        <v>2.2749807304078828E-4</v>
      </c>
      <c r="J1829" s="4">
        <v>8.9171830354321191E-2</v>
      </c>
      <c r="K1829" s="4">
        <v>-0.11140993469008353</v>
      </c>
    </row>
    <row r="1830" spans="7:11" x14ac:dyDescent="0.35">
      <c r="G1830" s="271">
        <v>43435</v>
      </c>
      <c r="H1830" s="4">
        <v>0.10716962666488317</v>
      </c>
      <c r="I1830" s="4">
        <v>3.3717471444942637E-2</v>
      </c>
      <c r="J1830" s="4">
        <v>9.1776978467305481E-2</v>
      </c>
      <c r="K1830" s="4">
        <v>-7.5477672740337565E-2</v>
      </c>
    </row>
    <row r="1831" spans="7:11" x14ac:dyDescent="0.35">
      <c r="G1831" s="271">
        <v>43466</v>
      </c>
      <c r="H1831" s="4">
        <v>-0.12767941829950258</v>
      </c>
      <c r="I1831" s="4">
        <v>-5.4593189432189382E-3</v>
      </c>
      <c r="J1831" s="4">
        <v>7.247588343214928E-2</v>
      </c>
      <c r="K1831" s="4">
        <v>-5.1957047073415197E-2</v>
      </c>
    </row>
    <row r="1832" spans="7:11" x14ac:dyDescent="0.35">
      <c r="G1832" s="271">
        <v>43497</v>
      </c>
      <c r="H1832" s="4">
        <v>1.1004574523443278E-3</v>
      </c>
      <c r="I1832" s="4">
        <v>0.15370820941132712</v>
      </c>
      <c r="J1832" s="4">
        <v>7.7744268141835216E-2</v>
      </c>
      <c r="K1832" s="4">
        <v>-4.1936989965104532E-2</v>
      </c>
    </row>
    <row r="1833" spans="7:11" x14ac:dyDescent="0.35">
      <c r="G1833" s="271">
        <v>43525</v>
      </c>
      <c r="H1833" s="4">
        <v>0.10834257603093778</v>
      </c>
      <c r="I1833" s="4">
        <v>-0.17915705094515888</v>
      </c>
      <c r="J1833" s="4">
        <v>9.6857986091529513E-2</v>
      </c>
      <c r="K1833" s="4">
        <v>5.8232358591729261E-2</v>
      </c>
    </row>
    <row r="1834" spans="7:11" x14ac:dyDescent="0.35">
      <c r="G1834" s="271">
        <v>43556</v>
      </c>
      <c r="H1834" s="4">
        <v>2.2511586178040499E-2</v>
      </c>
      <c r="I1834" s="4">
        <v>-0.19616524809728864</v>
      </c>
      <c r="J1834" s="4">
        <v>0.10309691775787644</v>
      </c>
      <c r="K1834" s="4">
        <v>8.9024797370615971E-3</v>
      </c>
    </row>
    <row r="1835" spans="7:11" x14ac:dyDescent="0.35">
      <c r="G1835" s="271">
        <v>43586</v>
      </c>
      <c r="H1835" s="4">
        <v>9.4128935120767254E-2</v>
      </c>
      <c r="I1835" s="4">
        <v>5.5265918146673476E-2</v>
      </c>
      <c r="J1835" s="4">
        <v>0.10007765684945769</v>
      </c>
      <c r="K1835" s="4">
        <v>2.9133688520770695E-2</v>
      </c>
    </row>
    <row r="1836" spans="7:11" x14ac:dyDescent="0.35">
      <c r="G1836" s="271">
        <v>43617</v>
      </c>
      <c r="H1836" s="4">
        <v>0.1710709113974116</v>
      </c>
      <c r="I1836" s="4">
        <v>-0.27406340198003776</v>
      </c>
      <c r="J1836" s="4">
        <v>0.12093277755213583</v>
      </c>
      <c r="K1836" s="4">
        <v>1.1106592942520477E-2</v>
      </c>
    </row>
    <row r="1837" spans="7:11" x14ac:dyDescent="0.35">
      <c r="G1837" s="271">
        <v>43647</v>
      </c>
      <c r="H1837" s="4">
        <v>-0.10717043154025974</v>
      </c>
      <c r="I1837" s="4">
        <v>-0.24733716159236929</v>
      </c>
      <c r="J1837" s="4">
        <v>9.5717909830747239E-2</v>
      </c>
      <c r="K1837" s="4">
        <v>-3.0930557143197146E-2</v>
      </c>
    </row>
    <row r="1838" spans="7:11" x14ac:dyDescent="0.35">
      <c r="G1838" s="271">
        <v>43678</v>
      </c>
      <c r="H1838" s="4">
        <v>-0.30329944612939974</v>
      </c>
      <c r="I1838" s="4">
        <v>-8.5600614756101701E-2</v>
      </c>
      <c r="J1838" s="4">
        <v>4.7607701605117514E-2</v>
      </c>
      <c r="K1838" s="4">
        <v>-5.6888658442522E-2</v>
      </c>
    </row>
    <row r="1839" spans="7:11" x14ac:dyDescent="0.35">
      <c r="G1839" s="271">
        <v>43709</v>
      </c>
      <c r="H1839" s="4">
        <v>-0.11314044330654249</v>
      </c>
      <c r="I1839" s="4">
        <v>-0.11799739509920126</v>
      </c>
      <c r="J1839" s="4">
        <v>2.6463481619840357E-2</v>
      </c>
      <c r="K1839" s="4">
        <v>-8.0628951624242551E-2</v>
      </c>
    </row>
    <row r="1840" spans="7:11" x14ac:dyDescent="0.35">
      <c r="G1840" s="271">
        <v>43739</v>
      </c>
      <c r="H1840" s="4">
        <v>-0.37521520436730305</v>
      </c>
      <c r="I1840" s="4">
        <v>-0.2169043910948325</v>
      </c>
      <c r="J1840" s="4">
        <v>-2.0328186387559399E-2</v>
      </c>
      <c r="K1840" s="4">
        <v>-0.10282731806744549</v>
      </c>
    </row>
    <row r="1841" spans="7:11" x14ac:dyDescent="0.35">
      <c r="G1841" s="271">
        <v>43770</v>
      </c>
      <c r="H1841" s="4">
        <v>-0.50122356841655369</v>
      </c>
      <c r="I1841" s="4">
        <v>-5.8520477059930798E-2</v>
      </c>
      <c r="J1841" s="4">
        <v>-0.10238235617009483</v>
      </c>
      <c r="K1841" s="4">
        <v>-0.10773330988502372</v>
      </c>
    </row>
    <row r="1842" spans="7:11" x14ac:dyDescent="0.35">
      <c r="G1842" s="271">
        <v>43800</v>
      </c>
      <c r="H1842" s="4">
        <v>0.3309993031140035</v>
      </c>
      <c r="I1842" s="4">
        <v>2.2990342286990373E-2</v>
      </c>
      <c r="J1842" s="4">
        <v>-8.0094500978531213E-2</v>
      </c>
      <c r="K1842" s="4">
        <v>-0.10826578424296907</v>
      </c>
    </row>
    <row r="1843" spans="7:11" x14ac:dyDescent="0.35">
      <c r="G1843" s="271">
        <v>43831</v>
      </c>
      <c r="H1843" s="4">
        <v>0.11500137393808707</v>
      </c>
      <c r="I1843" s="4">
        <v>0.23864747504516481</v>
      </c>
      <c r="J1843" s="4">
        <v>-6.2238512185231909E-2</v>
      </c>
      <c r="K1843" s="4">
        <v>-9.0809966341087067E-2</v>
      </c>
    </row>
    <row r="1844" spans="7:11" x14ac:dyDescent="0.35">
      <c r="G1844" s="271">
        <v>43862</v>
      </c>
      <c r="H1844" s="4">
        <v>2.6223237472919658E-2</v>
      </c>
      <c r="I1844" s="4">
        <v>-0.24050073793753923</v>
      </c>
      <c r="J1844" s="4">
        <v>-6.0267943800087376E-2</v>
      </c>
      <c r="K1844" s="4">
        <v>-0.1153271371526623</v>
      </c>
    </row>
    <row r="1845" spans="7:11" x14ac:dyDescent="0.35">
      <c r="G1845" s="271">
        <v>43891</v>
      </c>
      <c r="H1845" s="4">
        <v>-0.27751023745579306</v>
      </c>
      <c r="I1845" s="4">
        <v>-0.31218259226999434</v>
      </c>
      <c r="J1845" s="4">
        <v>-9.3929121899790746E-2</v>
      </c>
      <c r="K1845" s="4">
        <v>-0.12428130983413466</v>
      </c>
    </row>
    <row r="1846" spans="7:11" x14ac:dyDescent="0.35">
      <c r="G1846" s="271">
        <v>43922</v>
      </c>
      <c r="H1846" s="4">
        <v>-0.66216759088417443</v>
      </c>
      <c r="I1846" s="4">
        <v>-0.46276420594064172</v>
      </c>
      <c r="J1846" s="4">
        <v>-0.15454519484018359</v>
      </c>
      <c r="K1846" s="4">
        <v>-0.14439016973176455</v>
      </c>
    </row>
    <row r="1847" spans="7:11" x14ac:dyDescent="0.35">
      <c r="G1847" s="271">
        <v>43952</v>
      </c>
      <c r="H1847" s="4">
        <v>-0.60526187692757349</v>
      </c>
      <c r="I1847" s="4">
        <v>-0.62299209922792698</v>
      </c>
      <c r="J1847" s="4">
        <v>-0.21135787412542495</v>
      </c>
      <c r="K1847" s="4">
        <v>-0.19646383108525001</v>
      </c>
    </row>
    <row r="1848" spans="7:11" x14ac:dyDescent="0.35">
      <c r="G1848" s="271">
        <v>43983</v>
      </c>
      <c r="H1848" s="4">
        <v>-0.49578395745463077</v>
      </c>
      <c r="I1848" s="4">
        <v>-0.23410579103046347</v>
      </c>
      <c r="J1848" s="4">
        <v>-0.2603959245190216</v>
      </c>
      <c r="K1848" s="4">
        <v>-0.19251630227380789</v>
      </c>
    </row>
    <row r="1849" spans="7:11" x14ac:dyDescent="0.35">
      <c r="G1849" s="271">
        <v>44013</v>
      </c>
      <c r="H1849" s="4">
        <v>-0.41936252111226302</v>
      </c>
      <c r="I1849" s="4">
        <v>-0.1894868295512192</v>
      </c>
      <c r="J1849" s="4">
        <v>-0.2839862047998154</v>
      </c>
      <c r="K1849" s="4">
        <v>-0.18633974281874377</v>
      </c>
    </row>
    <row r="1850" spans="7:11" x14ac:dyDescent="0.35">
      <c r="G1850" s="271">
        <v>44044</v>
      </c>
      <c r="H1850" s="4">
        <v>-0.21910257511243414</v>
      </c>
      <c r="I1850" s="4">
        <v>-0.52098600033216924</v>
      </c>
      <c r="J1850" s="4">
        <v>-0.27837011932843614</v>
      </c>
      <c r="K1850" s="4">
        <v>-0.22501207358338338</v>
      </c>
    </row>
    <row r="1851" spans="7:11" x14ac:dyDescent="0.35">
      <c r="G1851" s="271">
        <v>44075</v>
      </c>
      <c r="H1851" s="4">
        <v>-0.27987356712858247</v>
      </c>
      <c r="I1851" s="4">
        <v>-0.36203675649836575</v>
      </c>
      <c r="J1851" s="4">
        <v>-0.290320253445015</v>
      </c>
      <c r="K1851" s="4">
        <v>-0.24531178635336481</v>
      </c>
    </row>
    <row r="1852" spans="7:11" x14ac:dyDescent="0.35">
      <c r="G1852" s="271">
        <v>44105</v>
      </c>
      <c r="H1852" s="4">
        <v>-0.18768675776472443</v>
      </c>
      <c r="I1852" s="4">
        <v>-0.32998676556419893</v>
      </c>
      <c r="J1852" s="4">
        <v>-0.27599256922723847</v>
      </c>
      <c r="K1852" s="4">
        <v>-0.25506871278160925</v>
      </c>
    </row>
    <row r="1853" spans="7:11" x14ac:dyDescent="0.35">
      <c r="G1853" s="271">
        <v>44136</v>
      </c>
      <c r="H1853" s="4">
        <v>-0.15710507609319324</v>
      </c>
      <c r="I1853" s="4">
        <v>-0.26572175051661151</v>
      </c>
      <c r="J1853" s="4">
        <v>-0.24186440444620971</v>
      </c>
      <c r="K1853" s="4">
        <v>-0.27441048685545721</v>
      </c>
    </row>
    <row r="1854" spans="7:11" x14ac:dyDescent="0.35">
      <c r="G1854" s="271">
        <v>44166</v>
      </c>
      <c r="H1854" s="4">
        <v>-0.51182587731355333</v>
      </c>
      <c r="I1854" s="4">
        <v>-0.47299769872643327</v>
      </c>
      <c r="J1854" s="4">
        <v>-0.33438408623367621</v>
      </c>
      <c r="K1854" s="4">
        <v>-0.32330227223298436</v>
      </c>
    </row>
    <row r="1855" spans="7:11" x14ac:dyDescent="0.35">
      <c r="G1855" s="271">
        <v>44197</v>
      </c>
      <c r="H1855" s="4">
        <v>-0.3727731964246217</v>
      </c>
      <c r="I1855" s="4">
        <v>-0.54558171217153184</v>
      </c>
      <c r="J1855" s="4">
        <v>-0.37192455468665575</v>
      </c>
      <c r="K1855" s="4">
        <v>-0.38930764539106999</v>
      </c>
    </row>
    <row r="1856" spans="7:11" x14ac:dyDescent="0.35">
      <c r="G1856" s="271">
        <v>44228</v>
      </c>
      <c r="H1856" s="4">
        <v>-0.4811480557868576</v>
      </c>
      <c r="I1856" s="4">
        <v>-0.26387888052271458</v>
      </c>
      <c r="J1856" s="4">
        <v>-0.41439516442512203</v>
      </c>
      <c r="K1856" s="4">
        <v>-0.39341091997643374</v>
      </c>
    </row>
    <row r="1857" spans="7:11" x14ac:dyDescent="0.35">
      <c r="G1857" s="271">
        <v>44256</v>
      </c>
      <c r="H1857" s="4">
        <v>-0.32183995625884998</v>
      </c>
      <c r="I1857" s="4">
        <v>0.28757654597401583</v>
      </c>
      <c r="J1857" s="4">
        <v>-0.42143713195985644</v>
      </c>
      <c r="K1857" s="4">
        <v>-0.36017032091864543</v>
      </c>
    </row>
    <row r="1858" spans="7:11" x14ac:dyDescent="0.35">
      <c r="G1858" s="271">
        <v>44287</v>
      </c>
      <c r="H1858" s="4">
        <v>0.65989940752671861</v>
      </c>
      <c r="I1858" s="4">
        <v>7.4066345856869331E-2</v>
      </c>
      <c r="J1858" s="4">
        <v>-0.35773684318571064</v>
      </c>
      <c r="K1858" s="4">
        <v>-0.32847468418280668</v>
      </c>
    </row>
    <row r="1859" spans="7:11" x14ac:dyDescent="0.35">
      <c r="G1859" s="271">
        <v>44317</v>
      </c>
      <c r="H1859" s="4">
        <v>0.26823541164257358</v>
      </c>
      <c r="I1859" s="4">
        <v>1.2757559399816034</v>
      </c>
      <c r="J1859" s="4">
        <v>-0.30518242446232402</v>
      </c>
      <c r="K1859" s="4">
        <v>-0.2412012961398049</v>
      </c>
    </row>
    <row r="1860" spans="7:11" x14ac:dyDescent="0.35">
      <c r="G1860" s="271">
        <v>44348</v>
      </c>
      <c r="H1860" s="4">
        <v>0.22950057779308763</v>
      </c>
      <c r="I1860" s="4">
        <v>0.36707185854388902</v>
      </c>
      <c r="J1860" s="4">
        <v>-0.25524291393688647</v>
      </c>
      <c r="K1860" s="4">
        <v>-0.20881586331783553</v>
      </c>
    </row>
    <row r="1861" spans="7:11" x14ac:dyDescent="0.35">
      <c r="G1861" s="271">
        <v>44378</v>
      </c>
      <c r="H1861" s="4">
        <v>0.26509796412389353</v>
      </c>
      <c r="I1861" s="4">
        <v>-0.14415668873450316</v>
      </c>
      <c r="J1861" s="4">
        <v>-0.20877563669000254</v>
      </c>
      <c r="K1861" s="4">
        <v>-0.20550607418562383</v>
      </c>
    </row>
    <row r="1862" spans="7:11" x14ac:dyDescent="0.35">
      <c r="G1862" s="271">
        <v>44409</v>
      </c>
      <c r="H1862" s="4">
        <v>0.13327816682216254</v>
      </c>
      <c r="I1862" s="4">
        <v>0.33047548728475884</v>
      </c>
      <c r="J1862" s="4">
        <v>-0.18545990327457318</v>
      </c>
      <c r="K1862" s="4">
        <v>-0.1413127252862999</v>
      </c>
    </row>
    <row r="1863" spans="7:11" x14ac:dyDescent="0.35">
      <c r="G1863" s="271">
        <v>44440</v>
      </c>
      <c r="H1863" s="4">
        <v>0.26339633293169618</v>
      </c>
      <c r="I1863" s="4">
        <v>0.13678905251233653</v>
      </c>
      <c r="J1863" s="4">
        <v>-0.14801472604558563</v>
      </c>
      <c r="K1863" s="4">
        <v>-9.986102876758407E-2</v>
      </c>
    </row>
    <row r="1864" spans="7:11" x14ac:dyDescent="0.35">
      <c r="G1864" s="271">
        <v>44470</v>
      </c>
      <c r="H1864" s="4">
        <v>0.40088128494486575</v>
      </c>
      <c r="I1864" s="4">
        <v>0.41752033771604702</v>
      </c>
      <c r="J1864" s="4">
        <v>-0.10772872854460058</v>
      </c>
      <c r="K1864" s="4">
        <v>-3.7401742335468002E-2</v>
      </c>
    </row>
    <row r="1865" spans="7:11" x14ac:dyDescent="0.35">
      <c r="G1865" s="271">
        <v>44501</v>
      </c>
      <c r="H1865" s="4">
        <v>0.69339165460343377</v>
      </c>
      <c r="I1865" s="4">
        <v>0.18748113451442738</v>
      </c>
      <c r="J1865" s="4">
        <v>-5.0545943345719935E-2</v>
      </c>
      <c r="K1865" s="4">
        <v>1.0397194859525394E-2</v>
      </c>
    </row>
    <row r="1866" spans="7:11" x14ac:dyDescent="0.35">
      <c r="G1866" s="271">
        <v>44531</v>
      </c>
      <c r="H1866" s="4">
        <v>0.32139833563255737</v>
      </c>
      <c r="I1866" s="4">
        <v>0.63174251748426657</v>
      </c>
      <c r="J1866" s="4">
        <v>7.7039008565797262E-2</v>
      </c>
      <c r="K1866" s="4">
        <v>0.13012640186139213</v>
      </c>
    </row>
    <row r="1867" spans="7:11" x14ac:dyDescent="0.35">
      <c r="G1867" s="271">
        <v>44562</v>
      </c>
      <c r="H1867" s="4">
        <v>0.62096193966858726</v>
      </c>
      <c r="I1867" s="4">
        <v>0.77246614459732599</v>
      </c>
      <c r="J1867" s="4">
        <v>0.18414011002177211</v>
      </c>
      <c r="K1867" s="4">
        <v>0.28484107910678835</v>
      </c>
    </row>
    <row r="1868" spans="7:11" x14ac:dyDescent="0.35">
      <c r="G1868" s="271">
        <v>44593</v>
      </c>
      <c r="H1868" s="4">
        <v>0.92506726873083878</v>
      </c>
      <c r="I1868" s="4">
        <v>1.3595043110057472</v>
      </c>
      <c r="J1868" s="4">
        <v>0.33725885395809918</v>
      </c>
      <c r="K1868" s="4">
        <v>0.41339769591304343</v>
      </c>
    </row>
    <row r="1869" spans="7:11" x14ac:dyDescent="0.35">
      <c r="G1869" s="271">
        <v>44621</v>
      </c>
      <c r="H1869" s="4">
        <v>1.6607863865257277</v>
      </c>
      <c r="I1869" s="4">
        <v>0.15568955584121369</v>
      </c>
      <c r="J1869" s="4">
        <v>0.53277386509482505</v>
      </c>
      <c r="K1869" s="4">
        <v>0.39438506501218451</v>
      </c>
    </row>
    <row r="1870" spans="7:11" x14ac:dyDescent="0.35">
      <c r="G1870" s="271">
        <v>44652</v>
      </c>
      <c r="H1870" s="4">
        <v>0.78590274767116175</v>
      </c>
      <c r="I1870" s="4">
        <v>0.61601247886638344</v>
      </c>
      <c r="J1870" s="4">
        <v>0.54897550469938761</v>
      </c>
      <c r="K1870" s="4">
        <v>0.43653834802690317</v>
      </c>
    </row>
    <row r="1871" spans="7:11" x14ac:dyDescent="0.35">
      <c r="G1871" s="271">
        <v>44682</v>
      </c>
      <c r="H1871" s="4">
        <v>0.50331836262452323</v>
      </c>
      <c r="I1871" s="4">
        <v>0.14504912066872611</v>
      </c>
      <c r="J1871" s="4">
        <v>0.56242671114708243</v>
      </c>
      <c r="K1871" s="4">
        <v>0.3640905062657267</v>
      </c>
    </row>
    <row r="1872" spans="7:11" x14ac:dyDescent="0.35">
      <c r="G1872" s="271">
        <v>44713</v>
      </c>
      <c r="H1872" s="4">
        <v>3.9180262532294483</v>
      </c>
      <c r="I1872" s="4">
        <v>0.75129312297056772</v>
      </c>
      <c r="J1872" s="4">
        <v>0.88999694722148792</v>
      </c>
      <c r="K1872" s="4">
        <v>0.40005844664437462</v>
      </c>
    </row>
    <row r="1873" spans="7:11" x14ac:dyDescent="0.35">
      <c r="G1873" s="271">
        <v>44743</v>
      </c>
      <c r="H1873" s="4">
        <v>0.59183875326394508</v>
      </c>
      <c r="I1873" s="4">
        <v>0.50621929007973798</v>
      </c>
      <c r="J1873" s="4">
        <v>0.90811285550763943</v>
      </c>
      <c r="K1873" s="4">
        <v>0.46488495544572572</v>
      </c>
    </row>
    <row r="1874" spans="7:11" x14ac:dyDescent="0.35">
      <c r="G1874" s="271">
        <v>44774</v>
      </c>
      <c r="H1874" s="4">
        <v>0.34833459859747484</v>
      </c>
      <c r="I1874" s="4">
        <v>0.72976944812051214</v>
      </c>
      <c r="J1874" s="4">
        <v>0.91942878903113012</v>
      </c>
      <c r="K1874" s="4">
        <v>0.49535107485520213</v>
      </c>
    </row>
    <row r="1875" spans="7:11" x14ac:dyDescent="0.35">
      <c r="G1875" s="271">
        <v>44805</v>
      </c>
      <c r="H1875" s="4">
        <v>0.15245838328205963</v>
      </c>
      <c r="I1875" s="4">
        <v>0.37184300169488904</v>
      </c>
      <c r="J1875" s="4">
        <v>0.8957125739845091</v>
      </c>
      <c r="K1875" s="4">
        <v>0.51144876346316415</v>
      </c>
    </row>
    <row r="1876" spans="7:11" x14ac:dyDescent="0.35">
      <c r="G1876" s="271">
        <v>44835</v>
      </c>
      <c r="H1876" s="4">
        <v>0.10040895801362981</v>
      </c>
      <c r="I1876" s="4">
        <v>0.333050503393441</v>
      </c>
      <c r="J1876" s="4">
        <v>0.84893406962645157</v>
      </c>
      <c r="K1876" s="4">
        <v>0.499467571158134</v>
      </c>
    </row>
    <row r="1877" spans="7:11" x14ac:dyDescent="0.35">
      <c r="G1877" s="271">
        <v>44866</v>
      </c>
      <c r="H1877" s="4">
        <v>2.9553910533752115E-2</v>
      </c>
      <c r="I1877" s="4">
        <v>0.25032258021469</v>
      </c>
      <c r="J1877" s="4">
        <v>0.76262600853052098</v>
      </c>
      <c r="K1877" s="4">
        <v>0.50089178315665683</v>
      </c>
    </row>
    <row r="1878" spans="7:11" x14ac:dyDescent="0.35">
      <c r="G1878" s="271">
        <v>44896</v>
      </c>
      <c r="H1878" s="4">
        <v>-0.19073808073281362</v>
      </c>
      <c r="I1878" s="4">
        <v>0.12082766881740303</v>
      </c>
      <c r="J1878" s="4">
        <v>0.68899277460123232</v>
      </c>
      <c r="K1878" s="4">
        <v>0.4491790311063546</v>
      </c>
    </row>
    <row r="1879" spans="7:11" x14ac:dyDescent="0.35">
      <c r="G1879" s="271">
        <v>44927</v>
      </c>
      <c r="H1879" s="4">
        <v>-0.20032425531861864</v>
      </c>
      <c r="I1879" s="4">
        <v>-5.4897167004942515E-2</v>
      </c>
      <c r="J1879" s="4">
        <v>0.59048126203449525</v>
      </c>
      <c r="K1879" s="4">
        <v>0.38037053221653916</v>
      </c>
    </row>
    <row r="1880" spans="7:11" x14ac:dyDescent="0.35">
      <c r="G1880" s="271">
        <v>44958</v>
      </c>
      <c r="H1880" s="4">
        <v>-3.239221941251591E-2</v>
      </c>
      <c r="I1880" s="4">
        <v>-1.7956555312527711E-2</v>
      </c>
      <c r="J1880" s="4">
        <v>0.50368282577597734</v>
      </c>
      <c r="K1880" s="4">
        <v>0.28447222418111684</v>
      </c>
    </row>
    <row r="1881" spans="7:11" x14ac:dyDescent="0.35">
      <c r="G1881" s="271">
        <v>44986</v>
      </c>
      <c r="H1881" s="4">
        <v>-0.30286391137633106</v>
      </c>
      <c r="I1881" s="4">
        <v>0.28785456493281303</v>
      </c>
      <c r="J1881" s="4">
        <v>0.3201269090168497</v>
      </c>
      <c r="K1881" s="4">
        <v>0.29578094283809575</v>
      </c>
    </row>
    <row r="1882" spans="7:11" x14ac:dyDescent="0.35">
      <c r="G1882" s="271">
        <v>45017</v>
      </c>
      <c r="H1882" s="4">
        <v>-0.4850118220487597</v>
      </c>
      <c r="I1882" s="4">
        <v>0.16979995370936796</v>
      </c>
      <c r="J1882" s="4">
        <v>0.20734023177556438</v>
      </c>
      <c r="K1882" s="4">
        <v>0.2662137056756293</v>
      </c>
    </row>
    <row r="1883" spans="7:11" x14ac:dyDescent="0.35">
      <c r="G1883" s="271">
        <v>45047</v>
      </c>
      <c r="H1883" s="4">
        <v>-4.6237792677333744E-2</v>
      </c>
      <c r="I1883" s="4">
        <v>0.19796938929365204</v>
      </c>
      <c r="J1883" s="4">
        <v>0.1741596262309828</v>
      </c>
      <c r="K1883" s="4">
        <v>0.26967435007738305</v>
      </c>
    </row>
    <row r="1884" spans="7:11" x14ac:dyDescent="0.35">
      <c r="G1884" s="271">
        <v>45078</v>
      </c>
      <c r="H1884" s="4">
        <v>-0.73258293094371263</v>
      </c>
      <c r="I1884" s="4">
        <v>-0.21578672643186081</v>
      </c>
      <c r="J1884" s="4">
        <v>-0.21790336404255073</v>
      </c>
      <c r="K1884" s="4">
        <v>0.1808106843544568</v>
      </c>
    </row>
    <row r="1885" spans="7:11" x14ac:dyDescent="0.35">
      <c r="G1885" s="271">
        <v>45108</v>
      </c>
      <c r="H1885" s="4">
        <v>-0.13510509250932345</v>
      </c>
      <c r="I1885" s="4">
        <v>0.1597327576215164</v>
      </c>
      <c r="J1885" s="4">
        <v>-0.25077690302086375</v>
      </c>
      <c r="K1885" s="4">
        <v>0.15951071652750759</v>
      </c>
    </row>
    <row r="1886" spans="7:11" x14ac:dyDescent="0.35">
      <c r="G1886" s="271">
        <v>45139</v>
      </c>
      <c r="H1886" s="4">
        <v>-0.15475077039175855</v>
      </c>
      <c r="I1886" s="4">
        <v>-2.5002116415794529E-2</v>
      </c>
      <c r="J1886" s="4">
        <v>-0.27311746123899538</v>
      </c>
      <c r="K1886" s="4">
        <v>0.10998731510472393</v>
      </c>
    </row>
    <row r="1887" spans="7:11" x14ac:dyDescent="0.35">
      <c r="G1887" s="271">
        <v>45170</v>
      </c>
      <c r="H1887" s="4">
        <v>1.576908269921784E-2</v>
      </c>
      <c r="I1887" s="4">
        <v>0.24747853035571277</v>
      </c>
      <c r="J1887" s="4">
        <v>-0.27779651105876046</v>
      </c>
      <c r="K1887" s="4">
        <v>0.10592269103313212</v>
      </c>
    </row>
    <row r="1888" spans="7:11" x14ac:dyDescent="0.35">
      <c r="G1888" s="271">
        <v>45200</v>
      </c>
      <c r="H1888" s="4">
        <v>-3.1430868441637227E-2</v>
      </c>
      <c r="I1888" s="4">
        <v>0.1939675498087432</v>
      </c>
      <c r="J1888" s="4">
        <v>-0.28392606043969004</v>
      </c>
      <c r="K1888" s="4">
        <v>9.8101710939040077E-2</v>
      </c>
    </row>
    <row r="1889" spans="7:11" x14ac:dyDescent="0.35">
      <c r="G1889" s="271">
        <v>45231</v>
      </c>
      <c r="H1889" s="4">
        <v>5.6994423065064304E-3</v>
      </c>
      <c r="I1889" s="4">
        <v>0.21019412781866853</v>
      </c>
      <c r="J1889" s="4">
        <v>-0.28495547055756276</v>
      </c>
      <c r="K1889" s="4">
        <v>9.725865498180597E-2</v>
      </c>
    </row>
    <row r="1890" spans="7:11" x14ac:dyDescent="0.35">
      <c r="G1890" s="271">
        <v>45261</v>
      </c>
      <c r="H1890" s="4">
        <v>6.3781280334088475E-2</v>
      </c>
      <c r="I1890" s="4">
        <v>0.20970798621234832</v>
      </c>
      <c r="J1890" s="4">
        <v>-0.27172427307222236</v>
      </c>
      <c r="K1890" s="4">
        <v>0.10520308060434491</v>
      </c>
    </row>
    <row r="1891" spans="7:11" x14ac:dyDescent="0.35">
      <c r="G1891" s="271">
        <v>45292</v>
      </c>
      <c r="H1891" s="4">
        <v>0.2300049622134126</v>
      </c>
      <c r="I1891" s="4">
        <v>0.14289223875489787</v>
      </c>
      <c r="J1891" s="4">
        <v>-0.24761552226880257</v>
      </c>
      <c r="K1891" s="4">
        <v>0.11941526353112986</v>
      </c>
    </row>
    <row r="1892" spans="7:11" x14ac:dyDescent="0.35">
      <c r="G1892" s="271">
        <v>45323</v>
      </c>
      <c r="H1892" s="4">
        <v>-3.7453200571843315E-2</v>
      </c>
      <c r="I1892" s="4">
        <v>-9.994578663040099E-2</v>
      </c>
      <c r="J1892" s="4">
        <v>-0.24847547057605945</v>
      </c>
      <c r="K1892" s="4">
        <v>0.11225038135475196</v>
      </c>
    </row>
    <row r="1893" spans="7:11" x14ac:dyDescent="0.35">
      <c r="G1893" s="271">
        <v>45352</v>
      </c>
      <c r="H1893" s="4">
        <v>-0.13491422462676939</v>
      </c>
      <c r="I1893" s="4">
        <v>-0.16878274340050714</v>
      </c>
      <c r="J1893" s="4">
        <v>-0.23351663417312396</v>
      </c>
      <c r="K1893" s="4">
        <v>7.1391593805515408E-2</v>
      </c>
    </row>
    <row r="1894" spans="7:11" x14ac:dyDescent="0.35">
      <c r="G1894" s="271">
        <v>45383</v>
      </c>
      <c r="H1894" s="4">
        <v>1.0180672311040473</v>
      </c>
      <c r="I1894" s="4">
        <v>5.9709886514428101E-2</v>
      </c>
      <c r="J1894" s="4">
        <v>-0.15498883919234252</v>
      </c>
      <c r="K1894" s="4">
        <v>6.331792168337147E-2</v>
      </c>
    </row>
    <row r="1895" spans="7:11" x14ac:dyDescent="0.35">
      <c r="G1895" s="271">
        <v>45413</v>
      </c>
      <c r="H1895" s="4">
        <v>0.11730138976534743</v>
      </c>
      <c r="I1895" s="4">
        <v>0.36606598464136986</v>
      </c>
      <c r="J1895" s="4">
        <v>-0.14551926979946528</v>
      </c>
      <c r="K1895" s="4">
        <v>7.9860303188734827E-2</v>
      </c>
    </row>
    <row r="1896" spans="7:11" x14ac:dyDescent="0.35">
      <c r="G1896" s="271">
        <v>45444</v>
      </c>
      <c r="H1896" s="4">
        <v>0.5376592920034633</v>
      </c>
      <c r="I1896" s="4">
        <v>-2.9173562365707451E-2</v>
      </c>
      <c r="J1896" s="4">
        <v>8.5822528656624542E-2</v>
      </c>
      <c r="K1896" s="4">
        <v>0.10065602154886477</v>
      </c>
    </row>
    <row r="1897" spans="7:11" x14ac:dyDescent="0.35">
      <c r="G1897" s="271">
        <v>45474</v>
      </c>
      <c r="H1897" s="4">
        <v>7.4342670953771339E-2</v>
      </c>
      <c r="I1897" s="4">
        <v>8.516672951456794E-2</v>
      </c>
      <c r="J1897" s="4">
        <v>0.10756067980116968</v>
      </c>
      <c r="K1897" s="4">
        <v>9.4687716856275861E-2</v>
      </c>
    </row>
    <row r="1898" spans="7:11" x14ac:dyDescent="0.35">
      <c r="G1898" s="271">
        <v>45505</v>
      </c>
      <c r="H1898" s="4">
        <v>0.10081905921509282</v>
      </c>
      <c r="I1898" s="4">
        <v>-7.1438902984532482E-2</v>
      </c>
      <c r="J1898" s="4">
        <v>0.13020424322757473</v>
      </c>
      <c r="K1898" s="4">
        <v>9.1018776214889741E-2</v>
      </c>
    </row>
    <row r="1899" spans="7:11" x14ac:dyDescent="0.35">
      <c r="G1899" s="271">
        <v>45536</v>
      </c>
      <c r="H1899" s="4">
        <v>-9.3183009690345098E-2</v>
      </c>
      <c r="I1899" s="4">
        <v>3.3736485907583935E-2</v>
      </c>
      <c r="J1899" s="4">
        <v>0.12113959532944141</v>
      </c>
      <c r="K1899" s="4">
        <v>7.5328352737961124E-2</v>
      </c>
    </row>
    <row r="1900" spans="7:11" x14ac:dyDescent="0.35">
      <c r="G1900" s="271">
        <v>45566</v>
      </c>
      <c r="H1900" s="4">
        <v>-2.7667013553332565E-2</v>
      </c>
      <c r="I1900" s="4">
        <v>7.3973158741582834E-2</v>
      </c>
      <c r="J1900" s="4">
        <v>0.12188196087788983</v>
      </c>
      <c r="K1900" s="4">
        <v>6.4925939367457719E-2</v>
      </c>
    </row>
    <row r="1901" spans="7:11" x14ac:dyDescent="0.35">
      <c r="G1901" s="271">
        <v>45597</v>
      </c>
      <c r="H1901" s="4">
        <v>-8.7973870021901379E-2</v>
      </c>
      <c r="I1901" s="4">
        <v>-6.9980705065015969E-2</v>
      </c>
      <c r="J1901" s="4">
        <v>0.11268839971084277</v>
      </c>
      <c r="K1901" s="4">
        <v>4.0368066141438286E-2</v>
      </c>
    </row>
    <row r="1902" spans="7:11" x14ac:dyDescent="0.35">
      <c r="G1902" s="271">
        <v>45627</v>
      </c>
      <c r="H1902" s="4">
        <v>7.8336191928325416E-2</v>
      </c>
      <c r="I1902" s="4">
        <v>0.12894709648695568</v>
      </c>
      <c r="J1902" s="4">
        <v>0.11365530716126937</v>
      </c>
      <c r="K1902" s="4">
        <v>3.5478608508899612E-2</v>
      </c>
    </row>
    <row r="1903" spans="7:11" x14ac:dyDescent="0.35">
      <c r="G1903" s="271">
        <v>45658</v>
      </c>
      <c r="H1903" s="4">
        <v>0.16869460724024132</v>
      </c>
      <c r="I1903" s="4">
        <v>0.44217871754266769</v>
      </c>
      <c r="J1903" s="4">
        <v>0.10987555718849817</v>
      </c>
      <c r="K1903" s="4">
        <v>5.7389904484961507E-2</v>
      </c>
    </row>
    <row r="1904" spans="7:11" x14ac:dyDescent="0.35">
      <c r="G1904" s="271">
        <v>45689</v>
      </c>
      <c r="H1904" s="4">
        <v>6.2192710098335713E-2</v>
      </c>
      <c r="I1904" s="4">
        <v>-1.6139563958760261E-2</v>
      </c>
      <c r="J1904" s="4">
        <v>0.11933799255842192</v>
      </c>
      <c r="K1904" s="4">
        <v>6.4778198863577607E-2</v>
      </c>
    </row>
    <row r="1905" spans="7:11" x14ac:dyDescent="0.35">
      <c r="G1905" s="271">
        <v>45717</v>
      </c>
      <c r="H1905" s="4">
        <v>0.74752733771947955</v>
      </c>
      <c r="I1905" s="4">
        <v>0.24186018741723037</v>
      </c>
      <c r="J1905" s="4">
        <v>0.20059915915452309</v>
      </c>
      <c r="K1905" s="4">
        <v>9.9567302625089393E-2</v>
      </c>
    </row>
    <row r="1906" spans="7:11" x14ac:dyDescent="0.35">
      <c r="G1906" s="271">
        <v>45748</v>
      </c>
      <c r="H1906" s="4">
        <v>1.9095922503862495E-2</v>
      </c>
      <c r="I1906" s="4">
        <v>3.3821766839866152E-2</v>
      </c>
      <c r="J1906" s="4">
        <v>0.13737409766505015</v>
      </c>
      <c r="K1906" s="4">
        <v>9.7204468753277595E-2</v>
      </c>
    </row>
    <row r="1907" spans="7:11" x14ac:dyDescent="0.35">
      <c r="G1907" s="271">
        <v>45778</v>
      </c>
      <c r="H1907" s="4">
        <v>0.19643710703666772</v>
      </c>
      <c r="I1907" s="4">
        <v>-6.6179532608141134E-2</v>
      </c>
      <c r="J1907" s="4">
        <v>0.14340050608268817</v>
      </c>
      <c r="K1907" s="4">
        <v>5.7604490348323711E-2</v>
      </c>
    </row>
    <row r="1908" spans="7:11" x14ac:dyDescent="0.35">
      <c r="G1908" s="271">
        <v>45809</v>
      </c>
      <c r="H1908" s="4">
        <v>-0.2560765586145991</v>
      </c>
      <c r="I1908" s="4">
        <v>0.58571421369176901</v>
      </c>
      <c r="J1908" s="4">
        <v>6.8753152850810739E-2</v>
      </c>
      <c r="K1908" s="4">
        <v>9.9873358412859492E-2</v>
      </c>
    </row>
    <row r="1909" spans="7:11" x14ac:dyDescent="0.35">
      <c r="G1909" s="271">
        <v>45839</v>
      </c>
      <c r="H1909" s="4">
        <v>8.221627076231286E-2</v>
      </c>
      <c r="I1909" s="4">
        <v>-4.0074830945351803E-2</v>
      </c>
      <c r="J1909" s="4">
        <v>6.9467125605632507E-2</v>
      </c>
      <c r="K1909" s="4">
        <v>8.8616157146845342E-2</v>
      </c>
    </row>
    <row r="1910" spans="7:11" x14ac:dyDescent="0.35">
      <c r="G1910" s="271">
        <v>45870</v>
      </c>
      <c r="H1910" s="4">
        <v>0.10433257168634236</v>
      </c>
      <c r="I1910" s="4">
        <v>2.0429710732306816E-2</v>
      </c>
      <c r="J1910" s="4">
        <v>6.993096057600634E-2</v>
      </c>
      <c r="K1910" s="4">
        <v>9.6117666620065156E-2</v>
      </c>
    </row>
    <row r="1911" spans="7:11" x14ac:dyDescent="0.35">
      <c r="G1911" s="271">
        <v>45901</v>
      </c>
      <c r="H1911" s="4">
        <v>0.35322064643343842</v>
      </c>
      <c r="I1911" s="4">
        <v>0.13799502946236819</v>
      </c>
      <c r="J1911" s="4">
        <v>0.10059905123723767</v>
      </c>
      <c r="K1911" s="4">
        <v>0.10455693670935773</v>
      </c>
    </row>
    <row r="1912" spans="7:11" x14ac:dyDescent="0.35">
      <c r="G1912" s="271">
        <v>45931</v>
      </c>
      <c r="H1912" s="4">
        <v>0.233121356488172</v>
      </c>
      <c r="I1912" s="4">
        <v>-0.18599596177864264</v>
      </c>
      <c r="J1912" s="4">
        <v>0.12012209982543198</v>
      </c>
      <c r="K1912" s="4">
        <v>7.7259864161955072E-2</v>
      </c>
    </row>
    <row r="1913" spans="7:11" x14ac:dyDescent="0.35">
      <c r="G1913" s="271">
        <v>45962</v>
      </c>
      <c r="H1913" s="4">
        <v>0.17449860568302711</v>
      </c>
      <c r="I1913" s="4">
        <v>-1.5697869198211034E-2</v>
      </c>
      <c r="J1913" s="4">
        <v>0.14269294743729755</v>
      </c>
      <c r="K1913" s="4">
        <v>8.2888171947959499E-2</v>
      </c>
    </row>
    <row r="1914" spans="7:11" x14ac:dyDescent="0.35">
      <c r="G1914" s="271">
        <v>45992</v>
      </c>
      <c r="H1914" s="4">
        <v>0.19810824327970722</v>
      </c>
      <c r="I1914" s="4">
        <v>-0.34069874524631538</v>
      </c>
      <c r="J1914" s="4">
        <v>0.15196442771594088</v>
      </c>
      <c r="K1914" s="4">
        <v>3.4730535540428598E-2</v>
      </c>
    </row>
    <row r="1915" spans="7:11" x14ac:dyDescent="0.35">
      <c r="G1915" s="271">
        <v>46023</v>
      </c>
      <c r="H1915" s="4">
        <v>-0.1079552253256213</v>
      </c>
      <c r="I1915" s="4">
        <v>-0.3047937730971334</v>
      </c>
      <c r="J1915" s="4">
        <v>0.124369624818363</v>
      </c>
      <c r="K1915" s="4">
        <v>-2.4715784504486304E-2</v>
      </c>
    </row>
    <row r="1916" spans="7:11" x14ac:dyDescent="0.35">
      <c r="G1916" s="271">
        <v>46054</v>
      </c>
      <c r="H1916" s="4">
        <v>-6.5576327212493957E-2</v>
      </c>
      <c r="I1916" s="4">
        <v>0.13434790182577627</v>
      </c>
      <c r="J1916" s="4">
        <v>0.11317215797255442</v>
      </c>
      <c r="K1916" s="4">
        <v>-1.4581339609496924E-2</v>
      </c>
    </row>
    <row r="1917" spans="7:11" x14ac:dyDescent="0.35">
      <c r="G1917" s="271">
        <v>46082</v>
      </c>
      <c r="H1917" s="4">
        <v>-1</v>
      </c>
      <c r="I1917" s="4">
        <v>-1</v>
      </c>
      <c r="J1917" s="4">
        <v>7.8030191018185757E-3</v>
      </c>
      <c r="K1917" s="4">
        <v>-3.6529441602053403E-2</v>
      </c>
    </row>
    <row r="1918" spans="7:11" x14ac:dyDescent="0.35">
      <c r="G1918" s="271">
        <v>46113</v>
      </c>
      <c r="H1918" s="4">
        <v>-1</v>
      </c>
      <c r="I1918" s="4">
        <v>-1</v>
      </c>
      <c r="J1918" s="4">
        <v>-9.3156617693272992E-3</v>
      </c>
      <c r="K1918" s="4">
        <v>-3.7886520315405958E-2</v>
      </c>
    </row>
    <row r="1919" spans="7:11" x14ac:dyDescent="0.35">
      <c r="G1919" s="271">
        <v>46143</v>
      </c>
      <c r="H1919" s="4">
        <v>-1</v>
      </c>
      <c r="I1919" s="4">
        <v>-1</v>
      </c>
      <c r="J1919" s="4">
        <v>-2.3188618733251398E-2</v>
      </c>
      <c r="K1919" s="4">
        <v>-5.3059897914166765E-2</v>
      </c>
    </row>
    <row r="1920" spans="7:11" x14ac:dyDescent="0.35">
      <c r="G1920" s="271">
        <v>46174</v>
      </c>
      <c r="H1920" s="4">
        <v>-1</v>
      </c>
      <c r="I1920" s="4">
        <v>-1</v>
      </c>
      <c r="J1920" s="4">
        <v>1.0048183856373072E-2</v>
      </c>
      <c r="K1920" s="4">
        <v>-0.12155935425202813</v>
      </c>
    </row>
    <row r="1921" spans="7:11" x14ac:dyDescent="0.35">
      <c r="G1921" s="271">
        <v>46204</v>
      </c>
      <c r="H1921" s="4">
        <v>-1</v>
      </c>
      <c r="I1921" s="4">
        <v>-1</v>
      </c>
      <c r="J1921" s="4">
        <v>-3.2672180971083931E-3</v>
      </c>
      <c r="K1921" s="4">
        <v>-0.12740686245262245</v>
      </c>
    </row>
    <row r="1922" spans="7:11" x14ac:dyDescent="0.35">
      <c r="G1922" s="271">
        <v>46235</v>
      </c>
      <c r="H1922" s="4">
        <v>-1</v>
      </c>
      <c r="I1922" s="4">
        <v>-1</v>
      </c>
      <c r="J1922" s="4">
        <v>4.6544255264207024E-3</v>
      </c>
      <c r="K1922" s="4">
        <v>-0.11740420359308967</v>
      </c>
    </row>
    <row r="1923" spans="7:11" x14ac:dyDescent="0.35">
      <c r="G1923" s="271">
        <v>46266</v>
      </c>
      <c r="H1923" s="4">
        <v>-1</v>
      </c>
      <c r="I1923" s="4">
        <v>-1</v>
      </c>
      <c r="J1923" s="4">
        <v>-1.5423647810376306E-2</v>
      </c>
      <c r="K1923" s="4">
        <v>-0.155945568105474</v>
      </c>
    </row>
    <row r="1924" spans="7:11" x14ac:dyDescent="0.35">
      <c r="G1924" s="271">
        <v>46296</v>
      </c>
      <c r="H1924" s="4">
        <v>-1</v>
      </c>
      <c r="I1924" s="4">
        <v>-1</v>
      </c>
      <c r="J1924" s="4">
        <v>-3.2018906733614849E-2</v>
      </c>
      <c r="K1924" s="4">
        <v>-0.16206948522638043</v>
      </c>
    </row>
    <row r="1925" spans="7:11" x14ac:dyDescent="0.35">
      <c r="G1925" s="271">
        <v>46327</v>
      </c>
      <c r="H1925" s="4">
        <v>-1</v>
      </c>
      <c r="I1925" s="4">
        <v>-1</v>
      </c>
      <c r="J1925" s="4">
        <v>-5.3532845953310426E-2</v>
      </c>
      <c r="K1925" s="4">
        <v>-0.19444529222801477</v>
      </c>
    </row>
    <row r="1926" spans="7:11" x14ac:dyDescent="0.35">
      <c r="G1926" s="271">
        <v>46357</v>
      </c>
      <c r="H1926" s="4">
        <v>-1</v>
      </c>
      <c r="I1926" s="4">
        <v>-1</v>
      </c>
      <c r="J1926" s="4">
        <v>-0.10264935550798504</v>
      </c>
      <c r="K1926" s="4">
        <v>-0.14686499398583475</v>
      </c>
    </row>
    <row r="1927" spans="7:11" x14ac:dyDescent="0.35">
      <c r="G1927" s="20" t="s">
        <v>1233</v>
      </c>
    </row>
    <row r="1928" spans="7:11" x14ac:dyDescent="0.35">
      <c r="G1928" s="271">
        <v>34700</v>
      </c>
      <c r="H1928" s="4">
        <v>-1</v>
      </c>
      <c r="I1928" s="4">
        <v>-1</v>
      </c>
      <c r="J1928" s="4">
        <v>-1</v>
      </c>
      <c r="K1928" s="4">
        <v>-1</v>
      </c>
    </row>
    <row r="1929" spans="7:11" x14ac:dyDescent="0.35">
      <c r="G1929" s="271">
        <v>34731</v>
      </c>
      <c r="H1929" s="4">
        <v>-1</v>
      </c>
      <c r="I1929" s="4">
        <v>-1</v>
      </c>
      <c r="J1929" s="4">
        <v>-1</v>
      </c>
      <c r="K1929" s="4">
        <v>-1</v>
      </c>
    </row>
    <row r="1930" spans="7:11" x14ac:dyDescent="0.35">
      <c r="G1930" s="271">
        <v>34759</v>
      </c>
      <c r="H1930" s="4">
        <v>-1</v>
      </c>
      <c r="I1930" s="4">
        <v>-1</v>
      </c>
      <c r="J1930" s="4">
        <v>-1</v>
      </c>
      <c r="K1930" s="4">
        <v>-1</v>
      </c>
    </row>
    <row r="1931" spans="7:11" x14ac:dyDescent="0.35">
      <c r="G1931" s="271">
        <v>34790</v>
      </c>
      <c r="H1931" s="4">
        <v>-1</v>
      </c>
      <c r="I1931" s="4">
        <v>-1</v>
      </c>
      <c r="J1931" s="4">
        <v>-1</v>
      </c>
      <c r="K1931" s="4">
        <v>-1</v>
      </c>
    </row>
    <row r="1932" spans="7:11" x14ac:dyDescent="0.35">
      <c r="G1932" s="271">
        <v>34820</v>
      </c>
      <c r="H1932" s="4">
        <v>-1</v>
      </c>
      <c r="I1932" s="4">
        <v>-1</v>
      </c>
      <c r="J1932" s="4">
        <v>-1</v>
      </c>
      <c r="K1932" s="4">
        <v>-1</v>
      </c>
    </row>
    <row r="1933" spans="7:11" x14ac:dyDescent="0.35">
      <c r="G1933" s="271">
        <v>34851</v>
      </c>
      <c r="H1933" s="4">
        <v>-1</v>
      </c>
      <c r="I1933" s="4">
        <v>-1</v>
      </c>
      <c r="J1933" s="4">
        <v>-1</v>
      </c>
      <c r="K1933" s="4">
        <v>-1</v>
      </c>
    </row>
    <row r="1934" spans="7:11" x14ac:dyDescent="0.35">
      <c r="G1934" s="271">
        <v>34881</v>
      </c>
      <c r="H1934" s="4">
        <v>-1</v>
      </c>
      <c r="I1934" s="4">
        <v>-1</v>
      </c>
      <c r="J1934" s="4">
        <v>-1</v>
      </c>
      <c r="K1934" s="4">
        <v>-1</v>
      </c>
    </row>
    <row r="1935" spans="7:11" x14ac:dyDescent="0.35">
      <c r="G1935" s="271">
        <v>34912</v>
      </c>
      <c r="H1935" s="4">
        <v>-1</v>
      </c>
      <c r="I1935" s="4">
        <v>-1</v>
      </c>
      <c r="J1935" s="4">
        <v>-1</v>
      </c>
      <c r="K1935" s="4">
        <v>-1</v>
      </c>
    </row>
    <row r="1936" spans="7:11" x14ac:dyDescent="0.35">
      <c r="G1936" s="271">
        <v>34943</v>
      </c>
      <c r="H1936" s="4">
        <v>-1</v>
      </c>
      <c r="I1936" s="4">
        <v>-1</v>
      </c>
      <c r="J1936" s="4">
        <v>-1</v>
      </c>
      <c r="K1936" s="4">
        <v>-1</v>
      </c>
    </row>
    <row r="1937" spans="7:11" x14ac:dyDescent="0.35">
      <c r="G1937" s="271">
        <v>34973</v>
      </c>
      <c r="H1937" s="4">
        <v>-1</v>
      </c>
      <c r="I1937" s="4">
        <v>-1</v>
      </c>
      <c r="J1937" s="4">
        <v>-1</v>
      </c>
      <c r="K1937" s="4">
        <v>-1</v>
      </c>
    </row>
    <row r="1938" spans="7:11" x14ac:dyDescent="0.35">
      <c r="G1938" s="271">
        <v>35004</v>
      </c>
      <c r="H1938" s="4">
        <v>-1</v>
      </c>
      <c r="I1938" s="4">
        <v>-1</v>
      </c>
      <c r="J1938" s="4">
        <v>-1</v>
      </c>
      <c r="K1938" s="4">
        <v>-1</v>
      </c>
    </row>
    <row r="1939" spans="7:11" x14ac:dyDescent="0.35">
      <c r="G1939" s="271">
        <v>35034</v>
      </c>
      <c r="H1939" s="4">
        <v>-1</v>
      </c>
      <c r="I1939" s="4">
        <v>-1</v>
      </c>
      <c r="J1939" s="4">
        <v>-1</v>
      </c>
      <c r="K1939" s="4">
        <v>-1</v>
      </c>
    </row>
    <row r="1940" spans="7:11" x14ac:dyDescent="0.35">
      <c r="G1940" s="271">
        <v>35065</v>
      </c>
      <c r="H1940" s="4">
        <v>0.55380355744734566</v>
      </c>
      <c r="I1940" s="4">
        <v>0.24055168170980368</v>
      </c>
      <c r="J1940" s="4">
        <v>0.44732261028186815</v>
      </c>
      <c r="K1940" s="4">
        <v>0.4391993073887217</v>
      </c>
    </row>
    <row r="1941" spans="7:11" x14ac:dyDescent="0.35">
      <c r="G1941" s="271">
        <v>35096</v>
      </c>
      <c r="H1941" s="4">
        <v>0.2068121077934153</v>
      </c>
      <c r="I1941" s="4">
        <v>3.9405645450363291E-2</v>
      </c>
      <c r="J1941" s="4">
        <v>0.36703782078032199</v>
      </c>
      <c r="K1941" s="4">
        <v>0.20898630642905491</v>
      </c>
    </row>
    <row r="1942" spans="7:11" x14ac:dyDescent="0.35">
      <c r="G1942" s="271">
        <v>35125</v>
      </c>
      <c r="H1942" s="4">
        <v>7.164986256448902E-2</v>
      </c>
      <c r="I1942" s="4">
        <v>-0.18108093091213406</v>
      </c>
      <c r="J1942" s="4">
        <v>0.25600503730159718</v>
      </c>
      <c r="K1942" s="4">
        <v>4.6735111515254113E-2</v>
      </c>
    </row>
    <row r="1943" spans="7:11" x14ac:dyDescent="0.35">
      <c r="G1943" s="271">
        <v>35156</v>
      </c>
      <c r="H1943" s="4">
        <v>0.61044704849568321</v>
      </c>
      <c r="I1943" s="4">
        <v>0.27734935852518672</v>
      </c>
      <c r="J1943" s="4">
        <v>0.32118041211104975</v>
      </c>
      <c r="K1943" s="4">
        <v>9.5686021818140343E-2</v>
      </c>
    </row>
    <row r="1944" spans="7:11" x14ac:dyDescent="0.35">
      <c r="G1944" s="271">
        <v>35186</v>
      </c>
      <c r="H1944" s="4">
        <v>0.20771754150873489</v>
      </c>
      <c r="I1944" s="4">
        <v>-6.8983324454700345E-2</v>
      </c>
      <c r="J1944" s="4">
        <v>0.2592030415668618</v>
      </c>
      <c r="K1944" s="4">
        <v>3.7091220258012703E-2</v>
      </c>
    </row>
    <row r="1945" spans="7:11" x14ac:dyDescent="0.35">
      <c r="G1945" s="271">
        <v>35217</v>
      </c>
      <c r="H1945" s="4">
        <v>-0.24270837541417101</v>
      </c>
      <c r="I1945" s="4">
        <v>5.6954315456693605E-2</v>
      </c>
      <c r="J1945" s="4">
        <v>0.11689802465804666</v>
      </c>
      <c r="K1945" s="4">
        <v>1.9300064927277649E-2</v>
      </c>
    </row>
    <row r="1946" spans="7:11" x14ac:dyDescent="0.35">
      <c r="G1946" s="271">
        <v>35247</v>
      </c>
      <c r="H1946" s="4">
        <v>9.7577954527010791E-2</v>
      </c>
      <c r="I1946" s="4">
        <v>0.19170093382746334</v>
      </c>
      <c r="J1946" s="4">
        <v>0.10710646893552656</v>
      </c>
      <c r="K1946" s="4">
        <v>4.1570506761393622E-2</v>
      </c>
    </row>
    <row r="1947" spans="7:11" x14ac:dyDescent="0.35">
      <c r="G1947" s="271">
        <v>35278</v>
      </c>
      <c r="H1947" s="4">
        <v>-4.417074506746288E-2</v>
      </c>
      <c r="I1947" s="4">
        <v>-0.25384166343223225</v>
      </c>
      <c r="J1947" s="4">
        <v>0.12857280743725741</v>
      </c>
      <c r="K1947" s="4">
        <v>3.5575514265937969E-2</v>
      </c>
    </row>
    <row r="1948" spans="7:11" x14ac:dyDescent="0.35">
      <c r="G1948" s="271">
        <v>35309</v>
      </c>
      <c r="H1948" s="4">
        <v>-0.34237547981738625</v>
      </c>
      <c r="I1948" s="4">
        <v>-0.13073642941061692</v>
      </c>
      <c r="J1948" s="4">
        <v>8.8447486198540481E-2</v>
      </c>
      <c r="K1948" s="4">
        <v>8.1460216655613316E-3</v>
      </c>
    </row>
    <row r="1949" spans="7:11" x14ac:dyDescent="0.35">
      <c r="G1949" s="271">
        <v>35339</v>
      </c>
      <c r="H1949" s="4">
        <v>9.4083188098812665E-2</v>
      </c>
      <c r="I1949" s="4">
        <v>0.10583904208163264</v>
      </c>
      <c r="J1949" s="4">
        <v>7.6727588772029121E-2</v>
      </c>
      <c r="K1949" s="4">
        <v>2.1604865420917108E-2</v>
      </c>
    </row>
    <row r="1950" spans="7:11" x14ac:dyDescent="0.35">
      <c r="G1950" s="271">
        <v>35370</v>
      </c>
      <c r="H1950" s="4">
        <v>-4.8757152305213713E-2</v>
      </c>
      <c r="I1950" s="4">
        <v>6.9413076838329868E-2</v>
      </c>
      <c r="J1950" s="4">
        <v>5.9816257602994138E-2</v>
      </c>
      <c r="K1950" s="4">
        <v>2.2519955834771066E-2</v>
      </c>
    </row>
    <row r="1951" spans="7:11" x14ac:dyDescent="0.35">
      <c r="G1951" s="271">
        <v>35400</v>
      </c>
      <c r="H1951" s="4">
        <v>5.8814662446918797E-2</v>
      </c>
      <c r="I1951" s="4">
        <v>-0.10460984722603028</v>
      </c>
      <c r="J1951" s="4">
        <v>6.9465498959925043E-2</v>
      </c>
      <c r="K1951" s="4">
        <v>7.206614599976513E-3</v>
      </c>
    </row>
    <row r="1952" spans="7:11" x14ac:dyDescent="0.35">
      <c r="G1952" s="271">
        <v>35431</v>
      </c>
      <c r="H1952" s="4">
        <v>-7.5323452803311319E-2</v>
      </c>
      <c r="I1952" s="4">
        <v>0.25556794586320564</v>
      </c>
      <c r="J1952" s="4">
        <v>2.862505089296663E-2</v>
      </c>
      <c r="K1952" s="4">
        <v>1.1535410461018136E-2</v>
      </c>
    </row>
    <row r="1953" spans="7:11" x14ac:dyDescent="0.35">
      <c r="G1953" s="271">
        <v>35462</v>
      </c>
      <c r="H1953" s="4">
        <v>-7.5401095665927231E-2</v>
      </c>
      <c r="I1953" s="4">
        <v>-0.12664424821283193</v>
      </c>
      <c r="J1953" s="4">
        <v>8.8475854531278042E-3</v>
      </c>
      <c r="K1953" s="4">
        <v>-2.2076494708670458E-3</v>
      </c>
    </row>
    <row r="1954" spans="7:11" x14ac:dyDescent="0.35">
      <c r="G1954" s="271">
        <v>35490</v>
      </c>
      <c r="H1954" s="4">
        <v>7.8682659836773139E-2</v>
      </c>
      <c r="I1954" s="4">
        <v>1.2782575983283362E-2</v>
      </c>
      <c r="J1954" s="4">
        <v>9.7840871554830677E-3</v>
      </c>
      <c r="K1954" s="4">
        <v>1.6624724222815912E-2</v>
      </c>
    </row>
    <row r="1955" spans="7:11" x14ac:dyDescent="0.35">
      <c r="G1955" s="271">
        <v>35521</v>
      </c>
      <c r="H1955" s="4">
        <v>0.14033000925880068</v>
      </c>
      <c r="I1955" s="4">
        <v>9.965796307691388E-2</v>
      </c>
      <c r="J1955" s="4">
        <v>-1.3884192519373562E-2</v>
      </c>
      <c r="K1955" s="4">
        <v>5.7946567137738825E-3</v>
      </c>
    </row>
    <row r="1956" spans="7:11" x14ac:dyDescent="0.35">
      <c r="G1956" s="271">
        <v>35551</v>
      </c>
      <c r="H1956" s="4">
        <v>-9.5985517240237961E-2</v>
      </c>
      <c r="I1956" s="4">
        <v>0.13789936337110853</v>
      </c>
      <c r="J1956" s="4">
        <v>-4.0489172696214437E-2</v>
      </c>
      <c r="K1956" s="4">
        <v>2.4688850380012894E-2</v>
      </c>
    </row>
    <row r="1957" spans="7:11" x14ac:dyDescent="0.35">
      <c r="G1957" s="271">
        <v>35582</v>
      </c>
      <c r="H1957" s="4">
        <v>0.17138195703854753</v>
      </c>
      <c r="I1957" s="4">
        <v>1.1595316766042085E-2</v>
      </c>
      <c r="J1957" s="4">
        <v>-1.2882994420971849E-3</v>
      </c>
      <c r="K1957" s="4">
        <v>2.0500385743723148E-2</v>
      </c>
    </row>
    <row r="1958" spans="7:11" x14ac:dyDescent="0.35">
      <c r="G1958" s="271">
        <v>35612</v>
      </c>
      <c r="H1958" s="4">
        <v>6.4361182372518311E-2</v>
      </c>
      <c r="I1958" s="4">
        <v>-6.5582271019177796E-3</v>
      </c>
      <c r="J1958" s="4">
        <v>-3.5095681746213359E-3</v>
      </c>
      <c r="K1958" s="4">
        <v>4.8889697416751865E-3</v>
      </c>
    </row>
    <row r="1959" spans="7:11" x14ac:dyDescent="0.35">
      <c r="G1959" s="271">
        <v>35643</v>
      </c>
      <c r="H1959" s="4">
        <v>0.15154693825851284</v>
      </c>
      <c r="I1959" s="4">
        <v>0.51037178853155263</v>
      </c>
      <c r="J1959" s="4">
        <v>8.2694302404111575E-3</v>
      </c>
      <c r="K1959" s="4">
        <v>5.1496082501432117E-2</v>
      </c>
    </row>
    <row r="1960" spans="7:11" x14ac:dyDescent="0.35">
      <c r="G1960" s="271">
        <v>35674</v>
      </c>
      <c r="H1960" s="4">
        <v>0.6991251805635903</v>
      </c>
      <c r="I1960" s="4">
        <v>0.25588414722914643</v>
      </c>
      <c r="J1960" s="4">
        <v>7.4112151870939336E-2</v>
      </c>
      <c r="K1960" s="4">
        <v>8.4750384809495483E-2</v>
      </c>
    </row>
    <row r="1961" spans="7:11" x14ac:dyDescent="0.35">
      <c r="G1961" s="271">
        <v>35704</v>
      </c>
      <c r="H1961" s="4">
        <v>0.2426501638714802</v>
      </c>
      <c r="I1961" s="4">
        <v>0.13988220172087096</v>
      </c>
      <c r="J1961" s="4">
        <v>8.9038578278280101E-2</v>
      </c>
      <c r="K1961" s="4">
        <v>8.7857068177338737E-2</v>
      </c>
    </row>
    <row r="1962" spans="7:11" x14ac:dyDescent="0.35">
      <c r="G1962" s="271">
        <v>35735</v>
      </c>
      <c r="H1962" s="4">
        <v>0.20411372631815894</v>
      </c>
      <c r="I1962" s="4">
        <v>0.10665056629395275</v>
      </c>
      <c r="J1962" s="4">
        <v>0.11071623423890831</v>
      </c>
      <c r="K1962" s="4">
        <v>9.1156866169078921E-2</v>
      </c>
    </row>
    <row r="1963" spans="7:11" x14ac:dyDescent="0.35">
      <c r="G1963" s="271">
        <v>35765</v>
      </c>
      <c r="H1963" s="4">
        <v>0.1851120250007916</v>
      </c>
      <c r="I1963" s="4">
        <v>0.14017351276075063</v>
      </c>
      <c r="J1963" s="4">
        <v>0.12036966716371511</v>
      </c>
      <c r="K1963" s="4">
        <v>0.11227160403017344</v>
      </c>
    </row>
    <row r="1964" spans="7:11" x14ac:dyDescent="0.35">
      <c r="G1964" s="271">
        <v>35796</v>
      </c>
      <c r="H1964" s="4">
        <v>0.1907343925413576</v>
      </c>
      <c r="I1964" s="4">
        <v>8.9914603507238899E-2</v>
      </c>
      <c r="J1964" s="4">
        <v>0.14304896558307201</v>
      </c>
      <c r="K1964" s="4">
        <v>0.10010248979477843</v>
      </c>
    </row>
    <row r="1965" spans="7:11" x14ac:dyDescent="0.35">
      <c r="G1965" s="271">
        <v>35827</v>
      </c>
      <c r="H1965" s="4">
        <v>0.39817059018045109</v>
      </c>
      <c r="I1965" s="4">
        <v>0.43848566976514602</v>
      </c>
      <c r="J1965" s="4">
        <v>0.17843872848749265</v>
      </c>
      <c r="K1965" s="4">
        <v>0.14370151358325245</v>
      </c>
    </row>
    <row r="1966" spans="7:11" x14ac:dyDescent="0.35">
      <c r="G1966" s="271">
        <v>35855</v>
      </c>
      <c r="H1966" s="4">
        <v>0.28698212745180407</v>
      </c>
      <c r="I1966" s="4">
        <v>0.28711317616158305</v>
      </c>
      <c r="J1966" s="4">
        <v>0.1963436778328016</v>
      </c>
      <c r="K1966" s="4">
        <v>0.16561845316621637</v>
      </c>
    </row>
    <row r="1967" spans="7:11" x14ac:dyDescent="0.35">
      <c r="G1967" s="271">
        <v>35886</v>
      </c>
      <c r="H1967" s="4">
        <v>-2.1149452530232371E-2</v>
      </c>
      <c r="I1967" s="4">
        <v>0.30300881845031191</v>
      </c>
      <c r="J1967" s="4">
        <v>0.17733513999515504</v>
      </c>
      <c r="K1967" s="4">
        <v>0.18492003884762731</v>
      </c>
    </row>
    <row r="1968" spans="7:11" x14ac:dyDescent="0.35">
      <c r="G1968" s="271">
        <v>35916</v>
      </c>
      <c r="H1968" s="4">
        <v>0.1355472339426449</v>
      </c>
      <c r="I1968" s="4">
        <v>0.11103667628916192</v>
      </c>
      <c r="J1968" s="4">
        <v>0.20192601693303547</v>
      </c>
      <c r="K1968" s="4">
        <v>0.18170389184492475</v>
      </c>
    </row>
    <row r="1969" spans="7:11" x14ac:dyDescent="0.35">
      <c r="G1969" s="271">
        <v>35947</v>
      </c>
      <c r="H1969" s="4">
        <v>9.8689024593853869E-2</v>
      </c>
      <c r="I1969" s="4">
        <v>0.39107509929101991</v>
      </c>
      <c r="J1969" s="4">
        <v>0.19451784869051991</v>
      </c>
      <c r="K1969" s="4">
        <v>0.21763830784268623</v>
      </c>
    </row>
    <row r="1970" spans="7:11" x14ac:dyDescent="0.35">
      <c r="G1970" s="271">
        <v>35977</v>
      </c>
      <c r="H1970" s="4">
        <v>0.10490951106825963</v>
      </c>
      <c r="I1970" s="4">
        <v>0.24467997983471657</v>
      </c>
      <c r="J1970" s="4">
        <v>0.19769176541246813</v>
      </c>
      <c r="K1970" s="4">
        <v>0.24048485998847946</v>
      </c>
    </row>
    <row r="1971" spans="7:11" x14ac:dyDescent="0.35">
      <c r="G1971" s="271">
        <v>36008</v>
      </c>
      <c r="H1971" s="4">
        <v>-0.27697123867900242</v>
      </c>
      <c r="I1971" s="4">
        <v>8.5583588737846217E-2</v>
      </c>
      <c r="J1971" s="4">
        <v>0.16810384888716778</v>
      </c>
      <c r="K1971" s="4">
        <v>0.21427990243818984</v>
      </c>
    </row>
    <row r="1972" spans="7:11" x14ac:dyDescent="0.35">
      <c r="G1972" s="271">
        <v>36039</v>
      </c>
      <c r="H1972" s="4">
        <v>0.23272937108723979</v>
      </c>
      <c r="I1972" s="4">
        <v>4.8053303120649593E-2</v>
      </c>
      <c r="J1972" s="4">
        <v>0.14700977324402875</v>
      </c>
      <c r="K1972" s="4">
        <v>0.19574190662968616</v>
      </c>
    </row>
    <row r="1973" spans="7:11" x14ac:dyDescent="0.35">
      <c r="G1973" s="271">
        <v>36069</v>
      </c>
      <c r="H1973" s="4">
        <v>-9.7754034797840283E-2</v>
      </c>
      <c r="I1973" s="4">
        <v>0.13985328683854359</v>
      </c>
      <c r="J1973" s="4">
        <v>0.11054802489398119</v>
      </c>
      <c r="K1973" s="4">
        <v>0.19512050834982753</v>
      </c>
    </row>
    <row r="1974" spans="7:11" x14ac:dyDescent="0.35">
      <c r="G1974" s="271">
        <v>36100</v>
      </c>
      <c r="H1974" s="4">
        <v>4.6742570745341716E-3</v>
      </c>
      <c r="I1974" s="4">
        <v>0.23206759912007069</v>
      </c>
      <c r="J1974" s="4">
        <v>9.395075965151567E-2</v>
      </c>
      <c r="K1974" s="4">
        <v>0.20597483395124438</v>
      </c>
    </row>
    <row r="1975" spans="7:11" x14ac:dyDescent="0.35">
      <c r="G1975" s="271">
        <v>36130</v>
      </c>
      <c r="H1975" s="4">
        <v>-1.6851389051804833E-2</v>
      </c>
      <c r="I1975" s="4">
        <v>0.58154711313912522</v>
      </c>
      <c r="J1975" s="4">
        <v>7.8418506031142643E-2</v>
      </c>
      <c r="K1975" s="4">
        <v>0.24101312225979354</v>
      </c>
    </row>
    <row r="1976" spans="7:11" x14ac:dyDescent="0.35">
      <c r="G1976" s="271">
        <v>36161</v>
      </c>
      <c r="H1976" s="4">
        <v>-8.411012104008242E-2</v>
      </c>
      <c r="I1976" s="4">
        <v>0.34914707564109393</v>
      </c>
      <c r="J1976" s="4">
        <v>5.6899716480281359E-2</v>
      </c>
      <c r="K1976" s="4">
        <v>0.26281122788737443</v>
      </c>
    </row>
    <row r="1977" spans="7:11" x14ac:dyDescent="0.35">
      <c r="G1977" s="271">
        <v>36192</v>
      </c>
      <c r="H1977" s="4">
        <v>-6.0905116824342631E-2</v>
      </c>
      <c r="I1977" s="4">
        <v>0.12900443955913499</v>
      </c>
      <c r="J1977" s="4">
        <v>2.5976634103130669E-2</v>
      </c>
      <c r="K1977" s="4">
        <v>0.23934277136031623</v>
      </c>
    </row>
    <row r="1978" spans="7:11" x14ac:dyDescent="0.35">
      <c r="G1978" s="271">
        <v>36220</v>
      </c>
      <c r="H1978" s="4">
        <v>0.23761747069838313</v>
      </c>
      <c r="I1978" s="4">
        <v>0.25410559231274621</v>
      </c>
      <c r="J1978" s="4">
        <v>2.6823328618706066E-2</v>
      </c>
      <c r="K1978" s="4">
        <v>0.23735897298753539</v>
      </c>
    </row>
    <row r="1979" spans="7:11" x14ac:dyDescent="0.35">
      <c r="G1979" s="271">
        <v>36251</v>
      </c>
      <c r="H1979" s="4">
        <v>-0.11372268772728877</v>
      </c>
      <c r="I1979" s="4">
        <v>-0.13357977359964412</v>
      </c>
      <c r="J1979" s="4">
        <v>1.8231432440214856E-2</v>
      </c>
      <c r="K1979" s="4">
        <v>0.19205070135429581</v>
      </c>
    </row>
    <row r="1980" spans="7:11" x14ac:dyDescent="0.35">
      <c r="G1980" s="271">
        <v>36281</v>
      </c>
      <c r="H1980" s="4">
        <v>1.1963992957116032E-2</v>
      </c>
      <c r="I1980" s="4">
        <v>6.0737245220104485E-2</v>
      </c>
      <c r="J1980" s="4">
        <v>8.4605271008812988E-3</v>
      </c>
      <c r="K1980" s="4">
        <v>0.18662769099011345</v>
      </c>
    </row>
    <row r="1981" spans="7:11" x14ac:dyDescent="0.35">
      <c r="G1981" s="271">
        <v>36312</v>
      </c>
      <c r="H1981" s="4">
        <v>-4.9619022722722117E-2</v>
      </c>
      <c r="I1981" s="4">
        <v>-0.15848521579586516</v>
      </c>
      <c r="J1981" s="4">
        <v>-3.9202870107233334E-3</v>
      </c>
      <c r="K1981" s="4">
        <v>0.13311824474214018</v>
      </c>
    </row>
    <row r="1982" spans="7:11" x14ac:dyDescent="0.35">
      <c r="G1982" s="271">
        <v>36342</v>
      </c>
      <c r="H1982" s="4">
        <v>-1.7827603567445727E-2</v>
      </c>
      <c r="I1982" s="4">
        <v>-5.0662897645945337E-2</v>
      </c>
      <c r="J1982" s="4">
        <v>-1.3992040650416815E-2</v>
      </c>
      <c r="K1982" s="4">
        <v>0.10831731966591218</v>
      </c>
    </row>
    <row r="1983" spans="7:11" x14ac:dyDescent="0.35">
      <c r="G1983" s="271">
        <v>36373</v>
      </c>
      <c r="H1983" s="4">
        <v>0.62658425382477079</v>
      </c>
      <c r="I1983" s="4">
        <v>0.15171683474491915</v>
      </c>
      <c r="J1983" s="4">
        <v>2.8330250660931755E-2</v>
      </c>
      <c r="K1983" s="4">
        <v>0.11283590256346332</v>
      </c>
    </row>
    <row r="1984" spans="7:11" x14ac:dyDescent="0.35">
      <c r="G1984" s="271">
        <v>36404</v>
      </c>
      <c r="H1984" s="4">
        <v>-3.0919410952186421E-2</v>
      </c>
      <c r="I1984" s="4">
        <v>0.11769270449687075</v>
      </c>
      <c r="J1984" s="4">
        <v>7.7485488300366168E-3</v>
      </c>
      <c r="K1984" s="4">
        <v>0.11826976104021991</v>
      </c>
    </row>
    <row r="1985" spans="7:11" x14ac:dyDescent="0.35">
      <c r="G1985" s="271">
        <v>36434</v>
      </c>
      <c r="H1985" s="4">
        <v>-2.6782405681141208E-2</v>
      </c>
      <c r="I1985" s="4">
        <v>-3.7333994320237207E-2</v>
      </c>
      <c r="J1985" s="4">
        <v>1.5335631697144914E-2</v>
      </c>
      <c r="K1985" s="4">
        <v>0.10324280982079692</v>
      </c>
    </row>
    <row r="1986" spans="7:11" x14ac:dyDescent="0.35">
      <c r="G1986" s="271">
        <v>36465</v>
      </c>
      <c r="H1986" s="4">
        <v>0.12970586257979821</v>
      </c>
      <c r="I1986" s="4">
        <v>-7.8977176214005129E-2</v>
      </c>
      <c r="J1986" s="4">
        <v>2.5713041776397993E-2</v>
      </c>
      <c r="K1986" s="4">
        <v>7.6036680416813329E-2</v>
      </c>
    </row>
    <row r="1987" spans="7:11" x14ac:dyDescent="0.35">
      <c r="G1987" s="271">
        <v>36495</v>
      </c>
      <c r="H1987" s="4">
        <v>9.7726884245936674E-2</v>
      </c>
      <c r="I1987" s="4">
        <v>-0.20068028643000857</v>
      </c>
      <c r="J1987" s="4">
        <v>3.4410750143212487E-2</v>
      </c>
      <c r="K1987" s="4">
        <v>1.4579122958917168E-2</v>
      </c>
    </row>
    <row r="1988" spans="7:11" x14ac:dyDescent="0.35">
      <c r="G1988" s="271">
        <v>36526</v>
      </c>
      <c r="H1988" s="4">
        <v>0.45105852943731928</v>
      </c>
      <c r="I1988" s="4">
        <v>-0.18910224378202867</v>
      </c>
      <c r="J1988" s="4">
        <v>7.4054666429301363E-2</v>
      </c>
      <c r="K1988" s="4">
        <v>-2.8046382160187289E-2</v>
      </c>
    </row>
    <row r="1989" spans="7:11" x14ac:dyDescent="0.35">
      <c r="G1989" s="271">
        <v>36557</v>
      </c>
      <c r="H1989" s="4">
        <v>0.13064938439428153</v>
      </c>
      <c r="I1989" s="4">
        <v>-3.3026578442521548E-2</v>
      </c>
      <c r="J1989" s="4">
        <v>8.9721333722875274E-2</v>
      </c>
      <c r="K1989" s="4">
        <v>-4.008249809914699E-2</v>
      </c>
    </row>
    <row r="1990" spans="7:11" x14ac:dyDescent="0.35">
      <c r="G1990" s="271">
        <v>36586</v>
      </c>
      <c r="H1990" s="4">
        <v>-1.1628258508872391E-2</v>
      </c>
      <c r="I1990" s="4">
        <v>-7.9178286378720486E-3</v>
      </c>
      <c r="J1990" s="4">
        <v>6.4215900409710036E-2</v>
      </c>
      <c r="K1990" s="4">
        <v>-5.8290888026471976E-2</v>
      </c>
    </row>
    <row r="1991" spans="7:11" x14ac:dyDescent="0.35">
      <c r="G1991" s="271">
        <v>36617</v>
      </c>
      <c r="H1991" s="4">
        <v>0.14035319414324965</v>
      </c>
      <c r="I1991" s="4">
        <v>-6.1336527592861234E-3</v>
      </c>
      <c r="J1991" s="4">
        <v>8.6839017793159279E-2</v>
      </c>
      <c r="K1991" s="4">
        <v>-4.7422131592183669E-2</v>
      </c>
    </row>
    <row r="1992" spans="7:11" x14ac:dyDescent="0.35">
      <c r="G1992" s="271">
        <v>36647</v>
      </c>
      <c r="H1992" s="4">
        <v>0.28532450560365064</v>
      </c>
      <c r="I1992" s="4">
        <v>4.2312729251959835E-2</v>
      </c>
      <c r="J1992" s="4">
        <v>0.11121928812965898</v>
      </c>
      <c r="K1992" s="4">
        <v>-4.8437505717859874E-2</v>
      </c>
    </row>
    <row r="1993" spans="7:11" x14ac:dyDescent="0.35">
      <c r="G1993" s="271">
        <v>36678</v>
      </c>
      <c r="H1993" s="4">
        <v>0.66313344475469171</v>
      </c>
      <c r="I1993" s="4">
        <v>6.9559890811747849E-3</v>
      </c>
      <c r="J1993" s="4">
        <v>0.17197959816484776</v>
      </c>
      <c r="K1993" s="4">
        <v>-3.3403305060943023E-2</v>
      </c>
    </row>
    <row r="1994" spans="7:11" x14ac:dyDescent="0.35">
      <c r="G1994" s="271">
        <v>36708</v>
      </c>
      <c r="H1994" s="4">
        <v>6.3515642315911114E-2</v>
      </c>
      <c r="I1994" s="4">
        <v>0.15192232707103104</v>
      </c>
      <c r="J1994" s="4">
        <v>0.17954736743990218</v>
      </c>
      <c r="K1994" s="4">
        <v>-1.759138818343009E-2</v>
      </c>
    </row>
    <row r="1995" spans="7:11" x14ac:dyDescent="0.35">
      <c r="G1995" s="271">
        <v>36739</v>
      </c>
      <c r="H1995" s="4">
        <v>8.0290028334660812E-2</v>
      </c>
      <c r="I1995" s="4">
        <v>1.5521772816780022E-3</v>
      </c>
      <c r="J1995" s="4">
        <v>0.15461137148920945</v>
      </c>
      <c r="K1995" s="4">
        <v>-2.6884665139632169E-2</v>
      </c>
    </row>
    <row r="1996" spans="7:11" x14ac:dyDescent="0.35">
      <c r="G1996" s="271">
        <v>36770</v>
      </c>
      <c r="H1996" s="4">
        <v>0.15937890785042019</v>
      </c>
      <c r="I1996" s="4">
        <v>-0.18192057344566337</v>
      </c>
      <c r="J1996" s="4">
        <v>0.17186694640943023</v>
      </c>
      <c r="K1996" s="4">
        <v>-5.0051822795735834E-2</v>
      </c>
    </row>
    <row r="1997" spans="7:11" x14ac:dyDescent="0.35">
      <c r="G1997" s="271">
        <v>36800</v>
      </c>
      <c r="H1997" s="4">
        <v>0.28339852711404556</v>
      </c>
      <c r="I1997" s="4">
        <v>0.18710791435154595</v>
      </c>
      <c r="J1997" s="4">
        <v>0.19972419542616993</v>
      </c>
      <c r="K1997" s="4">
        <v>-3.3227748712448713E-2</v>
      </c>
    </row>
    <row r="1998" spans="7:11" x14ac:dyDescent="0.35">
      <c r="G1998" s="271">
        <v>36831</v>
      </c>
      <c r="H1998" s="4">
        <v>0.74501558328204509</v>
      </c>
      <c r="I1998" s="4">
        <v>8.9997076315606828E-2</v>
      </c>
      <c r="J1998" s="4">
        <v>0.25525874988751385</v>
      </c>
      <c r="K1998" s="4">
        <v>-1.9188316617833157E-2</v>
      </c>
    </row>
    <row r="1999" spans="7:11" x14ac:dyDescent="0.35">
      <c r="G1999" s="271">
        <v>36861</v>
      </c>
      <c r="H1999" s="4">
        <v>0.30007590865063216</v>
      </c>
      <c r="I1999" s="4">
        <v>9.6055760195551398E-2</v>
      </c>
      <c r="J1999" s="4">
        <v>0.27033363849377623</v>
      </c>
      <c r="K1999" s="4">
        <v>8.6037107413674541E-3</v>
      </c>
    </row>
    <row r="2000" spans="7:11" x14ac:dyDescent="0.35">
      <c r="G2000" s="271">
        <v>36892</v>
      </c>
      <c r="H2000" s="4">
        <v>0.11489654611432143</v>
      </c>
      <c r="I2000" s="4">
        <v>0.2142663248968153</v>
      </c>
      <c r="J2000" s="4">
        <v>0.24287154733043059</v>
      </c>
      <c r="K2000" s="4">
        <v>4.3993415716996553E-2</v>
      </c>
    </row>
    <row r="2001" spans="7:11" x14ac:dyDescent="0.35">
      <c r="G2001" s="271">
        <v>36923</v>
      </c>
      <c r="H2001" s="4">
        <v>0.32407727411844189</v>
      </c>
      <c r="I2001" s="4">
        <v>7.2542675501649612E-2</v>
      </c>
      <c r="J2001" s="4">
        <v>0.25751602975304122</v>
      </c>
      <c r="K2001" s="4">
        <v>5.3098259235479617E-2</v>
      </c>
    </row>
    <row r="2002" spans="7:11" x14ac:dyDescent="0.35">
      <c r="G2002" s="271">
        <v>36951</v>
      </c>
      <c r="H2002" s="4">
        <v>0.10699777290957235</v>
      </c>
      <c r="I2002" s="4">
        <v>3.6725826270925133E-2</v>
      </c>
      <c r="J2002" s="4">
        <v>0.27057912188278688</v>
      </c>
      <c r="K2002" s="4">
        <v>5.7375171763386801E-2</v>
      </c>
    </row>
    <row r="2003" spans="7:11" x14ac:dyDescent="0.35">
      <c r="G2003" s="271">
        <v>36982</v>
      </c>
      <c r="H2003" s="4">
        <v>0.36575334452501185</v>
      </c>
      <c r="I2003" s="4">
        <v>0.29386060596505459</v>
      </c>
      <c r="J2003" s="4">
        <v>0.28852686415869622</v>
      </c>
      <c r="K2003" s="4">
        <v>8.1871707786028924E-2</v>
      </c>
    </row>
    <row r="2004" spans="7:11" x14ac:dyDescent="0.35">
      <c r="G2004" s="271">
        <v>37012</v>
      </c>
      <c r="H2004" s="4">
        <v>8.7093688517849044E-2</v>
      </c>
      <c r="I2004" s="4">
        <v>0.26542100113965006</v>
      </c>
      <c r="J2004" s="4">
        <v>0.26793715491416026</v>
      </c>
      <c r="K2004" s="4">
        <v>0.10201313147155489</v>
      </c>
    </row>
    <row r="2005" spans="7:11" x14ac:dyDescent="0.35">
      <c r="G2005" s="271">
        <v>37043</v>
      </c>
      <c r="H2005" s="4">
        <v>-0.1519682196380171</v>
      </c>
      <c r="I2005" s="4">
        <v>3.0544056817412013E-3</v>
      </c>
      <c r="J2005" s="4">
        <v>0.18932040716262888</v>
      </c>
      <c r="K2005" s="4">
        <v>0.10162965420323178</v>
      </c>
    </row>
    <row r="2006" spans="7:11" x14ac:dyDescent="0.35">
      <c r="G2006" s="271">
        <v>37073</v>
      </c>
      <c r="H2006" s="4">
        <v>9.4736067022224812E-2</v>
      </c>
      <c r="I2006" s="4">
        <v>0.13156717244615534</v>
      </c>
      <c r="J2006" s="4">
        <v>0.19122822735509004</v>
      </c>
      <c r="K2006" s="4">
        <v>0.10037950080031965</v>
      </c>
    </row>
    <row r="2007" spans="7:11" x14ac:dyDescent="0.35">
      <c r="G2007" s="271">
        <v>37104</v>
      </c>
      <c r="H2007" s="4">
        <v>0.39246676697656002</v>
      </c>
      <c r="I2007" s="4">
        <v>8.2844800194741497E-2</v>
      </c>
      <c r="J2007" s="4">
        <v>0.2101835870635671</v>
      </c>
      <c r="K2007" s="4">
        <v>0.10644924565691372</v>
      </c>
    </row>
    <row r="2008" spans="7:11" x14ac:dyDescent="0.35">
      <c r="G2008" s="271">
        <v>37135</v>
      </c>
      <c r="H2008" s="4">
        <v>-1.8408027955649109E-2</v>
      </c>
      <c r="I2008" s="4">
        <v>0.20645132276710387</v>
      </c>
      <c r="J2008" s="4">
        <v>0.19410781436832747</v>
      </c>
      <c r="K2008" s="4">
        <v>0.13819399259728393</v>
      </c>
    </row>
    <row r="2009" spans="7:11" x14ac:dyDescent="0.35">
      <c r="G2009" s="271">
        <v>37165</v>
      </c>
      <c r="H2009" s="4">
        <v>9.4568696169381683E-2</v>
      </c>
      <c r="I2009" s="4">
        <v>0.16919450163112537</v>
      </c>
      <c r="J2009" s="4">
        <v>0.1781419599070142</v>
      </c>
      <c r="K2009" s="4">
        <v>0.13725273348821543</v>
      </c>
    </row>
    <row r="2010" spans="7:11" x14ac:dyDescent="0.35">
      <c r="G2010" s="271">
        <v>37196</v>
      </c>
      <c r="H2010" s="4">
        <v>-0.25568843149050535</v>
      </c>
      <c r="I2010" s="4">
        <v>0.22696360739583388</v>
      </c>
      <c r="J2010" s="4">
        <v>8.1690755253627456E-2</v>
      </c>
      <c r="K2010" s="4">
        <v>0.14926055939215432</v>
      </c>
    </row>
    <row r="2011" spans="7:11" x14ac:dyDescent="0.35">
      <c r="G2011" s="271">
        <v>37226</v>
      </c>
      <c r="H2011" s="4">
        <v>-0.24146012387822491</v>
      </c>
      <c r="I2011" s="4">
        <v>-0.19761168574855426</v>
      </c>
      <c r="J2011" s="4">
        <v>4.1456649174839599E-2</v>
      </c>
      <c r="K2011" s="4">
        <v>0.12293849592698503</v>
      </c>
    </row>
    <row r="2012" spans="7:11" x14ac:dyDescent="0.35">
      <c r="G2012" s="271">
        <v>37257</v>
      </c>
      <c r="H2012" s="4">
        <v>-0.15862413530126851</v>
      </c>
      <c r="I2012" s="4">
        <v>-7.2139341588512762E-2</v>
      </c>
      <c r="J2012" s="4">
        <v>1.8056836376161955E-2</v>
      </c>
      <c r="K2012" s="4">
        <v>9.8185998436601585E-2</v>
      </c>
    </row>
    <row r="2013" spans="7:11" x14ac:dyDescent="0.35">
      <c r="G2013" s="271">
        <v>37288</v>
      </c>
      <c r="H2013" s="4">
        <v>0.68110998359630437</v>
      </c>
      <c r="I2013" s="4">
        <v>0.14978251223122774</v>
      </c>
      <c r="J2013" s="4">
        <v>5.4963843609276308E-2</v>
      </c>
      <c r="K2013" s="4">
        <v>0.10465697288887088</v>
      </c>
    </row>
    <row r="2014" spans="7:11" x14ac:dyDescent="0.35">
      <c r="G2014" s="271">
        <v>37316</v>
      </c>
      <c r="H2014" s="4">
        <v>-0.15766429940430005</v>
      </c>
      <c r="I2014" s="4">
        <v>-0.21500174388414262</v>
      </c>
      <c r="J2014" s="4">
        <v>3.0701668223901857E-2</v>
      </c>
      <c r="K2014" s="4">
        <v>8.1043675980998264E-2</v>
      </c>
    </row>
    <row r="2015" spans="7:11" x14ac:dyDescent="0.35">
      <c r="G2015" s="271">
        <v>37347</v>
      </c>
      <c r="H2015" s="4">
        <v>-4.3870518481787246E-2</v>
      </c>
      <c r="I2015" s="4">
        <v>-0.22179040727595567</v>
      </c>
      <c r="J2015" s="4">
        <v>1.6361243096341127E-3</v>
      </c>
      <c r="K2015" s="4">
        <v>3.5466516379847768E-2</v>
      </c>
    </row>
    <row r="2016" spans="7:11" x14ac:dyDescent="0.35">
      <c r="G2016" s="271">
        <v>37377</v>
      </c>
      <c r="H2016" s="4">
        <v>-9.0192104583544652E-2</v>
      </c>
      <c r="I2016" s="4">
        <v>-0.20285117649016904</v>
      </c>
      <c r="J2016" s="4">
        <v>-1.3487758424107432E-2</v>
      </c>
      <c r="K2016" s="4">
        <v>-8.3916120686925444E-3</v>
      </c>
    </row>
    <row r="2017" spans="7:11" x14ac:dyDescent="0.35">
      <c r="G2017" s="271">
        <v>37408</v>
      </c>
      <c r="H2017" s="4">
        <v>-0.1036944773829982</v>
      </c>
      <c r="I2017" s="4">
        <v>5.3107966243734372E-2</v>
      </c>
      <c r="J2017" s="4">
        <v>-7.2565776712645302E-3</v>
      </c>
      <c r="K2017" s="4">
        <v>-4.5548104906911746E-3</v>
      </c>
    </row>
    <row r="2018" spans="7:11" x14ac:dyDescent="0.35">
      <c r="G2018" s="271">
        <v>37438</v>
      </c>
      <c r="H2018" s="4">
        <v>4.2766922224098503E-2</v>
      </c>
      <c r="I2018" s="4">
        <v>-0.16490409766454373</v>
      </c>
      <c r="J2018" s="4">
        <v>-1.0447260175046491E-2</v>
      </c>
      <c r="K2018" s="4">
        <v>-3.0847310448791632E-2</v>
      </c>
    </row>
    <row r="2019" spans="7:11" x14ac:dyDescent="0.35">
      <c r="G2019" s="271">
        <v>37469</v>
      </c>
      <c r="H2019" s="4">
        <v>-0.18169968648627788</v>
      </c>
      <c r="I2019" s="4">
        <v>-0.13219077850041039</v>
      </c>
      <c r="J2019" s="4">
        <v>-4.3500850980575545E-2</v>
      </c>
      <c r="K2019" s="4">
        <v>-4.5953361018809091E-2</v>
      </c>
    </row>
    <row r="2020" spans="7:11" x14ac:dyDescent="0.35">
      <c r="G2020" s="271">
        <v>37500</v>
      </c>
      <c r="H2020" s="4">
        <v>0.21340492049615967</v>
      </c>
      <c r="I2020" s="4">
        <v>-7.7322731119281896E-2</v>
      </c>
      <c r="J2020" s="4">
        <v>-2.6955321776761632E-2</v>
      </c>
      <c r="K2020" s="4">
        <v>-6.3843405177712476E-2</v>
      </c>
    </row>
    <row r="2021" spans="7:11" x14ac:dyDescent="0.35">
      <c r="G2021" s="271">
        <v>37530</v>
      </c>
      <c r="H2021" s="4">
        <v>-6.4472698479639545E-3</v>
      </c>
      <c r="I2021" s="4">
        <v>-0.18004880993074812</v>
      </c>
      <c r="J2021" s="4">
        <v>-3.4894746168376289E-2</v>
      </c>
      <c r="K2021" s="4">
        <v>-9.3766450314063943E-2</v>
      </c>
    </row>
    <row r="2022" spans="7:11" x14ac:dyDescent="0.35">
      <c r="G2022" s="271">
        <v>37561</v>
      </c>
      <c r="H2022" s="4">
        <v>-4.8733231123253562E-2</v>
      </c>
      <c r="I2022" s="4">
        <v>-0.22527346680514904</v>
      </c>
      <c r="J2022" s="4">
        <v>-1.0155713721107573E-2</v>
      </c>
      <c r="K2022" s="4">
        <v>-0.13161992422924151</v>
      </c>
    </row>
    <row r="2023" spans="7:11" x14ac:dyDescent="0.35">
      <c r="G2023" s="271">
        <v>37591</v>
      </c>
      <c r="H2023" s="4">
        <v>0.11739576861314349</v>
      </c>
      <c r="I2023" s="4">
        <v>0.17034140959969735</v>
      </c>
      <c r="J2023" s="4">
        <v>1.5649455197514373E-2</v>
      </c>
      <c r="K2023" s="4">
        <v>-0.10739764898395043</v>
      </c>
    </row>
    <row r="2024" spans="7:11" x14ac:dyDescent="0.35">
      <c r="G2024" s="271">
        <v>37622</v>
      </c>
      <c r="H2024" s="4">
        <v>3.850329532038832E-2</v>
      </c>
      <c r="I2024" s="4">
        <v>-9.3530559469338748E-2</v>
      </c>
      <c r="J2024" s="4">
        <v>3.2372782546483458E-2</v>
      </c>
      <c r="K2024" s="4">
        <v>-0.10926487799924278</v>
      </c>
    </row>
    <row r="2025" spans="7:11" x14ac:dyDescent="0.35">
      <c r="G2025" s="271">
        <v>37653</v>
      </c>
      <c r="H2025" s="4">
        <v>-0.46855210572963946</v>
      </c>
      <c r="I2025" s="4">
        <v>-0.13199829632291271</v>
      </c>
      <c r="J2025" s="4">
        <v>-8.8377338973329111E-2</v>
      </c>
      <c r="K2025" s="4">
        <v>-0.13139032890182301</v>
      </c>
    </row>
    <row r="2026" spans="7:11" x14ac:dyDescent="0.35">
      <c r="G2026" s="271">
        <v>37681</v>
      </c>
      <c r="H2026" s="4">
        <v>0.11962007208817349</v>
      </c>
      <c r="I2026" s="4">
        <v>0.39359770032598429</v>
      </c>
      <c r="J2026" s="4">
        <v>-6.6210714645806856E-2</v>
      </c>
      <c r="K2026" s="4">
        <v>-8.8782209100713105E-2</v>
      </c>
    </row>
    <row r="2027" spans="7:11" x14ac:dyDescent="0.35">
      <c r="G2027" s="271">
        <v>37712</v>
      </c>
      <c r="H2027" s="4">
        <v>-6.6409547370672728E-2</v>
      </c>
      <c r="I2027" s="4">
        <v>0.28415800524662926</v>
      </c>
      <c r="J2027" s="4">
        <v>-6.8254460538284545E-2</v>
      </c>
      <c r="K2027" s="4">
        <v>-4.8918219921623818E-2</v>
      </c>
    </row>
    <row r="2028" spans="7:11" x14ac:dyDescent="0.35">
      <c r="G2028" s="271">
        <v>37742</v>
      </c>
      <c r="H2028" s="4">
        <v>3.4296935182970723E-2</v>
      </c>
      <c r="I2028" s="4">
        <v>0.18415010366147766</v>
      </c>
      <c r="J2028" s="4">
        <v>-5.7888887098834663E-2</v>
      </c>
      <c r="K2028" s="4">
        <v>-1.3146079129970234E-2</v>
      </c>
    </row>
    <row r="2029" spans="7:11" x14ac:dyDescent="0.35">
      <c r="G2029" s="271">
        <v>37773</v>
      </c>
      <c r="H2029" s="4">
        <v>-3.5154179514595096E-2</v>
      </c>
      <c r="I2029" s="4">
        <v>0.1117329008275354</v>
      </c>
      <c r="J2029" s="4">
        <v>-5.2205291675089138E-2</v>
      </c>
      <c r="K2029" s="4">
        <v>-8.1244824815454031E-3</v>
      </c>
    </row>
    <row r="2030" spans="7:11" x14ac:dyDescent="0.35">
      <c r="G2030" s="271">
        <v>37803</v>
      </c>
      <c r="H2030" s="4">
        <v>6.3376893773388954E-2</v>
      </c>
      <c r="I2030" s="4">
        <v>0.22189508200950092</v>
      </c>
      <c r="J2030" s="4">
        <v>-5.0295534800555486E-2</v>
      </c>
      <c r="K2030" s="4">
        <v>2.5599935961934772E-2</v>
      </c>
    </row>
    <row r="2031" spans="7:11" x14ac:dyDescent="0.35">
      <c r="G2031" s="271">
        <v>37834</v>
      </c>
      <c r="H2031" s="4">
        <v>-9.6865963209654682E-3</v>
      </c>
      <c r="I2031" s="4">
        <v>0.1857342888065463</v>
      </c>
      <c r="J2031" s="4">
        <v>-3.7943854968764845E-2</v>
      </c>
      <c r="K2031" s="4">
        <v>4.8372087871884295E-2</v>
      </c>
    </row>
    <row r="2032" spans="7:11" x14ac:dyDescent="0.35">
      <c r="G2032" s="271">
        <v>37865</v>
      </c>
      <c r="H2032" s="4">
        <v>-0.123105330856355</v>
      </c>
      <c r="I2032" s="4">
        <v>0.20259870998606666</v>
      </c>
      <c r="J2032" s="4">
        <v>-6.4013459532769268E-2</v>
      </c>
      <c r="K2032" s="4">
        <v>6.9659785839550459E-2</v>
      </c>
    </row>
    <row r="2033" spans="7:11" x14ac:dyDescent="0.35">
      <c r="G2033" s="271">
        <v>37895</v>
      </c>
      <c r="H2033" s="4">
        <v>-6.6690865588754367E-3</v>
      </c>
      <c r="I2033" s="4">
        <v>0.35405881234428405</v>
      </c>
      <c r="J2033" s="4">
        <v>-6.4067220153409599E-2</v>
      </c>
      <c r="K2033" s="4">
        <v>0.12019536436963785</v>
      </c>
    </row>
    <row r="2034" spans="7:11" x14ac:dyDescent="0.35">
      <c r="G2034" s="271">
        <v>37926</v>
      </c>
      <c r="H2034" s="4">
        <v>-2.1607288069923625E-3</v>
      </c>
      <c r="I2034" s="4">
        <v>4.9029209119066053E-2</v>
      </c>
      <c r="J2034" s="4">
        <v>-6.0217972839320177E-2</v>
      </c>
      <c r="K2034" s="4">
        <v>0.15240628895195596</v>
      </c>
    </row>
    <row r="2035" spans="7:11" x14ac:dyDescent="0.35">
      <c r="G2035" s="271">
        <v>37956</v>
      </c>
      <c r="H2035" s="4">
        <v>0.17588716248288194</v>
      </c>
      <c r="I2035" s="4">
        <v>0.12096848032243046</v>
      </c>
      <c r="J2035" s="4">
        <v>-5.5153375956955242E-2</v>
      </c>
      <c r="K2035" s="4">
        <v>0.14854080729610186</v>
      </c>
    </row>
    <row r="2036" spans="7:11" x14ac:dyDescent="0.35">
      <c r="G2036" s="271">
        <v>37987</v>
      </c>
      <c r="H2036" s="4">
        <v>2.9147286968564057E-2</v>
      </c>
      <c r="I2036" s="4">
        <v>8.5081978225993948E-2</v>
      </c>
      <c r="J2036" s="4">
        <v>-5.5583746345706619E-2</v>
      </c>
      <c r="K2036" s="4">
        <v>0.16457163974600619</v>
      </c>
    </row>
    <row r="2037" spans="7:11" x14ac:dyDescent="0.35">
      <c r="G2037" s="271">
        <v>38018</v>
      </c>
      <c r="H2037" s="4">
        <v>0.12886264904520495</v>
      </c>
      <c r="I2037" s="4">
        <v>4.6982262063645308E-2</v>
      </c>
      <c r="J2037" s="4">
        <v>2.0738231103043736E-2</v>
      </c>
      <c r="K2037" s="4">
        <v>0.18454630791957416</v>
      </c>
    </row>
    <row r="2038" spans="7:11" x14ac:dyDescent="0.35">
      <c r="G2038" s="271">
        <v>38047</v>
      </c>
      <c r="H2038" s="4">
        <v>5.4826211612111431E-2</v>
      </c>
      <c r="I2038" s="4">
        <v>6.3536153274552198E-2</v>
      </c>
      <c r="J2038" s="4">
        <v>1.5772551732528672E-2</v>
      </c>
      <c r="K2038" s="4">
        <v>0.15658010103399111</v>
      </c>
    </row>
    <row r="2039" spans="7:11" x14ac:dyDescent="0.35">
      <c r="G2039" s="271">
        <v>38078</v>
      </c>
      <c r="H2039" s="4">
        <v>6.8017082780128968E-2</v>
      </c>
      <c r="I2039" s="4">
        <v>0.12728161989989228</v>
      </c>
      <c r="J2039" s="4">
        <v>2.7962678590803147E-2</v>
      </c>
      <c r="K2039" s="4">
        <v>0.14384818371172448</v>
      </c>
    </row>
    <row r="2040" spans="7:11" x14ac:dyDescent="0.35">
      <c r="G2040" s="271">
        <v>38108</v>
      </c>
      <c r="H2040" s="4">
        <v>7.8545938848598285E-2</v>
      </c>
      <c r="I2040" s="4">
        <v>-4.2583146174150377E-2</v>
      </c>
      <c r="J2040" s="4">
        <v>3.1957010129494146E-2</v>
      </c>
      <c r="K2040" s="4">
        <v>0.12164299953800728</v>
      </c>
    </row>
    <row r="2041" spans="7:11" x14ac:dyDescent="0.35">
      <c r="G2041" s="271">
        <v>38139</v>
      </c>
      <c r="H2041" s="4">
        <v>0.31044113578841914</v>
      </c>
      <c r="I2041" s="4">
        <v>0.11845190217236334</v>
      </c>
      <c r="J2041" s="4">
        <v>5.9228402194432261E-2</v>
      </c>
      <c r="K2041" s="4">
        <v>0.12216282178556437</v>
      </c>
    </row>
    <row r="2042" spans="7:11" x14ac:dyDescent="0.35">
      <c r="G2042" s="271">
        <v>38169</v>
      </c>
      <c r="H2042" s="4">
        <v>0.15061318719094818</v>
      </c>
      <c r="I2042" s="4">
        <v>0.1215048171127755</v>
      </c>
      <c r="J2042" s="4">
        <v>6.6862318806178989E-2</v>
      </c>
      <c r="K2042" s="4">
        <v>0.1142493971858427</v>
      </c>
    </row>
    <row r="2043" spans="7:11" x14ac:dyDescent="0.35">
      <c r="G2043" s="271">
        <v>38200</v>
      </c>
      <c r="H2043" s="4">
        <v>0.27493274816248747</v>
      </c>
      <c r="I2043" s="4">
        <v>0.3732951761772354</v>
      </c>
      <c r="J2043" s="4">
        <v>8.4896468055290608E-2</v>
      </c>
      <c r="K2043" s="4">
        <v>0.12921950591114095</v>
      </c>
    </row>
    <row r="2044" spans="7:11" x14ac:dyDescent="0.35">
      <c r="G2044" s="271">
        <v>38231</v>
      </c>
      <c r="H2044" s="4">
        <v>0.21759873508319294</v>
      </c>
      <c r="I2044" s="4">
        <v>0.20118885120171148</v>
      </c>
      <c r="J2044" s="4">
        <v>0.11580415108658904</v>
      </c>
      <c r="K2044" s="4">
        <v>0.1301219580570605</v>
      </c>
    </row>
    <row r="2045" spans="7:11" x14ac:dyDescent="0.35">
      <c r="G2045" s="271">
        <v>38261</v>
      </c>
      <c r="H2045" s="4">
        <v>0.10346943351440063</v>
      </c>
      <c r="I2045" s="4">
        <v>-7.6765098413720145E-2</v>
      </c>
      <c r="J2045" s="4">
        <v>0.12643814115062457</v>
      </c>
      <c r="K2045" s="4">
        <v>9.1509546825976118E-2</v>
      </c>
    </row>
    <row r="2046" spans="7:11" x14ac:dyDescent="0.35">
      <c r="G2046" s="271">
        <v>38292</v>
      </c>
      <c r="H2046" s="4">
        <v>0.17087028209045596</v>
      </c>
      <c r="I2046" s="4">
        <v>0.38997861760559349</v>
      </c>
      <c r="J2046" s="4">
        <v>0.14190812735676128</v>
      </c>
      <c r="K2046" s="4">
        <v>0.11803045841098725</v>
      </c>
    </row>
    <row r="2047" spans="7:11" x14ac:dyDescent="0.35">
      <c r="G2047" s="271">
        <v>38322</v>
      </c>
      <c r="H2047" s="4">
        <v>0.20391602235102679</v>
      </c>
      <c r="I2047" s="4">
        <v>0.27736614443219576</v>
      </c>
      <c r="J2047" s="4">
        <v>0.14461320842661296</v>
      </c>
      <c r="K2047" s="4">
        <v>0.13067382282236428</v>
      </c>
    </row>
    <row r="2048" spans="7:11" x14ac:dyDescent="0.35">
      <c r="G2048" s="271">
        <v>38353</v>
      </c>
      <c r="H2048" s="4">
        <v>0.12042406461067778</v>
      </c>
      <c r="I2048" s="4">
        <v>0.15547856838956919</v>
      </c>
      <c r="J2048" s="4">
        <v>0.15162820140863009</v>
      </c>
      <c r="K2048" s="4">
        <v>0.13557628301732039</v>
      </c>
    </row>
    <row r="2049" spans="7:11" x14ac:dyDescent="0.35">
      <c r="G2049" s="271">
        <v>38384</v>
      </c>
      <c r="H2049" s="4">
        <v>0.12526307584490315</v>
      </c>
      <c r="I2049" s="4">
        <v>0.32357369024185556</v>
      </c>
      <c r="J2049" s="4">
        <v>0.15108407853000472</v>
      </c>
      <c r="K2049" s="4">
        <v>0.15705528672787739</v>
      </c>
    </row>
    <row r="2050" spans="7:11" x14ac:dyDescent="0.35">
      <c r="G2050" s="271">
        <v>38412</v>
      </c>
      <c r="H2050" s="4">
        <v>0.18493880469345148</v>
      </c>
      <c r="I2050" s="4">
        <v>7.9326563742282641E-2</v>
      </c>
      <c r="J2050" s="4">
        <v>0.16298057038794633</v>
      </c>
      <c r="K2050" s="4">
        <v>0.15802347903478475</v>
      </c>
    </row>
    <row r="2051" spans="7:11" x14ac:dyDescent="0.35">
      <c r="G2051" s="271">
        <v>38443</v>
      </c>
      <c r="H2051" s="4">
        <v>0.24318404733659027</v>
      </c>
      <c r="I2051" s="4">
        <v>-7.7049208593676477E-2</v>
      </c>
      <c r="J2051" s="4">
        <v>0.17825022827273695</v>
      </c>
      <c r="K2051" s="4">
        <v>0.13775546984328457</v>
      </c>
    </row>
    <row r="2052" spans="7:11" x14ac:dyDescent="0.35">
      <c r="G2052" s="271">
        <v>38473</v>
      </c>
      <c r="H2052" s="4">
        <v>0.13021849119454432</v>
      </c>
      <c r="I2052" s="4">
        <v>0.35052101629569954</v>
      </c>
      <c r="J2052" s="4">
        <v>0.18242042519683488</v>
      </c>
      <c r="K2052" s="4">
        <v>0.17224119918188996</v>
      </c>
    </row>
    <row r="2053" spans="7:11" x14ac:dyDescent="0.35">
      <c r="G2053" s="271">
        <v>38504</v>
      </c>
      <c r="H2053" s="4">
        <v>7.3426517399389324E-2</v>
      </c>
      <c r="I2053" s="4">
        <v>7.7483055910438692E-2</v>
      </c>
      <c r="J2053" s="4">
        <v>0.16238410194805009</v>
      </c>
      <c r="K2053" s="4">
        <v>0.16801657247969026</v>
      </c>
    </row>
    <row r="2054" spans="7:11" x14ac:dyDescent="0.35">
      <c r="G2054" s="271">
        <v>38534</v>
      </c>
      <c r="H2054" s="4">
        <v>-1.9018324843586232E-2</v>
      </c>
      <c r="I2054" s="4">
        <v>3.1028544591164442E-2</v>
      </c>
      <c r="J2054" s="4">
        <v>0.14627484461701989</v>
      </c>
      <c r="K2054" s="4">
        <v>0.15877027791222509</v>
      </c>
    </row>
    <row r="2055" spans="7:11" x14ac:dyDescent="0.35">
      <c r="G2055" s="271">
        <v>38565</v>
      </c>
      <c r="H2055" s="4">
        <v>-1.1324184698991879E-2</v>
      </c>
      <c r="I2055" s="4">
        <v>3.7190953806280014E-2</v>
      </c>
      <c r="J2055" s="4">
        <v>0.12707619020849692</v>
      </c>
      <c r="K2055" s="4">
        <v>0.133325217767573</v>
      </c>
    </row>
    <row r="2056" spans="7:11" x14ac:dyDescent="0.35">
      <c r="G2056" s="271">
        <v>38596</v>
      </c>
      <c r="H2056" s="4">
        <v>7.6343080578686884E-2</v>
      </c>
      <c r="I2056" s="4">
        <v>7.5343804824703708E-2</v>
      </c>
      <c r="J2056" s="4">
        <v>0.11567174229536636</v>
      </c>
      <c r="K2056" s="4">
        <v>0.12329905588438339</v>
      </c>
    </row>
    <row r="2057" spans="7:11" x14ac:dyDescent="0.35">
      <c r="G2057" s="271">
        <v>38626</v>
      </c>
      <c r="H2057" s="4">
        <v>1.1055825769433536E-2</v>
      </c>
      <c r="I2057" s="4">
        <v>2.3933499831982008E-2</v>
      </c>
      <c r="J2057" s="4">
        <v>0.10688840393674659</v>
      </c>
      <c r="K2057" s="4">
        <v>0.13359288281913728</v>
      </c>
    </row>
    <row r="2058" spans="7:11" x14ac:dyDescent="0.35">
      <c r="G2058" s="271">
        <v>38657</v>
      </c>
      <c r="H2058" s="4">
        <v>7.103897631690903E-2</v>
      </c>
      <c r="I2058" s="4">
        <v>-0.12384416262129516</v>
      </c>
      <c r="J2058" s="4">
        <v>9.860582243215843E-2</v>
      </c>
      <c r="K2058" s="4">
        <v>9.0609201071036205E-2</v>
      </c>
    </row>
    <row r="2059" spans="7:11" x14ac:dyDescent="0.35">
      <c r="G2059" s="271">
        <v>38687</v>
      </c>
      <c r="H2059" s="4">
        <v>-2.6287515637435477E-2</v>
      </c>
      <c r="I2059" s="4">
        <v>3.3507549793013514E-2</v>
      </c>
      <c r="J2059" s="4">
        <v>8.0357365425380411E-2</v>
      </c>
      <c r="K2059" s="4">
        <v>7.2078924808459011E-2</v>
      </c>
    </row>
    <row r="2060" spans="7:11" x14ac:dyDescent="0.35">
      <c r="G2060" s="271">
        <v>38718</v>
      </c>
      <c r="H2060" s="4">
        <v>0.14897760376994751</v>
      </c>
      <c r="I2060" s="4">
        <v>0.35683465530244174</v>
      </c>
      <c r="J2060" s="4">
        <v>8.2905656369767877E-2</v>
      </c>
      <c r="K2060" s="4">
        <v>8.7948333309174176E-2</v>
      </c>
    </row>
    <row r="2061" spans="7:11" x14ac:dyDescent="0.35">
      <c r="G2061" s="271">
        <v>38749</v>
      </c>
      <c r="H2061" s="4">
        <v>2.5900969296716925E-2</v>
      </c>
      <c r="I2061" s="4">
        <v>-0.10869853713203859</v>
      </c>
      <c r="J2061" s="4">
        <v>7.4783404634375827E-2</v>
      </c>
      <c r="K2061" s="4">
        <v>5.4180379578155247E-2</v>
      </c>
    </row>
    <row r="2062" spans="7:11" x14ac:dyDescent="0.35">
      <c r="G2062" s="271">
        <v>38777</v>
      </c>
      <c r="H2062" s="4">
        <v>0.10756780142090783</v>
      </c>
      <c r="I2062" s="4">
        <v>9.0952641118678068E-2</v>
      </c>
      <c r="J2062" s="4">
        <v>6.8953063230751566E-2</v>
      </c>
      <c r="K2062" s="4">
        <v>5.5372034494835409E-2</v>
      </c>
    </row>
    <row r="2063" spans="7:11" x14ac:dyDescent="0.35">
      <c r="G2063" s="271">
        <v>38808</v>
      </c>
      <c r="H2063" s="4">
        <v>-5.1050779153316794E-2</v>
      </c>
      <c r="I2063" s="4">
        <v>8.9471758121091094E-2</v>
      </c>
      <c r="J2063" s="4">
        <v>4.4169548527390079E-2</v>
      </c>
      <c r="K2063" s="4">
        <v>6.9421980991176246E-2</v>
      </c>
    </row>
    <row r="2064" spans="7:11" x14ac:dyDescent="0.35">
      <c r="G2064" s="271">
        <v>38838</v>
      </c>
      <c r="H2064" s="4">
        <v>0.13773052063824021</v>
      </c>
      <c r="I2064" s="4">
        <v>6.6765785338510408E-2</v>
      </c>
      <c r="J2064" s="4">
        <v>4.5733610140749947E-2</v>
      </c>
      <c r="K2064" s="4">
        <v>4.8543007965822227E-2</v>
      </c>
    </row>
    <row r="2065" spans="7:11" x14ac:dyDescent="0.35">
      <c r="G2065" s="271">
        <v>38869</v>
      </c>
      <c r="H2065" s="4">
        <v>0.16231496732127559</v>
      </c>
      <c r="I2065" s="4">
        <v>0.1452675678610138</v>
      </c>
      <c r="J2065" s="4">
        <v>5.3860631617964616E-2</v>
      </c>
      <c r="K2065" s="4">
        <v>5.4377691573316511E-2</v>
      </c>
    </row>
    <row r="2066" spans="7:11" x14ac:dyDescent="0.35">
      <c r="G2066" s="271">
        <v>38899</v>
      </c>
      <c r="H2066" s="4">
        <v>7.6792815344390197E-2</v>
      </c>
      <c r="I2066" s="4">
        <v>-2.9941979710871536E-2</v>
      </c>
      <c r="J2066" s="4">
        <v>6.1691102008032628E-2</v>
      </c>
      <c r="K2066" s="4">
        <v>4.9065616029791759E-2</v>
      </c>
    </row>
    <row r="2067" spans="7:11" x14ac:dyDescent="0.35">
      <c r="G2067" s="271">
        <v>38930</v>
      </c>
      <c r="H2067" s="4">
        <v>1.0701003701374612E-2</v>
      </c>
      <c r="I2067" s="4">
        <v>-8.7835702973416585E-2</v>
      </c>
      <c r="J2067" s="4">
        <v>6.3180444340399378E-2</v>
      </c>
      <c r="K2067" s="4">
        <v>3.8549183245467411E-2</v>
      </c>
    </row>
    <row r="2068" spans="7:11" x14ac:dyDescent="0.35">
      <c r="G2068" s="271">
        <v>38961</v>
      </c>
      <c r="H2068" s="4">
        <v>5.8163137965103751E-3</v>
      </c>
      <c r="I2068" s="4">
        <v>8.8112499820677703E-2</v>
      </c>
      <c r="J2068" s="4">
        <v>5.7058725817949352E-2</v>
      </c>
      <c r="K2068" s="4">
        <v>3.9835885262836435E-2</v>
      </c>
    </row>
    <row r="2069" spans="7:11" x14ac:dyDescent="0.35">
      <c r="G2069" s="271">
        <v>38991</v>
      </c>
      <c r="H2069" s="4">
        <v>0.15567570491082949</v>
      </c>
      <c r="I2069" s="4">
        <v>0.55714009245738549</v>
      </c>
      <c r="J2069" s="4">
        <v>6.9417224266625333E-2</v>
      </c>
      <c r="K2069" s="4">
        <v>8.2060144707898797E-2</v>
      </c>
    </row>
    <row r="2070" spans="7:11" x14ac:dyDescent="0.35">
      <c r="G2070" s="271">
        <v>39022</v>
      </c>
      <c r="H2070" s="4">
        <v>0.33387583520774999</v>
      </c>
      <c r="I2070" s="4">
        <v>0.26970723901392368</v>
      </c>
      <c r="J2070" s="4">
        <v>9.2879631769750892E-2</v>
      </c>
      <c r="K2070" s="4">
        <v>0.11508861729874686</v>
      </c>
    </row>
    <row r="2071" spans="7:11" x14ac:dyDescent="0.35">
      <c r="G2071" s="271">
        <v>39052</v>
      </c>
      <c r="H2071" s="4">
        <v>8.2846277410489888E-2</v>
      </c>
      <c r="I2071" s="4">
        <v>7.8168900651017337E-2</v>
      </c>
      <c r="J2071" s="4">
        <v>0.10158085915629789</v>
      </c>
      <c r="K2071" s="4">
        <v>0.11878040412727175</v>
      </c>
    </row>
    <row r="2072" spans="7:11" x14ac:dyDescent="0.35">
      <c r="G2072" s="271">
        <v>39083</v>
      </c>
      <c r="H2072" s="4">
        <v>9.4059777106774822E-2</v>
      </c>
      <c r="I2072" s="4">
        <v>0.16872491647942511</v>
      </c>
      <c r="J2072" s="4">
        <v>9.7567790641373442E-2</v>
      </c>
      <c r="K2072" s="4">
        <v>0.10709570891775089</v>
      </c>
    </row>
    <row r="2073" spans="7:11" x14ac:dyDescent="0.35">
      <c r="G2073" s="271">
        <v>39114</v>
      </c>
      <c r="H2073" s="4">
        <v>0.1282906879136172</v>
      </c>
      <c r="I2073" s="4">
        <v>0.33309774282775617</v>
      </c>
      <c r="J2073" s="4">
        <v>0.10580665857896965</v>
      </c>
      <c r="K2073" s="4">
        <v>0.14276691741378</v>
      </c>
    </row>
    <row r="2074" spans="7:11" x14ac:dyDescent="0.35">
      <c r="G2074" s="271">
        <v>39142</v>
      </c>
      <c r="H2074" s="4">
        <v>1.6712161999530517E-2</v>
      </c>
      <c r="I2074" s="4">
        <v>0.23737308681143832</v>
      </c>
      <c r="J2074" s="4">
        <v>9.6703387132620611E-2</v>
      </c>
      <c r="K2074" s="4">
        <v>0.15575793171885866</v>
      </c>
    </row>
    <row r="2075" spans="7:11" x14ac:dyDescent="0.35">
      <c r="G2075" s="271">
        <v>39173</v>
      </c>
      <c r="H2075" s="4">
        <v>0.14819756923156091</v>
      </c>
      <c r="I2075" s="4">
        <v>0.3729955933278859</v>
      </c>
      <c r="J2075" s="4">
        <v>0.11464204613895057</v>
      </c>
      <c r="K2075" s="4">
        <v>0.17817238014060721</v>
      </c>
    </row>
    <row r="2076" spans="7:11" x14ac:dyDescent="0.35">
      <c r="G2076" s="271">
        <v>39203</v>
      </c>
      <c r="H2076" s="4">
        <v>5.4450064251288399E-2</v>
      </c>
      <c r="I2076" s="4">
        <v>-2.546223065886255E-2</v>
      </c>
      <c r="J2076" s="4">
        <v>0.10678268744934405</v>
      </c>
      <c r="K2076" s="4">
        <v>0.16817603578393636</v>
      </c>
    </row>
    <row r="2077" spans="7:11" x14ac:dyDescent="0.35">
      <c r="G2077" s="271">
        <v>39234</v>
      </c>
      <c r="H2077" s="4">
        <v>-2.143013061236676E-2</v>
      </c>
      <c r="I2077" s="4">
        <v>0.16812204913477569</v>
      </c>
      <c r="J2077" s="4">
        <v>8.9406399053002739E-2</v>
      </c>
      <c r="K2077" s="4">
        <v>0.16998562447216825</v>
      </c>
    </row>
    <row r="2078" spans="7:11" x14ac:dyDescent="0.35">
      <c r="G2078" s="271">
        <v>39264</v>
      </c>
      <c r="H2078" s="4">
        <v>0.43197516585378737</v>
      </c>
      <c r="I2078" s="4">
        <v>0.35221104660050018</v>
      </c>
      <c r="J2078" s="4">
        <v>0.11834637683713733</v>
      </c>
      <c r="K2078" s="4">
        <v>0.20091399232442653</v>
      </c>
    </row>
    <row r="2079" spans="7:11" x14ac:dyDescent="0.35">
      <c r="G2079" s="271">
        <v>39295</v>
      </c>
      <c r="H2079" s="4">
        <v>0.40747921413612875</v>
      </c>
      <c r="I2079" s="4">
        <v>0.31029457974793995</v>
      </c>
      <c r="J2079" s="4">
        <v>0.14284852237525669</v>
      </c>
      <c r="K2079" s="4">
        <v>0.23227418326303861</v>
      </c>
    </row>
    <row r="2080" spans="7:11" x14ac:dyDescent="0.35">
      <c r="G2080" s="271">
        <v>39326</v>
      </c>
      <c r="H2080" s="4">
        <v>3.2999203866099114E-2</v>
      </c>
      <c r="I2080" s="4">
        <v>0.15835597948524116</v>
      </c>
      <c r="J2080" s="4">
        <v>0.14505740971133063</v>
      </c>
      <c r="K2080" s="4">
        <v>0.23741277872065591</v>
      </c>
    </row>
    <row r="2081" spans="7:11" x14ac:dyDescent="0.35">
      <c r="G2081" s="271">
        <v>39356</v>
      </c>
      <c r="H2081" s="4">
        <v>0.34149209479600695</v>
      </c>
      <c r="I2081" s="4">
        <v>0.10959736640587248</v>
      </c>
      <c r="J2081" s="4">
        <v>0.16240958907150538</v>
      </c>
      <c r="K2081" s="4">
        <v>0.1994219041430223</v>
      </c>
    </row>
    <row r="2082" spans="7:11" x14ac:dyDescent="0.35">
      <c r="G2082" s="271">
        <v>39387</v>
      </c>
      <c r="H2082" s="4">
        <v>-0.14056365982493924</v>
      </c>
      <c r="I2082" s="4">
        <v>0.15605670852023645</v>
      </c>
      <c r="J2082" s="4">
        <v>0.11541441715230571</v>
      </c>
      <c r="K2082" s="4">
        <v>0.19063766395310622</v>
      </c>
    </row>
    <row r="2083" spans="7:11" x14ac:dyDescent="0.35">
      <c r="G2083" s="271">
        <v>39417</v>
      </c>
      <c r="H2083" s="4">
        <v>-1.4028383610433792E-2</v>
      </c>
      <c r="I2083" s="4">
        <v>0.18224482720074686</v>
      </c>
      <c r="J2083" s="4">
        <v>0.10784968461377198</v>
      </c>
      <c r="K2083" s="4">
        <v>0.19875992519930641</v>
      </c>
    </row>
    <row r="2084" spans="7:11" x14ac:dyDescent="0.35">
      <c r="G2084" s="271">
        <v>39448</v>
      </c>
      <c r="H2084" s="4">
        <v>5.9075210693700919E-2</v>
      </c>
      <c r="I2084" s="4">
        <v>-6.397003932237888E-2</v>
      </c>
      <c r="J2084" s="4">
        <v>0.10488305766180051</v>
      </c>
      <c r="K2084" s="4">
        <v>0.17546329702061292</v>
      </c>
    </row>
    <row r="2085" spans="7:11" x14ac:dyDescent="0.35">
      <c r="G2085" s="271">
        <v>39479</v>
      </c>
      <c r="H2085" s="4">
        <v>0.12748128295485395</v>
      </c>
      <c r="I2085" s="4">
        <v>0.41289289852646083</v>
      </c>
      <c r="J2085" s="4">
        <v>0.10503785619518258</v>
      </c>
      <c r="K2085" s="4">
        <v>0.1860579053049507</v>
      </c>
    </row>
    <row r="2086" spans="7:11" x14ac:dyDescent="0.35">
      <c r="G2086" s="271">
        <v>39508</v>
      </c>
      <c r="H2086" s="4">
        <v>5.1247540001395642E-3</v>
      </c>
      <c r="I2086" s="4">
        <v>0.11153969171501288</v>
      </c>
      <c r="J2086" s="4">
        <v>0.10382439560787793</v>
      </c>
      <c r="K2086" s="4">
        <v>0.1747052225977801</v>
      </c>
    </row>
    <row r="2087" spans="7:11" x14ac:dyDescent="0.35">
      <c r="G2087" s="271">
        <v>39539</v>
      </c>
      <c r="H2087" s="4">
        <v>0.16959163278207945</v>
      </c>
      <c r="I2087" s="4">
        <v>0.21534374259015032</v>
      </c>
      <c r="J2087" s="4">
        <v>0.10624318448822323</v>
      </c>
      <c r="K2087" s="4">
        <v>0.16495655223824612</v>
      </c>
    </row>
    <row r="2088" spans="7:11" x14ac:dyDescent="0.35">
      <c r="G2088" s="271">
        <v>39569</v>
      </c>
      <c r="H2088" s="4">
        <v>0.21759288333478577</v>
      </c>
      <c r="I2088" s="4">
        <v>9.7074505780837761E-2</v>
      </c>
      <c r="J2088" s="4">
        <v>0.12117191154277696</v>
      </c>
      <c r="K2088" s="4">
        <v>0.17567588798896283</v>
      </c>
    </row>
    <row r="2089" spans="7:11" x14ac:dyDescent="0.35">
      <c r="G2089" s="271">
        <v>39600</v>
      </c>
      <c r="H2089" s="4">
        <v>9.5127184851085733E-2</v>
      </c>
      <c r="I2089" s="4">
        <v>9.4585254977570088E-2</v>
      </c>
      <c r="J2089" s="4">
        <v>0.13178625193888682</v>
      </c>
      <c r="K2089" s="4">
        <v>0.16891738313959892</v>
      </c>
    </row>
    <row r="2090" spans="7:11" x14ac:dyDescent="0.35">
      <c r="G2090" s="271">
        <v>39630</v>
      </c>
      <c r="H2090" s="4">
        <v>0.32507231755259358</v>
      </c>
      <c r="I2090" s="4">
        <v>-3.0620135199002863E-2</v>
      </c>
      <c r="J2090" s="4">
        <v>0.13007648322941257</v>
      </c>
      <c r="K2090" s="4">
        <v>0.13886665766192441</v>
      </c>
    </row>
    <row r="2091" spans="7:11" x14ac:dyDescent="0.35">
      <c r="G2091" s="271">
        <v>39661</v>
      </c>
      <c r="H2091" s="4">
        <v>7.9424460787951956E-2</v>
      </c>
      <c r="I2091" s="4">
        <v>-0.14903613152592055</v>
      </c>
      <c r="J2091" s="4">
        <v>0.11118083143095236</v>
      </c>
      <c r="K2091" s="4">
        <v>0.10608465258946187</v>
      </c>
    </row>
    <row r="2092" spans="7:11" x14ac:dyDescent="0.35">
      <c r="G2092" s="271">
        <v>39692</v>
      </c>
      <c r="H2092" s="4">
        <v>0.354606840778803</v>
      </c>
      <c r="I2092" s="4">
        <v>9.2531079559059481E-3</v>
      </c>
      <c r="J2092" s="4">
        <v>0.13527653631023884</v>
      </c>
      <c r="K2092" s="4">
        <v>9.4425793146266201E-2</v>
      </c>
    </row>
    <row r="2093" spans="7:11" x14ac:dyDescent="0.35">
      <c r="G2093" s="271">
        <v>39722</v>
      </c>
      <c r="H2093" s="4">
        <v>-7.6288400304648896E-2</v>
      </c>
      <c r="I2093" s="4">
        <v>-0.30852702221887685</v>
      </c>
      <c r="J2093" s="4">
        <v>9.621028712532298E-2</v>
      </c>
      <c r="K2093" s="4">
        <v>5.0473115600074614E-2</v>
      </c>
    </row>
    <row r="2094" spans="7:11" x14ac:dyDescent="0.35">
      <c r="G2094" s="271">
        <v>39753</v>
      </c>
      <c r="H2094" s="4">
        <v>-4.4914260773579295E-2</v>
      </c>
      <c r="I2094" s="4">
        <v>-0.26922737005200859</v>
      </c>
      <c r="J2094" s="4">
        <v>0.10748605692914626</v>
      </c>
      <c r="K2094" s="4">
        <v>1.4961517968196336E-2</v>
      </c>
    </row>
    <row r="2095" spans="7:11" x14ac:dyDescent="0.35">
      <c r="G2095" s="271">
        <v>39783</v>
      </c>
      <c r="H2095" s="4">
        <v>-7.7644483887421845E-2</v>
      </c>
      <c r="I2095" s="4">
        <v>-0.41168877511045854</v>
      </c>
      <c r="J2095" s="4">
        <v>0.10329292542369362</v>
      </c>
      <c r="K2095" s="4">
        <v>-3.2484024468681039E-2</v>
      </c>
    </row>
    <row r="2096" spans="7:11" x14ac:dyDescent="0.35">
      <c r="G2096" s="271">
        <v>39814</v>
      </c>
      <c r="H2096" s="4">
        <v>-0.2962955395832102</v>
      </c>
      <c r="I2096" s="4">
        <v>-0.53871958225101602</v>
      </c>
      <c r="J2096" s="4">
        <v>7.5160389571358177E-2</v>
      </c>
      <c r="K2096" s="4">
        <v>-6.9471970002653038E-2</v>
      </c>
    </row>
    <row r="2097" spans="7:11" x14ac:dyDescent="0.35">
      <c r="G2097" s="271">
        <v>39845</v>
      </c>
      <c r="H2097" s="4">
        <v>-0.20344518720284743</v>
      </c>
      <c r="I2097" s="4">
        <v>-0.59115233236409015</v>
      </c>
      <c r="J2097" s="4">
        <v>4.7444676369343242E-2</v>
      </c>
      <c r="K2097" s="4">
        <v>-0.16086788548546449</v>
      </c>
    </row>
    <row r="2098" spans="7:11" x14ac:dyDescent="0.35">
      <c r="G2098" s="271">
        <v>39873</v>
      </c>
      <c r="H2098" s="4">
        <v>-0.11347802397031892</v>
      </c>
      <c r="I2098" s="4">
        <v>-0.56677830779128247</v>
      </c>
      <c r="J2098" s="4">
        <v>3.7375892040307335E-2</v>
      </c>
      <c r="K2098" s="4">
        <v>-0.22115800966318477</v>
      </c>
    </row>
    <row r="2099" spans="7:11" x14ac:dyDescent="0.35">
      <c r="G2099" s="271">
        <v>39904</v>
      </c>
      <c r="H2099" s="4">
        <v>-0.21712148540327503</v>
      </c>
      <c r="I2099" s="4">
        <v>-0.62621535834951902</v>
      </c>
      <c r="J2099" s="4">
        <v>2.7199421136521185E-3</v>
      </c>
      <c r="K2099" s="4">
        <v>-0.29604806440362796</v>
      </c>
    </row>
    <row r="2100" spans="7:11" x14ac:dyDescent="0.35">
      <c r="G2100" s="271">
        <v>39934</v>
      </c>
      <c r="H2100" s="4">
        <v>-0.36943887068536185</v>
      </c>
      <c r="I2100" s="4">
        <v>-0.54133276414781106</v>
      </c>
      <c r="J2100" s="4">
        <v>-5.2710050581381673E-2</v>
      </c>
      <c r="K2100" s="4">
        <v>-0.3433992246497426</v>
      </c>
    </row>
    <row r="2101" spans="7:11" x14ac:dyDescent="0.35">
      <c r="G2101" s="271">
        <v>39965</v>
      </c>
      <c r="H2101" s="4">
        <v>-0.19603930009663884</v>
      </c>
      <c r="I2101" s="4">
        <v>-0.54025859368552975</v>
      </c>
      <c r="J2101" s="4">
        <v>-7.6594904815431297E-2</v>
      </c>
      <c r="K2101" s="4">
        <v>-0.39402946173789799</v>
      </c>
    </row>
    <row r="2102" spans="7:11" x14ac:dyDescent="0.35">
      <c r="G2102" s="271">
        <v>39995</v>
      </c>
      <c r="H2102" s="4">
        <v>-0.42302831894813975</v>
      </c>
      <c r="I2102" s="4">
        <v>-0.40410513962858641</v>
      </c>
      <c r="J2102" s="4">
        <v>-0.15625844380382947</v>
      </c>
      <c r="K2102" s="4">
        <v>-0.42341520680506151</v>
      </c>
    </row>
    <row r="2103" spans="7:11" x14ac:dyDescent="0.35">
      <c r="G2103" s="271">
        <v>40026</v>
      </c>
      <c r="H2103" s="4">
        <v>-0.26107730774855664</v>
      </c>
      <c r="I2103" s="4">
        <v>-0.21450280517568832</v>
      </c>
      <c r="J2103" s="4">
        <v>-0.18020175361298807</v>
      </c>
      <c r="K2103" s="4">
        <v>-0.43025267643014309</v>
      </c>
    </row>
    <row r="2104" spans="7:11" x14ac:dyDescent="0.35">
      <c r="G2104" s="271">
        <v>40057</v>
      </c>
      <c r="H2104" s="4">
        <v>-0.24312473950735536</v>
      </c>
      <c r="I2104" s="4">
        <v>-0.33752564340546332</v>
      </c>
      <c r="J2104" s="4">
        <v>-0.22144190536195085</v>
      </c>
      <c r="K2104" s="4">
        <v>-0.4562117727769005</v>
      </c>
    </row>
    <row r="2105" spans="7:11" x14ac:dyDescent="0.35">
      <c r="G2105" s="271">
        <v>40087</v>
      </c>
      <c r="H2105" s="4">
        <v>-0.22376376197552783</v>
      </c>
      <c r="I2105" s="4">
        <v>-0.21432769635502547</v>
      </c>
      <c r="J2105" s="4">
        <v>-0.23581242177359674</v>
      </c>
      <c r="K2105" s="4">
        <v>-0.45424624385049295</v>
      </c>
    </row>
    <row r="2106" spans="7:11" x14ac:dyDescent="0.35">
      <c r="G2106" s="271">
        <v>40118</v>
      </c>
      <c r="H2106" s="4">
        <v>-0.10742773661343707</v>
      </c>
      <c r="I2106" s="4">
        <v>-0.19415011144003302</v>
      </c>
      <c r="J2106" s="4">
        <v>-0.24098590420509036</v>
      </c>
      <c r="K2106" s="4">
        <v>-0.45381618140641922</v>
      </c>
    </row>
    <row r="2107" spans="7:11" x14ac:dyDescent="0.35">
      <c r="G2107" s="271">
        <v>40148</v>
      </c>
      <c r="H2107" s="4">
        <v>-6.25997321600269E-3</v>
      </c>
      <c r="I2107" s="4">
        <v>0.1314362129943667</v>
      </c>
      <c r="J2107" s="4">
        <v>-0.23772133106396887</v>
      </c>
      <c r="K2107" s="4">
        <v>-0.42773380982183307</v>
      </c>
    </row>
    <row r="2108" spans="7:11" x14ac:dyDescent="0.35">
      <c r="G2108" s="271">
        <v>40179</v>
      </c>
      <c r="H2108" s="4">
        <v>0.19870721902481292</v>
      </c>
      <c r="I2108" s="4">
        <v>0.42303740472395734</v>
      </c>
      <c r="J2108" s="4">
        <v>-0.21098115238564941</v>
      </c>
      <c r="K2108" s="4">
        <v>-0.38539115328356921</v>
      </c>
    </row>
    <row r="2109" spans="7:11" x14ac:dyDescent="0.35">
      <c r="G2109" s="271">
        <v>40210</v>
      </c>
      <c r="H2109" s="4">
        <v>7.5282295657937315E-2</v>
      </c>
      <c r="I2109" s="4">
        <v>0.23349017439976127</v>
      </c>
      <c r="J2109" s="4">
        <v>-0.19303036974651799</v>
      </c>
      <c r="K2109" s="4">
        <v>-0.32749397449795259</v>
      </c>
    </row>
    <row r="2110" spans="7:11" x14ac:dyDescent="0.35">
      <c r="G2110" s="271">
        <v>40238</v>
      </c>
      <c r="H2110" s="4">
        <v>0.20174885266891351</v>
      </c>
      <c r="I2110" s="4">
        <v>0.44044472073279084</v>
      </c>
      <c r="J2110" s="4">
        <v>-0.17093972110787681</v>
      </c>
      <c r="K2110" s="4">
        <v>-0.25947937259520903</v>
      </c>
    </row>
    <row r="2111" spans="7:11" x14ac:dyDescent="0.35">
      <c r="G2111" s="271">
        <v>40269</v>
      </c>
      <c r="H2111" s="4">
        <v>0.15309574029395256</v>
      </c>
      <c r="I2111" s="4">
        <v>0.48706173453118073</v>
      </c>
      <c r="J2111" s="4">
        <v>-0.1427420552243841</v>
      </c>
      <c r="K2111" s="4">
        <v>-0.16958129129141974</v>
      </c>
    </row>
    <row r="2112" spans="7:11" x14ac:dyDescent="0.35">
      <c r="G2112" s="271">
        <v>40299</v>
      </c>
      <c r="H2112" s="4">
        <v>0.35311879892568165</v>
      </c>
      <c r="I2112" s="4">
        <v>0.59176624748730577</v>
      </c>
      <c r="J2112" s="4">
        <v>-8.5215925277066451E-2</v>
      </c>
      <c r="K2112" s="4">
        <v>-8.3447528845757679E-2</v>
      </c>
    </row>
    <row r="2113" spans="7:11" x14ac:dyDescent="0.35">
      <c r="G2113" s="271">
        <v>40330</v>
      </c>
      <c r="H2113" s="4">
        <v>0.30825902728124577</v>
      </c>
      <c r="I2113" s="4">
        <v>0.57992063022145923</v>
      </c>
      <c r="J2113" s="4">
        <v>-4.5517718325473466E-2</v>
      </c>
      <c r="K2113" s="4">
        <v>2.3168157985671289E-2</v>
      </c>
    </row>
    <row r="2114" spans="7:11" x14ac:dyDescent="0.35">
      <c r="G2114" s="271">
        <v>40360</v>
      </c>
      <c r="H2114" s="4">
        <v>0.26808933167404003</v>
      </c>
      <c r="I2114" s="4">
        <v>0.310080919987481</v>
      </c>
      <c r="J2114" s="4">
        <v>3.5656142456538475E-2</v>
      </c>
      <c r="K2114" s="4">
        <v>0.10236921399747034</v>
      </c>
    </row>
    <row r="2115" spans="7:11" x14ac:dyDescent="0.35">
      <c r="G2115" s="271">
        <v>40391</v>
      </c>
      <c r="H2115" s="4">
        <v>0.37353113160374996</v>
      </c>
      <c r="I2115" s="4">
        <v>0.17070921897616165</v>
      </c>
      <c r="J2115" s="4">
        <v>8.5038030244585006E-2</v>
      </c>
      <c r="K2115" s="4">
        <v>0.14154228083465892</v>
      </c>
    </row>
    <row r="2116" spans="7:11" x14ac:dyDescent="0.35">
      <c r="G2116" s="271">
        <v>40422</v>
      </c>
      <c r="H2116" s="4">
        <v>0.24184237276089249</v>
      </c>
      <c r="I2116" s="4">
        <v>0.21252455577300089</v>
      </c>
      <c r="J2116" s="4">
        <v>0.13674816381290955</v>
      </c>
      <c r="K2116" s="4">
        <v>0.21481542859587188</v>
      </c>
    </row>
    <row r="2117" spans="7:11" x14ac:dyDescent="0.35">
      <c r="G2117" s="271">
        <v>40452</v>
      </c>
      <c r="H2117" s="4">
        <v>0.24652435715315613</v>
      </c>
      <c r="I2117" s="4">
        <v>7.6493052634873937E-3</v>
      </c>
      <c r="J2117" s="4">
        <v>0.1893108397835277</v>
      </c>
      <c r="K2117" s="4">
        <v>0.24871012300245798</v>
      </c>
    </row>
    <row r="2118" spans="7:11" x14ac:dyDescent="0.35">
      <c r="G2118" s="271">
        <v>40483</v>
      </c>
      <c r="H2118" s="4">
        <v>0.25791127984821949</v>
      </c>
      <c r="I2118" s="4">
        <v>0.2227643270677806</v>
      </c>
      <c r="J2118" s="4">
        <v>0.22344029267717191</v>
      </c>
      <c r="K2118" s="4">
        <v>0.29676661364407542</v>
      </c>
    </row>
    <row r="2119" spans="7:11" x14ac:dyDescent="0.35">
      <c r="G2119" s="271">
        <v>40513</v>
      </c>
      <c r="H2119" s="4">
        <v>0.30090746695761417</v>
      </c>
      <c r="I2119" s="4">
        <v>0.14045200945740688</v>
      </c>
      <c r="J2119" s="4">
        <v>0.2462290383841248</v>
      </c>
      <c r="K2119" s="4">
        <v>0.29574355567196164</v>
      </c>
    </row>
    <row r="2120" spans="7:11" x14ac:dyDescent="0.35">
      <c r="G2120" s="271">
        <v>40544</v>
      </c>
      <c r="H2120" s="4">
        <v>0.37239068999889002</v>
      </c>
      <c r="I2120" s="4">
        <v>0.21442673019959635</v>
      </c>
      <c r="J2120" s="4">
        <v>0.25919086143868597</v>
      </c>
      <c r="K2120" s="4">
        <v>0.28040336401066979</v>
      </c>
    </row>
    <row r="2121" spans="7:11" x14ac:dyDescent="0.35">
      <c r="G2121" s="271">
        <v>40575</v>
      </c>
      <c r="H2121" s="4">
        <v>0.36805455540053722</v>
      </c>
      <c r="I2121" s="4">
        <v>-6.2586457398833617E-2</v>
      </c>
      <c r="J2121" s="4">
        <v>0.2833775151445892</v>
      </c>
      <c r="K2121" s="4">
        <v>0.25154420879734185</v>
      </c>
    </row>
    <row r="2122" spans="7:11" x14ac:dyDescent="0.35">
      <c r="G2122" s="271">
        <v>40603</v>
      </c>
      <c r="H2122" s="4">
        <v>0.28350188882135319</v>
      </c>
      <c r="I2122" s="4">
        <v>0.36384820310061428</v>
      </c>
      <c r="J2122" s="4">
        <v>0.29052078733202125</v>
      </c>
      <c r="K2122" s="4">
        <v>0.24965667267102898</v>
      </c>
    </row>
    <row r="2123" spans="7:11" x14ac:dyDescent="0.35">
      <c r="G2123" s="271">
        <v>40634</v>
      </c>
      <c r="H2123" s="4">
        <v>0.25098558877191857</v>
      </c>
      <c r="I2123" s="4">
        <v>-3.4756753872008939E-2</v>
      </c>
      <c r="J2123" s="4">
        <v>0.29840744288817556</v>
      </c>
      <c r="K2123" s="4">
        <v>0.2082795544263123</v>
      </c>
    </row>
    <row r="2124" spans="7:11" x14ac:dyDescent="0.35">
      <c r="G2124" s="271">
        <v>40664</v>
      </c>
      <c r="H2124" s="4">
        <v>0.25653639323008637</v>
      </c>
      <c r="I2124" s="4">
        <v>0.13267052924422829</v>
      </c>
      <c r="J2124" s="4">
        <v>0.29021998754886558</v>
      </c>
      <c r="K2124" s="4">
        <v>0.1781567029215867</v>
      </c>
    </row>
    <row r="2125" spans="7:11" x14ac:dyDescent="0.35">
      <c r="G2125" s="271">
        <v>40695</v>
      </c>
      <c r="H2125" s="4">
        <v>0.14290076486083914</v>
      </c>
      <c r="I2125" s="4">
        <v>-1.0352708239524056E-2</v>
      </c>
      <c r="J2125" s="4">
        <v>0.27372105733763408</v>
      </c>
      <c r="K2125" s="4">
        <v>0.13416213461673943</v>
      </c>
    </row>
    <row r="2126" spans="7:11" x14ac:dyDescent="0.35">
      <c r="G2126" s="271">
        <v>40725</v>
      </c>
      <c r="H2126" s="4">
        <v>-5.1637367708095794E-2</v>
      </c>
      <c r="I2126" s="4">
        <v>-0.10109921167011171</v>
      </c>
      <c r="J2126" s="4">
        <v>0.24076680267968587</v>
      </c>
      <c r="K2126" s="4">
        <v>9.9515745997344585E-2</v>
      </c>
    </row>
    <row r="2127" spans="7:11" x14ac:dyDescent="0.35">
      <c r="G2127" s="271">
        <v>40756</v>
      </c>
      <c r="H2127" s="4">
        <v>0.12664448420115737</v>
      </c>
      <c r="I2127" s="4">
        <v>-5.2605328187066647E-2</v>
      </c>
      <c r="J2127" s="4">
        <v>0.22294776004490302</v>
      </c>
      <c r="K2127" s="4">
        <v>8.1382202255251501E-2</v>
      </c>
    </row>
    <row r="2128" spans="7:11" x14ac:dyDescent="0.35">
      <c r="G2128" s="271">
        <v>40787</v>
      </c>
      <c r="H2128" s="4">
        <v>0.11429871819424187</v>
      </c>
      <c r="I2128" s="4">
        <v>1.158335011690248E-2</v>
      </c>
      <c r="J2128" s="4">
        <v>0.21109576801045771</v>
      </c>
      <c r="K2128" s="4">
        <v>6.4993539526587929E-2</v>
      </c>
    </row>
    <row r="2129" spans="7:11" x14ac:dyDescent="0.35">
      <c r="G2129" s="271">
        <v>40817</v>
      </c>
      <c r="H2129" s="4">
        <v>9.2676939265000424E-2</v>
      </c>
      <c r="I2129" s="4">
        <v>0.12559463839502505</v>
      </c>
      <c r="J2129" s="4">
        <v>0.1970075163625884</v>
      </c>
      <c r="K2129" s="4">
        <v>7.4473287060204063E-2</v>
      </c>
    </row>
    <row r="2130" spans="7:11" x14ac:dyDescent="0.35">
      <c r="G2130" s="271">
        <v>40848</v>
      </c>
      <c r="H2130" s="4">
        <v>0.14154695350829649</v>
      </c>
      <c r="I2130" s="4">
        <v>-0.11720641854510561</v>
      </c>
      <c r="J2130" s="4">
        <v>0.18791856017203701</v>
      </c>
      <c r="K2130" s="4">
        <v>4.7389705039573071E-2</v>
      </c>
    </row>
    <row r="2131" spans="7:11" x14ac:dyDescent="0.35">
      <c r="G2131" s="271">
        <v>40878</v>
      </c>
      <c r="H2131" s="4">
        <v>8.0795456168133661E-2</v>
      </c>
      <c r="I2131" s="4">
        <v>-0.22098700746098032</v>
      </c>
      <c r="J2131" s="4">
        <v>0.17296643118435395</v>
      </c>
      <c r="K2131" s="4">
        <v>1.6464356016389514E-2</v>
      </c>
    </row>
    <row r="2132" spans="7:11" x14ac:dyDescent="0.35">
      <c r="G2132" s="271">
        <v>40909</v>
      </c>
      <c r="H2132" s="4">
        <v>4.5789685066562003E-2</v>
      </c>
      <c r="I2132" s="4">
        <v>2.3357412147489764E-2</v>
      </c>
      <c r="J2132" s="4">
        <v>0.14974974301424804</v>
      </c>
      <c r="K2132" s="4">
        <v>3.1630845315546718E-3</v>
      </c>
    </row>
    <row r="2133" spans="7:11" x14ac:dyDescent="0.35">
      <c r="G2133" s="271">
        <v>40940</v>
      </c>
      <c r="H2133" s="4">
        <v>5.7159129792039742E-2</v>
      </c>
      <c r="I2133" s="4">
        <v>0.13552245783710304</v>
      </c>
      <c r="J2133" s="4">
        <v>0.12652183976049258</v>
      </c>
      <c r="K2133" s="4">
        <v>1.7516403500440036E-2</v>
      </c>
    </row>
    <row r="2134" spans="7:11" x14ac:dyDescent="0.35">
      <c r="G2134" s="271">
        <v>40969</v>
      </c>
      <c r="H2134" s="4">
        <v>-1.8035808753052995E-3</v>
      </c>
      <c r="I2134" s="4">
        <v>-0.37537668196424445</v>
      </c>
      <c r="J2134" s="4">
        <v>0.1003556273800652</v>
      </c>
      <c r="K2134" s="4">
        <v>-5.3223207547984375E-2</v>
      </c>
    </row>
    <row r="2135" spans="7:11" x14ac:dyDescent="0.35">
      <c r="G2135" s="271">
        <v>41000</v>
      </c>
      <c r="H2135" s="4">
        <v>-9.6953326873178702E-2</v>
      </c>
      <c r="I2135" s="4">
        <v>-0.1079942014565316</v>
      </c>
      <c r="J2135" s="4">
        <v>7.0043053079408946E-2</v>
      </c>
      <c r="K2135" s="4">
        <v>-5.8724261916567988E-2</v>
      </c>
    </row>
    <row r="2136" spans="7:11" x14ac:dyDescent="0.35">
      <c r="G2136" s="271">
        <v>41030</v>
      </c>
      <c r="H2136" s="4">
        <v>-4.8037237285496026E-2</v>
      </c>
      <c r="I2136" s="4">
        <v>-0.26151734839329555</v>
      </c>
      <c r="J2136" s="4">
        <v>4.4224513970519519E-2</v>
      </c>
      <c r="K2136" s="4">
        <v>-9.2738319278208414E-2</v>
      </c>
    </row>
    <row r="2137" spans="7:11" x14ac:dyDescent="0.35">
      <c r="G2137" s="271">
        <v>41061</v>
      </c>
      <c r="H2137" s="4">
        <v>0.32749430103872368</v>
      </c>
      <c r="I2137" s="4">
        <v>-0.13502524909115499</v>
      </c>
      <c r="J2137" s="4">
        <v>6.2320751212981529E-2</v>
      </c>
      <c r="K2137" s="4">
        <v>-0.10362151217080584</v>
      </c>
    </row>
    <row r="2138" spans="7:11" x14ac:dyDescent="0.35">
      <c r="G2138" s="271">
        <v>41091</v>
      </c>
      <c r="H2138" s="4">
        <v>0.12163516667655561</v>
      </c>
      <c r="I2138" s="4">
        <v>-0.10962491220832826</v>
      </c>
      <c r="J2138" s="4">
        <v>7.6407555180292963E-2</v>
      </c>
      <c r="K2138" s="4">
        <v>-0.10429673908199433</v>
      </c>
    </row>
    <row r="2139" spans="7:11" x14ac:dyDescent="0.35">
      <c r="G2139" s="271">
        <v>41122</v>
      </c>
      <c r="H2139" s="4">
        <v>-1.0744415543623931E-2</v>
      </c>
      <c r="I2139" s="4">
        <v>-7.4643150673539771E-2</v>
      </c>
      <c r="J2139" s="4">
        <v>6.6147382140305577E-2</v>
      </c>
      <c r="K2139" s="4">
        <v>-0.10615510220479729</v>
      </c>
    </row>
    <row r="2140" spans="7:11" x14ac:dyDescent="0.35">
      <c r="G2140" s="271">
        <v>41153</v>
      </c>
      <c r="H2140" s="4">
        <v>-8.38481983519207E-2</v>
      </c>
      <c r="I2140" s="4">
        <v>-0.13549582571378549</v>
      </c>
      <c r="J2140" s="4">
        <v>4.9137786578038911E-2</v>
      </c>
      <c r="K2140" s="4">
        <v>-0.11890301799646907</v>
      </c>
    </row>
    <row r="2141" spans="7:11" x14ac:dyDescent="0.35">
      <c r="G2141" s="271">
        <v>41183</v>
      </c>
      <c r="H2141" s="4">
        <v>0.12314080503236613</v>
      </c>
      <c r="I2141" s="4">
        <v>-0.10326191765172488</v>
      </c>
      <c r="J2141" s="4">
        <v>5.2129234076776498E-2</v>
      </c>
      <c r="K2141" s="4">
        <v>-0.13593815611331328</v>
      </c>
    </row>
    <row r="2142" spans="7:11" x14ac:dyDescent="0.35">
      <c r="G2142" s="271">
        <v>41214</v>
      </c>
      <c r="H2142" s="4">
        <v>-0.11914089158445051</v>
      </c>
      <c r="I2142" s="4">
        <v>3.5334756114586696E-2</v>
      </c>
      <c r="J2142" s="4">
        <v>3.1142423188796009E-2</v>
      </c>
      <c r="K2142" s="4">
        <v>-0.12499296573465479</v>
      </c>
    </row>
    <row r="2143" spans="7:11" x14ac:dyDescent="0.35">
      <c r="G2143" s="271">
        <v>41244</v>
      </c>
      <c r="H2143" s="4">
        <v>-0.17841677598694716</v>
      </c>
      <c r="I2143" s="4">
        <v>-0.15049518259805683</v>
      </c>
      <c r="J2143" s="4">
        <v>1.2995531292685714E-2</v>
      </c>
      <c r="K2143" s="4">
        <v>-0.11837501947124351</v>
      </c>
    </row>
    <row r="2144" spans="7:11" x14ac:dyDescent="0.35">
      <c r="G2144" s="271">
        <v>41275</v>
      </c>
      <c r="H2144" s="4">
        <v>-6.146605899484292E-2</v>
      </c>
      <c r="I2144" s="4">
        <v>-0.25542733764402714</v>
      </c>
      <c r="J2144" s="4">
        <v>4.7946489980457141E-3</v>
      </c>
      <c r="K2144" s="4">
        <v>-0.14232482906326682</v>
      </c>
    </row>
    <row r="2145" spans="7:11" x14ac:dyDescent="0.35">
      <c r="G2145" s="271">
        <v>41306</v>
      </c>
      <c r="H2145" s="4">
        <v>-0.14407361308047684</v>
      </c>
      <c r="I2145" s="4">
        <v>-0.12026870619133323</v>
      </c>
      <c r="J2145" s="4">
        <v>-1.2355698105515289E-2</v>
      </c>
      <c r="K2145" s="4">
        <v>-0.15993523318124381</v>
      </c>
    </row>
    <row r="2146" spans="7:11" x14ac:dyDescent="0.35">
      <c r="G2146" s="271">
        <v>41334</v>
      </c>
      <c r="H2146" s="4">
        <v>-3.6897099202944039E-2</v>
      </c>
      <c r="I2146" s="4">
        <v>0.11780438488321887</v>
      </c>
      <c r="J2146" s="4">
        <v>-1.5681152448271174E-2</v>
      </c>
      <c r="K2146" s="4">
        <v>-0.11501008070382102</v>
      </c>
    </row>
    <row r="2147" spans="7:11" x14ac:dyDescent="0.35">
      <c r="G2147" s="271">
        <v>41365</v>
      </c>
      <c r="H2147" s="4">
        <v>-6.7196440613801478E-3</v>
      </c>
      <c r="I2147" s="4">
        <v>-1.1861959018976131E-3</v>
      </c>
      <c r="J2147" s="4">
        <v>-7.7132056314600517E-3</v>
      </c>
      <c r="K2147" s="4">
        <v>-0.1075357129421276</v>
      </c>
    </row>
    <row r="2148" spans="7:11" x14ac:dyDescent="0.35">
      <c r="G2148" s="271">
        <v>41395</v>
      </c>
      <c r="H2148" s="4">
        <v>-9.6989706429211009E-2</v>
      </c>
      <c r="I2148" s="4">
        <v>8.9499550015909479E-2</v>
      </c>
      <c r="J2148" s="4">
        <v>-1.1857005708454271E-2</v>
      </c>
      <c r="K2148" s="4">
        <v>-7.7333939394855999E-2</v>
      </c>
    </row>
    <row r="2149" spans="7:11" x14ac:dyDescent="0.35">
      <c r="G2149" s="271">
        <v>41426</v>
      </c>
      <c r="H2149" s="4">
        <v>-0.38344766190296076</v>
      </c>
      <c r="I2149" s="4">
        <v>-0.1383067434193288</v>
      </c>
      <c r="J2149" s="4">
        <v>-8.3880270115767597E-2</v>
      </c>
      <c r="K2149" s="4">
        <v>-7.6855058031576773E-2</v>
      </c>
    </row>
    <row r="2150" spans="7:11" x14ac:dyDescent="0.35">
      <c r="G2150" s="271">
        <v>41456</v>
      </c>
      <c r="H2150" s="4">
        <v>-0.10425242600405604</v>
      </c>
      <c r="I2150" s="4">
        <v>6.1864959289763544E-2</v>
      </c>
      <c r="J2150" s="4">
        <v>-0.10053189006813434</v>
      </c>
      <c r="K2150" s="4">
        <v>-6.3481375950604546E-2</v>
      </c>
    </row>
    <row r="2151" spans="7:11" x14ac:dyDescent="0.35">
      <c r="G2151" s="271">
        <v>41487</v>
      </c>
      <c r="H2151" s="4">
        <v>-0.12139635812675431</v>
      </c>
      <c r="I2151" s="4">
        <v>-0.21661197828477474</v>
      </c>
      <c r="J2151" s="4">
        <v>-0.10859851762861283</v>
      </c>
      <c r="K2151" s="4">
        <v>-7.4377393454072016E-2</v>
      </c>
    </row>
    <row r="2152" spans="7:11" x14ac:dyDescent="0.35">
      <c r="G2152" s="271">
        <v>41518</v>
      </c>
      <c r="H2152" s="4">
        <v>-6.4249561376497399E-2</v>
      </c>
      <c r="I2152" s="4">
        <v>1.8038617489917863E-2</v>
      </c>
      <c r="J2152" s="4">
        <v>-0.10726595132767147</v>
      </c>
      <c r="K2152" s="4">
        <v>-6.0377618497494123E-2</v>
      </c>
    </row>
    <row r="2153" spans="7:11" x14ac:dyDescent="0.35">
      <c r="G2153" s="271">
        <v>41548</v>
      </c>
      <c r="H2153" s="4">
        <v>-8.7773685489328512E-2</v>
      </c>
      <c r="I2153" s="4">
        <v>-2.4128421647323095E-2</v>
      </c>
      <c r="J2153" s="4">
        <v>-0.12462284549103875</v>
      </c>
      <c r="K2153" s="4">
        <v>-5.3004026410248595E-2</v>
      </c>
    </row>
    <row r="2154" spans="7:11" x14ac:dyDescent="0.35">
      <c r="G2154" s="271">
        <v>41579</v>
      </c>
      <c r="H2154" s="4">
        <v>8.2650434682220553E-2</v>
      </c>
      <c r="I2154" s="4">
        <v>0.22385865987491105</v>
      </c>
      <c r="J2154" s="4">
        <v>-0.1101819974913435</v>
      </c>
      <c r="K2154" s="4">
        <v>-3.6472948858043419E-2</v>
      </c>
    </row>
    <row r="2155" spans="7:11" x14ac:dyDescent="0.35">
      <c r="G2155" s="271">
        <v>41609</v>
      </c>
      <c r="H2155" s="4">
        <v>8.262047139281159E-2</v>
      </c>
      <c r="I2155" s="4">
        <v>0.28607781516520947</v>
      </c>
      <c r="J2155" s="4">
        <v>-9.4291555379446224E-2</v>
      </c>
      <c r="K2155" s="4">
        <v>-6.6666109320415723E-3</v>
      </c>
    </row>
    <row r="2156" spans="7:11" x14ac:dyDescent="0.35">
      <c r="G2156" s="271">
        <v>41640</v>
      </c>
      <c r="H2156" s="4">
        <v>0.43103794325326672</v>
      </c>
      <c r="I2156" s="4">
        <v>0.13676915992730443</v>
      </c>
      <c r="J2156" s="4">
        <v>-5.8795836372058319E-2</v>
      </c>
      <c r="K2156" s="4">
        <v>2.9365598298565887E-2</v>
      </c>
    </row>
    <row r="2157" spans="7:11" x14ac:dyDescent="0.35">
      <c r="G2157" s="271">
        <v>41671</v>
      </c>
      <c r="H2157" s="4">
        <v>-1.3763381166838728E-2</v>
      </c>
      <c r="I2157" s="4">
        <v>0.136068883764348</v>
      </c>
      <c r="J2157" s="4">
        <v>-4.7958410529083007E-2</v>
      </c>
      <c r="K2157" s="4">
        <v>5.2294259558558709E-2</v>
      </c>
    </row>
    <row r="2158" spans="7:11" x14ac:dyDescent="0.35">
      <c r="G2158" s="271">
        <v>41699</v>
      </c>
      <c r="H2158" s="4">
        <v>-0.13697083944641042</v>
      </c>
      <c r="I2158" s="4">
        <v>2.3034072359595203E-2</v>
      </c>
      <c r="J2158" s="4">
        <v>-5.7271212536915805E-2</v>
      </c>
      <c r="K2158" s="4">
        <v>4.4286840912808323E-2</v>
      </c>
    </row>
    <row r="2159" spans="7:11" x14ac:dyDescent="0.35">
      <c r="G2159" s="271">
        <v>41730</v>
      </c>
      <c r="H2159" s="4">
        <v>7.3331062739329766E-2</v>
      </c>
      <c r="I2159" s="4">
        <v>0.29579561607783744</v>
      </c>
      <c r="J2159" s="4">
        <v>-5.0846844123245361E-2</v>
      </c>
      <c r="K2159" s="4">
        <v>6.7736728096139842E-2</v>
      </c>
    </row>
    <row r="2160" spans="7:11" x14ac:dyDescent="0.35">
      <c r="G2160" s="271">
        <v>41760</v>
      </c>
      <c r="H2160" s="4">
        <v>-8.881401724607163E-3</v>
      </c>
      <c r="I2160" s="4">
        <v>3.5228189692155798E-2</v>
      </c>
      <c r="J2160" s="4">
        <v>-4.3335481151809407E-2</v>
      </c>
      <c r="K2160" s="4">
        <v>6.3121444904073343E-2</v>
      </c>
    </row>
    <row r="2161" spans="7:11" x14ac:dyDescent="0.35">
      <c r="G2161" s="271">
        <v>41791</v>
      </c>
      <c r="H2161" s="4">
        <v>7.7742355171459554E-3</v>
      </c>
      <c r="I2161" s="4">
        <v>0.19635096351982195</v>
      </c>
      <c r="J2161" s="4">
        <v>3.244778746989363E-3</v>
      </c>
      <c r="K2161" s="4">
        <v>9.1779085627823775E-2</v>
      </c>
    </row>
    <row r="2162" spans="7:11" x14ac:dyDescent="0.35">
      <c r="G2162" s="271">
        <v>41821</v>
      </c>
      <c r="H2162" s="4">
        <v>0.10448017440607438</v>
      </c>
      <c r="I2162" s="4">
        <v>0.1069526499151221</v>
      </c>
      <c r="J2162" s="4">
        <v>2.1264513824346132E-2</v>
      </c>
      <c r="K2162" s="4">
        <v>9.552367066656009E-2</v>
      </c>
    </row>
    <row r="2163" spans="7:11" x14ac:dyDescent="0.35">
      <c r="G2163" s="271">
        <v>41852</v>
      </c>
      <c r="H2163" s="4">
        <v>4.5016118706605379E-2</v>
      </c>
      <c r="I2163" s="4">
        <v>0.13276223157963085</v>
      </c>
      <c r="J2163" s="4">
        <v>3.4521474670214936E-2</v>
      </c>
      <c r="K2163" s="4">
        <v>0.12400434096654678</v>
      </c>
    </row>
    <row r="2164" spans="7:11" x14ac:dyDescent="0.35">
      <c r="G2164" s="271">
        <v>41883</v>
      </c>
      <c r="H2164" s="4">
        <v>4.4674980440294609E-2</v>
      </c>
      <c r="I2164" s="4">
        <v>0.19085487257111899</v>
      </c>
      <c r="J2164" s="4">
        <v>4.384540475857146E-2</v>
      </c>
      <c r="K2164" s="4">
        <v>0.13990012044886191</v>
      </c>
    </row>
    <row r="2165" spans="7:11" x14ac:dyDescent="0.35">
      <c r="G2165" s="271">
        <v>41913</v>
      </c>
      <c r="H2165" s="4">
        <v>-3.399973543202206E-2</v>
      </c>
      <c r="I2165" s="4">
        <v>-3.370226627224393E-2</v>
      </c>
      <c r="J2165" s="4">
        <v>5.0318262396632951E-2</v>
      </c>
      <c r="K2165" s="4">
        <v>0.139401380529389</v>
      </c>
    </row>
    <row r="2166" spans="7:11" x14ac:dyDescent="0.35">
      <c r="G2166" s="271">
        <v>41944</v>
      </c>
      <c r="H2166" s="4">
        <v>-6.6742369442975069E-2</v>
      </c>
      <c r="I2166" s="4">
        <v>-0.1609366286233751</v>
      </c>
      <c r="J2166" s="4">
        <v>3.747810582077471E-2</v>
      </c>
      <c r="K2166" s="4">
        <v>9.8911513376098714E-2</v>
      </c>
    </row>
    <row r="2167" spans="7:11" x14ac:dyDescent="0.35">
      <c r="G2167" s="271">
        <v>41974</v>
      </c>
      <c r="H2167" s="4">
        <v>6.0503280456559283E-2</v>
      </c>
      <c r="I2167" s="4">
        <v>-0.12124945319425795</v>
      </c>
      <c r="J2167" s="4">
        <v>3.6192414807590501E-2</v>
      </c>
      <c r="K2167" s="4">
        <v>6.8015815809867153E-2</v>
      </c>
    </row>
    <row r="2168" spans="7:11" x14ac:dyDescent="0.35">
      <c r="G2168" s="271">
        <v>42005</v>
      </c>
      <c r="H2168" s="4">
        <v>-0.38630304754339562</v>
      </c>
      <c r="I2168" s="4">
        <v>2.5398804206131054E-2</v>
      </c>
      <c r="J2168" s="4">
        <v>-4.0675379237518072E-2</v>
      </c>
      <c r="K2168" s="4">
        <v>5.9424876733394472E-2</v>
      </c>
    </row>
    <row r="2169" spans="7:11" x14ac:dyDescent="0.35">
      <c r="G2169" s="271">
        <v>42036</v>
      </c>
      <c r="H2169" s="4">
        <v>-6.8336982886617714E-2</v>
      </c>
      <c r="I2169" s="4">
        <v>5.2046220738268811E-2</v>
      </c>
      <c r="J2169" s="4">
        <v>-4.4939703612912218E-2</v>
      </c>
      <c r="K2169" s="4">
        <v>5.273158635002595E-2</v>
      </c>
    </row>
    <row r="2170" spans="7:11" x14ac:dyDescent="0.35">
      <c r="G2170" s="271">
        <v>42064</v>
      </c>
      <c r="H2170" s="4">
        <v>-7.2932387703743551E-3</v>
      </c>
      <c r="I2170" s="4">
        <v>0.10541411804289447</v>
      </c>
      <c r="J2170" s="4">
        <v>-3.2699704727662038E-2</v>
      </c>
      <c r="K2170" s="4">
        <v>6.002655280274416E-2</v>
      </c>
    </row>
    <row r="2171" spans="7:11" x14ac:dyDescent="0.35">
      <c r="G2171" s="271">
        <v>42095</v>
      </c>
      <c r="H2171" s="4">
        <v>-0.12642899870580426</v>
      </c>
      <c r="I2171" s="4">
        <v>-6.5207952320217921E-2</v>
      </c>
      <c r="J2171" s="4">
        <v>-5.0246131197641875E-2</v>
      </c>
      <c r="K2171" s="4">
        <v>3.0595721238103168E-2</v>
      </c>
    </row>
    <row r="2172" spans="7:11" x14ac:dyDescent="0.35">
      <c r="G2172" s="271">
        <v>42125</v>
      </c>
      <c r="H2172" s="4">
        <v>-7.9842517293356563E-2</v>
      </c>
      <c r="I2172" s="4">
        <v>-1.3273370797136419E-2</v>
      </c>
      <c r="J2172" s="4">
        <v>-5.6210772479039828E-2</v>
      </c>
      <c r="K2172" s="4">
        <v>2.6456012324867606E-2</v>
      </c>
    </row>
    <row r="2173" spans="7:11" x14ac:dyDescent="0.35">
      <c r="G2173" s="271">
        <v>42156</v>
      </c>
      <c r="H2173" s="4">
        <v>3.4674095464451105E-2</v>
      </c>
      <c r="I2173" s="4">
        <v>8.6225391173299082E-2</v>
      </c>
      <c r="J2173" s="4">
        <v>-5.4084243549810229E-2</v>
      </c>
      <c r="K2173" s="4">
        <v>1.9418749788930212E-2</v>
      </c>
    </row>
    <row r="2174" spans="7:11" x14ac:dyDescent="0.35">
      <c r="G2174" s="271">
        <v>42186</v>
      </c>
      <c r="H2174" s="4">
        <v>-2.3468155074589658E-3</v>
      </c>
      <c r="I2174" s="4">
        <v>5.3663112222959608E-2</v>
      </c>
      <c r="J2174" s="4">
        <v>-6.2172761543214716E-2</v>
      </c>
      <c r="K2174" s="4">
        <v>1.550527697710069E-2</v>
      </c>
    </row>
    <row r="2175" spans="7:11" x14ac:dyDescent="0.35">
      <c r="G2175" s="271">
        <v>42217</v>
      </c>
      <c r="H2175" s="4">
        <v>-6.3638442168882814E-2</v>
      </c>
      <c r="I2175" s="4">
        <v>0.35266087241947619</v>
      </c>
      <c r="J2175" s="4">
        <v>-6.9658143536708073E-2</v>
      </c>
      <c r="K2175" s="4">
        <v>3.089750193330687E-2</v>
      </c>
    </row>
    <row r="2176" spans="7:11" x14ac:dyDescent="0.35">
      <c r="G2176" s="271">
        <v>42248</v>
      </c>
      <c r="H2176" s="4">
        <v>-3.9710891474752819E-2</v>
      </c>
      <c r="I2176" s="4">
        <v>-9.3539814270355293E-2</v>
      </c>
      <c r="J2176" s="4">
        <v>-7.6069280237177184E-2</v>
      </c>
      <c r="K2176" s="4">
        <v>5.7596192030566762E-3</v>
      </c>
    </row>
    <row r="2177" spans="7:11" x14ac:dyDescent="0.35">
      <c r="G2177" s="271">
        <v>42278</v>
      </c>
      <c r="H2177" s="4">
        <v>-6.0093474463191687E-2</v>
      </c>
      <c r="I2177" s="4">
        <v>4.9843611396648724E-2</v>
      </c>
      <c r="J2177" s="4">
        <v>-7.8540099286475762E-2</v>
      </c>
      <c r="K2177" s="4">
        <v>1.2268842046276873E-2</v>
      </c>
    </row>
    <row r="2178" spans="7:11" x14ac:dyDescent="0.35">
      <c r="G2178" s="271">
        <v>42309</v>
      </c>
      <c r="H2178" s="4">
        <v>-1.3732513083991704E-2</v>
      </c>
      <c r="I2178" s="4">
        <v>0.11644454062311738</v>
      </c>
      <c r="J2178" s="4">
        <v>-7.4439122973302019E-2</v>
      </c>
      <c r="K2178" s="4">
        <v>3.8267398778570882E-2</v>
      </c>
    </row>
    <row r="2179" spans="7:11" x14ac:dyDescent="0.35">
      <c r="G2179" s="271">
        <v>42339</v>
      </c>
      <c r="H2179" s="4">
        <v>-2.9551284351557516E-2</v>
      </c>
      <c r="I2179" s="4">
        <v>0.22523448848862215</v>
      </c>
      <c r="J2179" s="4">
        <v>-8.0242875191698371E-2</v>
      </c>
      <c r="K2179" s="4">
        <v>6.388266974318868E-2</v>
      </c>
    </row>
    <row r="2180" spans="7:11" x14ac:dyDescent="0.35">
      <c r="G2180" s="271">
        <v>42370</v>
      </c>
      <c r="H2180" s="4">
        <v>-8.2299492589190337E-2</v>
      </c>
      <c r="I2180" s="4">
        <v>-6.7919337070128649E-2</v>
      </c>
      <c r="J2180" s="4">
        <v>-4.5274138074267278E-2</v>
      </c>
      <c r="K2180" s="4">
        <v>5.6279559021073844E-2</v>
      </c>
    </row>
    <row r="2181" spans="7:11" x14ac:dyDescent="0.35">
      <c r="G2181" s="271">
        <v>42401</v>
      </c>
      <c r="H2181" s="4">
        <v>-2.5595578577983891E-2</v>
      </c>
      <c r="I2181" s="4">
        <v>-0.11473945336831237</v>
      </c>
      <c r="J2181" s="4">
        <v>-4.1910391292983795E-2</v>
      </c>
      <c r="K2181" s="4">
        <v>4.1354705666619695E-2</v>
      </c>
    </row>
    <row r="2182" spans="7:11" x14ac:dyDescent="0.35">
      <c r="G2182" s="271">
        <v>42430</v>
      </c>
      <c r="H2182" s="4">
        <v>0.12311742831637362</v>
      </c>
      <c r="I2182" s="4">
        <v>2.7512969128412168E-2</v>
      </c>
      <c r="J2182" s="4">
        <v>-3.0578855463280541E-2</v>
      </c>
      <c r="K2182" s="4">
        <v>3.467085032249706E-2</v>
      </c>
    </row>
    <row r="2183" spans="7:11" x14ac:dyDescent="0.35">
      <c r="G2183" s="271">
        <v>42461</v>
      </c>
      <c r="H2183" s="4">
        <v>5.3330916299608289E-2</v>
      </c>
      <c r="I2183" s="4">
        <v>-6.482203377410356E-2</v>
      </c>
      <c r="J2183" s="4">
        <v>-1.4346324568889846E-2</v>
      </c>
      <c r="K2183" s="4">
        <v>3.5309853586670492E-2</v>
      </c>
    </row>
    <row r="2184" spans="7:11" x14ac:dyDescent="0.35">
      <c r="G2184" s="271">
        <v>42491</v>
      </c>
      <c r="H2184" s="4">
        <v>9.9770393218369113E-2</v>
      </c>
      <c r="I2184" s="4">
        <v>-7.6249761329968746E-2</v>
      </c>
      <c r="J2184" s="4">
        <v>7.5985152936453026E-4</v>
      </c>
      <c r="K2184" s="4">
        <v>3.0179683445557881E-2</v>
      </c>
    </row>
    <row r="2185" spans="7:11" x14ac:dyDescent="0.35">
      <c r="G2185" s="271">
        <v>42522</v>
      </c>
      <c r="H2185" s="4">
        <v>0.40206700638215831</v>
      </c>
      <c r="I2185" s="4">
        <v>-0.17160513722305615</v>
      </c>
      <c r="J2185" s="4">
        <v>3.2052892132961697E-2</v>
      </c>
      <c r="K2185" s="4">
        <v>7.0774131334039314E-3</v>
      </c>
    </row>
    <row r="2186" spans="7:11" x14ac:dyDescent="0.35">
      <c r="G2186" s="271">
        <v>42552</v>
      </c>
      <c r="H2186" s="4">
        <v>-0.17440440361767895</v>
      </c>
      <c r="I2186" s="4">
        <v>-0.21432668907003549</v>
      </c>
      <c r="J2186" s="4">
        <v>1.5938151173870541E-2</v>
      </c>
      <c r="K2186" s="4">
        <v>-1.6980004243893898E-2</v>
      </c>
    </row>
    <row r="2187" spans="7:11" x14ac:dyDescent="0.35">
      <c r="G2187" s="271">
        <v>42583</v>
      </c>
      <c r="H2187" s="4">
        <v>-8.9682700814592731E-2</v>
      </c>
      <c r="I2187" s="4">
        <v>-0.15432953842369779</v>
      </c>
      <c r="J2187" s="4">
        <v>1.444380615554719E-2</v>
      </c>
      <c r="K2187" s="4">
        <v>-5.2474746526467553E-2</v>
      </c>
    </row>
    <row r="2188" spans="7:11" x14ac:dyDescent="0.35">
      <c r="G2188" s="271">
        <v>42614</v>
      </c>
      <c r="H2188" s="4">
        <v>-5.2394922265254551E-2</v>
      </c>
      <c r="I2188" s="4">
        <v>-7.9754710524031824E-2</v>
      </c>
      <c r="J2188" s="4">
        <v>1.35683381930638E-2</v>
      </c>
      <c r="K2188" s="4">
        <v>-5.0896742288650709E-2</v>
      </c>
    </row>
    <row r="2189" spans="7:11" x14ac:dyDescent="0.35">
      <c r="G2189" s="271">
        <v>42644</v>
      </c>
      <c r="H2189" s="4">
        <v>-0.16678911670756635</v>
      </c>
      <c r="I2189" s="4">
        <v>-4.2879306114217086E-2</v>
      </c>
      <c r="J2189" s="4">
        <v>4.2468936052293405E-3</v>
      </c>
      <c r="K2189" s="4">
        <v>-5.7887484009436552E-2</v>
      </c>
    </row>
    <row r="2190" spans="7:11" x14ac:dyDescent="0.35">
      <c r="G2190" s="271">
        <v>42675</v>
      </c>
      <c r="H2190" s="4">
        <v>-2.2636401777675452E-2</v>
      </c>
      <c r="I2190" s="4">
        <v>-9.2456274784534442E-2</v>
      </c>
      <c r="J2190" s="4">
        <v>3.5219861790392049E-3</v>
      </c>
      <c r="K2190" s="4">
        <v>-7.5053266184180178E-2</v>
      </c>
    </row>
    <row r="2191" spans="7:11" x14ac:dyDescent="0.35">
      <c r="G2191" s="271">
        <v>42705</v>
      </c>
      <c r="H2191" s="4">
        <v>-6.0268021573221864E-2</v>
      </c>
      <c r="I2191" s="4">
        <v>-6.9105879149581106E-2</v>
      </c>
      <c r="J2191" s="4">
        <v>1.3129102943563176E-3</v>
      </c>
      <c r="K2191" s="4">
        <v>-9.4197749412115228E-2</v>
      </c>
    </row>
    <row r="2192" spans="7:11" x14ac:dyDescent="0.35">
      <c r="G2192" s="271">
        <v>42736</v>
      </c>
      <c r="H2192" s="4">
        <v>0.14846784534386526</v>
      </c>
      <c r="I2192" s="4">
        <v>0.12357787158494338</v>
      </c>
      <c r="J2192" s="4">
        <v>1.7438127850444962E-2</v>
      </c>
      <c r="K2192" s="4">
        <v>-8.0705511911911998E-2</v>
      </c>
    </row>
    <row r="2193" spans="7:11" x14ac:dyDescent="0.35">
      <c r="G2193" s="271">
        <v>42767</v>
      </c>
      <c r="H2193" s="4">
        <v>7.5048885474217286E-2</v>
      </c>
      <c r="I2193" s="4">
        <v>0.16326469764556251</v>
      </c>
      <c r="J2193" s="4">
        <v>2.5274062884234061E-2</v>
      </c>
      <c r="K2193" s="4">
        <v>-5.9248609962788246E-2</v>
      </c>
    </row>
    <row r="2194" spans="7:11" x14ac:dyDescent="0.35">
      <c r="G2194" s="271">
        <v>42795</v>
      </c>
      <c r="H2194" s="4">
        <v>3.1969497363658173E-2</v>
      </c>
      <c r="I2194" s="4">
        <v>-5.1116090609776288E-3</v>
      </c>
      <c r="J2194" s="4">
        <v>1.7162356432399273E-2</v>
      </c>
      <c r="K2194" s="4">
        <v>-6.2050151842152457E-2</v>
      </c>
    </row>
    <row r="2195" spans="7:11" x14ac:dyDescent="0.35">
      <c r="G2195" s="271">
        <v>42826</v>
      </c>
      <c r="H2195" s="4">
        <v>-4.314621029830612E-2</v>
      </c>
      <c r="I2195" s="4">
        <v>3.5527694510853802E-2</v>
      </c>
      <c r="J2195" s="4">
        <v>8.6832249853150412E-3</v>
      </c>
      <c r="K2195" s="4">
        <v>-5.4157884667416445E-2</v>
      </c>
    </row>
    <row r="2196" spans="7:11" x14ac:dyDescent="0.35">
      <c r="G2196" s="271">
        <v>42856</v>
      </c>
      <c r="H2196" s="4">
        <v>5.4916629492337998E-2</v>
      </c>
      <c r="I2196" s="4">
        <v>0.22462370811735388</v>
      </c>
      <c r="J2196" s="4">
        <v>5.4050834775738466E-3</v>
      </c>
      <c r="K2196" s="4">
        <v>-3.1815261280829676E-2</v>
      </c>
    </row>
    <row r="2197" spans="7:11" x14ac:dyDescent="0.35">
      <c r="G2197" s="271">
        <v>42887</v>
      </c>
      <c r="H2197" s="4">
        <v>-0.22040290710244026</v>
      </c>
      <c r="I2197" s="4">
        <v>2.6952973805534963E-2</v>
      </c>
      <c r="J2197" s="4">
        <v>-5.3279144178951965E-2</v>
      </c>
      <c r="K2197" s="4">
        <v>-1.4751831586315767E-2</v>
      </c>
    </row>
    <row r="2198" spans="7:11" x14ac:dyDescent="0.35">
      <c r="G2198" s="271">
        <v>42917</v>
      </c>
      <c r="H2198" s="4">
        <v>-0.14774064176970125</v>
      </c>
      <c r="I2198" s="4">
        <v>7.9454179179925255E-2</v>
      </c>
      <c r="J2198" s="4">
        <v>-4.9300371000987275E-2</v>
      </c>
      <c r="K2198" s="4">
        <v>1.045572220994484E-2</v>
      </c>
    </row>
    <row r="2199" spans="7:11" x14ac:dyDescent="0.35">
      <c r="G2199" s="271">
        <v>42948</v>
      </c>
      <c r="H2199" s="4">
        <v>0.23909704130515474</v>
      </c>
      <c r="I2199" s="4">
        <v>0.17162961121449505</v>
      </c>
      <c r="J2199" s="4">
        <v>-2.7677176804283832E-2</v>
      </c>
      <c r="K2199" s="4">
        <v>3.792351187914722E-2</v>
      </c>
    </row>
    <row r="2200" spans="7:11" x14ac:dyDescent="0.35">
      <c r="G2200" s="271">
        <v>42979</v>
      </c>
      <c r="H2200" s="4">
        <v>6.8380285428647269E-2</v>
      </c>
      <c r="I2200" s="4">
        <v>6.794458774572143E-2</v>
      </c>
      <c r="J2200" s="4">
        <v>-1.8105483539303968E-2</v>
      </c>
      <c r="K2200" s="4">
        <v>5.1328152076932865E-2</v>
      </c>
    </row>
    <row r="2201" spans="7:11" x14ac:dyDescent="0.35">
      <c r="G2201" s="271">
        <v>43009</v>
      </c>
      <c r="H2201" s="4">
        <v>0.20178393242113835</v>
      </c>
      <c r="I2201" s="4">
        <v>0.2536795894848205</v>
      </c>
      <c r="J2201" s="4">
        <v>1.2101441828941129E-2</v>
      </c>
      <c r="K2201" s="4">
        <v>7.5619331315399441E-2</v>
      </c>
    </row>
    <row r="2202" spans="7:11" x14ac:dyDescent="0.35">
      <c r="G2202" s="271">
        <v>43040</v>
      </c>
      <c r="H2202" s="4">
        <v>0.10419493449885753</v>
      </c>
      <c r="I2202" s="4">
        <v>0.10450389683273009</v>
      </c>
      <c r="J2202" s="4">
        <v>2.2514790060726764E-2</v>
      </c>
      <c r="K2202" s="4">
        <v>9.4525545923644483E-2</v>
      </c>
    </row>
    <row r="2203" spans="7:11" x14ac:dyDescent="0.35">
      <c r="G2203" s="271">
        <v>43070</v>
      </c>
      <c r="H2203" s="4">
        <v>6.831984448953321E-2</v>
      </c>
      <c r="I2203" s="4">
        <v>-5.4717027443709432E-2</v>
      </c>
      <c r="J2203" s="4">
        <v>3.185848351388243E-2</v>
      </c>
      <c r="K2203" s="4">
        <v>9.670877664417854E-2</v>
      </c>
    </row>
    <row r="2204" spans="7:11" x14ac:dyDescent="0.35">
      <c r="G2204" s="271">
        <v>43101</v>
      </c>
      <c r="H2204" s="4">
        <v>2.7891324873960732E-2</v>
      </c>
      <c r="I2204" s="4">
        <v>-6.7950818656468681E-2</v>
      </c>
      <c r="J2204" s="4">
        <v>2.379885419840555E-2</v>
      </c>
      <c r="K2204" s="4">
        <v>8.0306081952659536E-2</v>
      </c>
    </row>
    <row r="2205" spans="7:11" x14ac:dyDescent="0.35">
      <c r="G2205" s="271">
        <v>43132</v>
      </c>
      <c r="H2205" s="4">
        <v>2.6103346157529961E-2</v>
      </c>
      <c r="I2205" s="4">
        <v>3.2884501851976777E-2</v>
      </c>
      <c r="J2205" s="4">
        <v>2.0136282662118754E-2</v>
      </c>
      <c r="K2205" s="4">
        <v>6.9151116867996576E-2</v>
      </c>
    </row>
    <row r="2206" spans="7:11" x14ac:dyDescent="0.35">
      <c r="G2206" s="271">
        <v>43160</v>
      </c>
      <c r="H2206" s="4">
        <v>-7.6173467790466076E-2</v>
      </c>
      <c r="I2206" s="4">
        <v>-1.2002997562478579E-2</v>
      </c>
      <c r="J2206" s="4">
        <v>9.1072783064263252E-3</v>
      </c>
      <c r="K2206" s="4">
        <v>6.851270809092358E-2</v>
      </c>
    </row>
    <row r="2207" spans="7:11" x14ac:dyDescent="0.35">
      <c r="G2207" s="271">
        <v>43191</v>
      </c>
      <c r="H2207" s="4">
        <v>0.14464071767102427</v>
      </c>
      <c r="I2207" s="4">
        <v>0.15272254760409787</v>
      </c>
      <c r="J2207" s="4">
        <v>2.5266522611500974E-2</v>
      </c>
      <c r="K2207" s="4">
        <v>7.8487236744162026E-2</v>
      </c>
    </row>
    <row r="2208" spans="7:11" x14ac:dyDescent="0.35">
      <c r="G2208" s="271">
        <v>43221</v>
      </c>
      <c r="H2208" s="4">
        <v>-2.7152144044952475E-2</v>
      </c>
      <c r="I2208" s="4">
        <v>3.3210181123171756E-2</v>
      </c>
      <c r="J2208" s="4">
        <v>1.7696978827067111E-2</v>
      </c>
      <c r="K2208" s="4">
        <v>6.3119019866463066E-2</v>
      </c>
    </row>
    <row r="2209" spans="7:11" x14ac:dyDescent="0.35">
      <c r="G2209" s="271">
        <v>43252</v>
      </c>
      <c r="H2209" s="4">
        <v>6.8656416259236241E-3</v>
      </c>
      <c r="I2209" s="4">
        <v>0.18295725693078779</v>
      </c>
      <c r="J2209" s="4">
        <v>4.5680210480282701E-2</v>
      </c>
      <c r="K2209" s="4">
        <v>7.5240205390871617E-2</v>
      </c>
    </row>
    <row r="2210" spans="7:11" x14ac:dyDescent="0.35">
      <c r="G2210" s="271">
        <v>43282</v>
      </c>
      <c r="H2210" s="4">
        <v>0.48545510002663117</v>
      </c>
      <c r="I2210" s="4">
        <v>0.19804761676714011</v>
      </c>
      <c r="J2210" s="4">
        <v>9.119258237489003E-2</v>
      </c>
      <c r="K2210" s="4">
        <v>8.4435262742345252E-2</v>
      </c>
    </row>
    <row r="2211" spans="7:11" x14ac:dyDescent="0.35">
      <c r="G2211" s="271">
        <v>43313</v>
      </c>
      <c r="H2211" s="4">
        <v>-6.3896288023305159E-2</v>
      </c>
      <c r="I2211" s="4">
        <v>-7.7528156647184709E-2</v>
      </c>
      <c r="J2211" s="4">
        <v>6.846491248733777E-2</v>
      </c>
      <c r="K2211" s="4">
        <v>6.3848881739805075E-2</v>
      </c>
    </row>
    <row r="2212" spans="7:11" x14ac:dyDescent="0.35">
      <c r="G2212" s="271">
        <v>43344</v>
      </c>
      <c r="H2212" s="4">
        <v>9.7285754297055105E-2</v>
      </c>
      <c r="I2212" s="4">
        <v>0.15768421157644363</v>
      </c>
      <c r="J2212" s="4">
        <v>7.0929156803350102E-2</v>
      </c>
      <c r="K2212" s="4">
        <v>7.1610140758746832E-2</v>
      </c>
    </row>
    <row r="2213" spans="7:11" x14ac:dyDescent="0.35">
      <c r="G2213" s="271">
        <v>43374</v>
      </c>
      <c r="H2213" s="4">
        <v>0.15675835775741587</v>
      </c>
      <c r="I2213" s="4">
        <v>5.7608767381081005E-2</v>
      </c>
      <c r="J2213" s="4">
        <v>6.8853208719381831E-2</v>
      </c>
      <c r="K2213" s="4">
        <v>5.662186152243831E-2</v>
      </c>
    </row>
    <row r="2214" spans="7:11" x14ac:dyDescent="0.35">
      <c r="G2214" s="271">
        <v>43405</v>
      </c>
      <c r="H2214" s="4">
        <v>7.931144811497659E-2</v>
      </c>
      <c r="I2214" s="4">
        <v>4.6589850677941635E-2</v>
      </c>
      <c r="J2214" s="4">
        <v>6.6954704234408302E-2</v>
      </c>
      <c r="K2214" s="4">
        <v>5.1864435604229708E-2</v>
      </c>
    </row>
    <row r="2215" spans="7:11" x14ac:dyDescent="0.35">
      <c r="G2215" s="271">
        <v>43435</v>
      </c>
      <c r="H2215" s="4">
        <v>8.1845119230923968E-2</v>
      </c>
      <c r="I2215" s="4">
        <v>0.20903315798835576</v>
      </c>
      <c r="J2215" s="4">
        <v>6.793819264626455E-2</v>
      </c>
      <c r="K2215" s="4">
        <v>7.1005488843880915E-2</v>
      </c>
    </row>
    <row r="2216" spans="7:11" x14ac:dyDescent="0.35">
      <c r="G2216" s="271">
        <v>43466</v>
      </c>
      <c r="H2216" s="4">
        <v>0.23021798163153617</v>
      </c>
      <c r="I2216" s="4">
        <v>0.21635260044529514</v>
      </c>
      <c r="J2216" s="4">
        <v>8.3373019168414997E-2</v>
      </c>
      <c r="K2216" s="4">
        <v>9.3101535566521898E-2</v>
      </c>
    </row>
    <row r="2217" spans="7:11" x14ac:dyDescent="0.35">
      <c r="G2217" s="271">
        <v>43497</v>
      </c>
      <c r="H2217" s="4">
        <v>-3.8173641635570466E-3</v>
      </c>
      <c r="I2217" s="4">
        <v>6.9099877048378389E-2</v>
      </c>
      <c r="J2217" s="4">
        <v>8.0825066892532771E-2</v>
      </c>
      <c r="K2217" s="4">
        <v>9.6214445825599793E-2</v>
      </c>
    </row>
    <row r="2218" spans="7:11" x14ac:dyDescent="0.35">
      <c r="G2218" s="271">
        <v>43525</v>
      </c>
      <c r="H2218" s="4">
        <v>0.30612002758217982</v>
      </c>
      <c r="I2218" s="4">
        <v>4.3086212985194994E-3</v>
      </c>
      <c r="J2218" s="4">
        <v>0.11785264091229619</v>
      </c>
      <c r="K2218" s="4">
        <v>9.7812776744038876E-2</v>
      </c>
    </row>
    <row r="2219" spans="7:11" x14ac:dyDescent="0.35">
      <c r="G2219" s="271">
        <v>43556</v>
      </c>
      <c r="H2219" s="4">
        <v>3.7127107642491719E-2</v>
      </c>
      <c r="I2219" s="4">
        <v>-9.6627950421208642E-2</v>
      </c>
      <c r="J2219" s="4">
        <v>0.10797296365568343</v>
      </c>
      <c r="K2219" s="4">
        <v>7.5576673148818996E-2</v>
      </c>
    </row>
    <row r="2220" spans="7:11" x14ac:dyDescent="0.35">
      <c r="G2220" s="271">
        <v>43586</v>
      </c>
      <c r="H2220" s="4">
        <v>0.12283663092778729</v>
      </c>
      <c r="I2220" s="4">
        <v>5.0464588630458218E-2</v>
      </c>
      <c r="J2220" s="4">
        <v>0.1217897717256653</v>
      </c>
      <c r="K2220" s="4">
        <v>7.7018699218746933E-2</v>
      </c>
    </row>
    <row r="2221" spans="7:11" x14ac:dyDescent="0.35">
      <c r="G2221" s="271">
        <v>43617</v>
      </c>
      <c r="H2221" s="4">
        <v>-1.582591415329726E-2</v>
      </c>
      <c r="I2221" s="4">
        <v>9.5876488779256253E-3</v>
      </c>
      <c r="J2221" s="4">
        <v>0.11964257100625963</v>
      </c>
      <c r="K2221" s="4">
        <v>6.3517232526175249E-2</v>
      </c>
    </row>
    <row r="2222" spans="7:11" x14ac:dyDescent="0.35">
      <c r="G2222" s="271">
        <v>43647</v>
      </c>
      <c r="H2222" s="4">
        <v>-2.1245976536429012E-2</v>
      </c>
      <c r="I2222" s="4">
        <v>0.10204076099277137</v>
      </c>
      <c r="J2222" s="4">
        <v>8.3665864959552527E-2</v>
      </c>
      <c r="K2222" s="4">
        <v>5.7214965421729769E-2</v>
      </c>
    </row>
    <row r="2223" spans="7:11" x14ac:dyDescent="0.35">
      <c r="G2223" s="271">
        <v>43678</v>
      </c>
      <c r="H2223" s="4">
        <v>-2.2323451889413426E-2</v>
      </c>
      <c r="I2223" s="4">
        <v>0.118875544169881</v>
      </c>
      <c r="J2223" s="4">
        <v>8.741282230809011E-2</v>
      </c>
      <c r="K2223" s="4">
        <v>7.2901560192442538E-2</v>
      </c>
    </row>
    <row r="2224" spans="7:11" x14ac:dyDescent="0.35">
      <c r="G2224" s="271">
        <v>43709</v>
      </c>
      <c r="H2224" s="4">
        <v>-7.5592219899537572E-2</v>
      </c>
      <c r="I2224" s="4">
        <v>-1.6890022093589807E-2</v>
      </c>
      <c r="J2224" s="4">
        <v>7.2385581878985361E-2</v>
      </c>
      <c r="K2224" s="4">
        <v>5.7713594326030293E-2</v>
      </c>
    </row>
    <row r="2225" spans="7:11" x14ac:dyDescent="0.35">
      <c r="G2225" s="271">
        <v>43739</v>
      </c>
      <c r="H2225" s="4">
        <v>-8.5579409086144143E-2</v>
      </c>
      <c r="I2225" s="4">
        <v>1.8318392242338222E-2</v>
      </c>
      <c r="J2225" s="4">
        <v>4.9883883328295964E-2</v>
      </c>
      <c r="K2225" s="4">
        <v>5.4011195707316606E-2</v>
      </c>
    </row>
    <row r="2226" spans="7:11" x14ac:dyDescent="0.35">
      <c r="G2226" s="271">
        <v>43770</v>
      </c>
      <c r="H2226" s="4">
        <v>-0.11239523743781132</v>
      </c>
      <c r="I2226" s="4">
        <v>-7.1987906759628628E-2</v>
      </c>
      <c r="J2226" s="4">
        <v>3.2990946763983287E-2</v>
      </c>
      <c r="K2226" s="4">
        <v>4.3467516386805682E-2</v>
      </c>
    </row>
    <row r="2227" spans="7:11" x14ac:dyDescent="0.35">
      <c r="G2227" s="271">
        <v>43800</v>
      </c>
      <c r="H2227" s="4">
        <v>-0.17368252327463574</v>
      </c>
      <c r="I2227" s="4">
        <v>-3.0233391412456401E-2</v>
      </c>
      <c r="J2227" s="4">
        <v>1.4559551082004907E-2</v>
      </c>
      <c r="K2227" s="4">
        <v>2.660502377593077E-2</v>
      </c>
    </row>
    <row r="2228" spans="7:11" x14ac:dyDescent="0.35">
      <c r="G2228" s="271">
        <v>43831</v>
      </c>
      <c r="H2228" s="4">
        <v>7.0222385213904781E-2</v>
      </c>
      <c r="I2228" s="4">
        <v>-3.3753328492475809E-2</v>
      </c>
      <c r="J2228" s="4">
        <v>4.1397074810913814E-3</v>
      </c>
      <c r="K2228" s="4">
        <v>8.5377087047928679E-3</v>
      </c>
    </row>
    <row r="2229" spans="7:11" x14ac:dyDescent="0.35">
      <c r="G2229" s="271">
        <v>43862</v>
      </c>
      <c r="H2229" s="4">
        <v>-3.5384662243978071E-2</v>
      </c>
      <c r="I2229" s="4">
        <v>-0.17876027909635483</v>
      </c>
      <c r="J2229" s="4">
        <v>1.7793776428218777E-3</v>
      </c>
      <c r="K2229" s="4">
        <v>-1.3055203101608126E-2</v>
      </c>
    </row>
    <row r="2230" spans="7:11" x14ac:dyDescent="0.35">
      <c r="G2230" s="271">
        <v>43891</v>
      </c>
      <c r="H2230" s="4">
        <v>-0.24187578196363635</v>
      </c>
      <c r="I2230" s="4">
        <v>-0.13796661082430539</v>
      </c>
      <c r="J2230" s="4">
        <v>-5.0397594169333759E-2</v>
      </c>
      <c r="K2230" s="4">
        <v>-2.485149446878232E-2</v>
      </c>
    </row>
    <row r="2231" spans="7:11" x14ac:dyDescent="0.35">
      <c r="G2231" s="271">
        <v>43922</v>
      </c>
      <c r="H2231" s="4">
        <v>-0.39835996922161288</v>
      </c>
      <c r="I2231" s="4">
        <v>-0.18051468616960464</v>
      </c>
      <c r="J2231" s="4">
        <v>-8.879615897690174E-2</v>
      </c>
      <c r="K2231" s="4">
        <v>-3.0730999365228717E-2</v>
      </c>
    </row>
    <row r="2232" spans="7:11" x14ac:dyDescent="0.35">
      <c r="G2232" s="271">
        <v>43952</v>
      </c>
      <c r="H2232" s="4">
        <v>-0.34086968283109431</v>
      </c>
      <c r="I2232" s="4">
        <v>-0.41431538285965797</v>
      </c>
      <c r="J2232" s="4">
        <v>-0.12842106925546393</v>
      </c>
      <c r="K2232" s="4">
        <v>-7.1518081367851094E-2</v>
      </c>
    </row>
    <row r="2233" spans="7:11" x14ac:dyDescent="0.35">
      <c r="G2233" s="271">
        <v>43983</v>
      </c>
      <c r="H2233" s="4">
        <v>-6.4792948584221355E-3</v>
      </c>
      <c r="I2233" s="4">
        <v>-0.26776983329111526</v>
      </c>
      <c r="J2233" s="4">
        <v>-0.12781517165951195</v>
      </c>
      <c r="K2233" s="4">
        <v>-9.4099660245940964E-2</v>
      </c>
    </row>
    <row r="2234" spans="7:11" x14ac:dyDescent="0.35">
      <c r="G2234" s="271">
        <v>44013</v>
      </c>
      <c r="H2234" s="4">
        <v>-8.1117270585821744E-2</v>
      </c>
      <c r="I2234" s="4">
        <v>-0.32929744116200721</v>
      </c>
      <c r="J2234" s="4">
        <v>-0.13303434295540184</v>
      </c>
      <c r="K2234" s="4">
        <v>-0.13089564288239386</v>
      </c>
    </row>
    <row r="2235" spans="7:11" x14ac:dyDescent="0.35">
      <c r="G2235" s="271">
        <v>44044</v>
      </c>
      <c r="H2235" s="4">
        <v>-6.9493543898180299E-4</v>
      </c>
      <c r="I2235" s="4">
        <v>-0.17360083439633789</v>
      </c>
      <c r="J2235" s="4">
        <v>-0.13178839960904642</v>
      </c>
      <c r="K2235" s="4">
        <v>-0.15183859884237116</v>
      </c>
    </row>
    <row r="2236" spans="7:11" x14ac:dyDescent="0.35">
      <c r="G2236" s="271">
        <v>44075</v>
      </c>
      <c r="H2236" s="4">
        <v>0.17179061653197447</v>
      </c>
      <c r="I2236" s="4">
        <v>-0.14394281131671161</v>
      </c>
      <c r="J2236" s="4">
        <v>-0.11350390236016139</v>
      </c>
      <c r="K2236" s="4">
        <v>-0.16304106731826729</v>
      </c>
    </row>
    <row r="2237" spans="7:11" x14ac:dyDescent="0.35">
      <c r="G2237" s="271">
        <v>44105</v>
      </c>
      <c r="H2237" s="4">
        <v>3.4598681955502641E-2</v>
      </c>
      <c r="I2237" s="4">
        <v>-0.17827626343952452</v>
      </c>
      <c r="J2237" s="4">
        <v>-0.10352539749409539</v>
      </c>
      <c r="K2237" s="4">
        <v>-0.18063959990787837</v>
      </c>
    </row>
    <row r="2238" spans="7:11" x14ac:dyDescent="0.35">
      <c r="G2238" s="271">
        <v>44136</v>
      </c>
      <c r="H2238" s="4">
        <v>0.14940892857920018</v>
      </c>
      <c r="I2238" s="4">
        <v>-6.1280174738886695E-2</v>
      </c>
      <c r="J2238" s="4">
        <v>-8.3390316386185548E-2</v>
      </c>
      <c r="K2238" s="4">
        <v>-0.1804598481912506</v>
      </c>
    </row>
    <row r="2239" spans="7:11" x14ac:dyDescent="0.35">
      <c r="G2239" s="271">
        <v>44166</v>
      </c>
      <c r="H2239" s="4">
        <v>0.28394920231424869</v>
      </c>
      <c r="I2239" s="4">
        <v>-7.4626604597862523E-2</v>
      </c>
      <c r="J2239" s="4">
        <v>-5.4979707614375539E-2</v>
      </c>
      <c r="K2239" s="4">
        <v>-0.18417106943941297</v>
      </c>
    </row>
    <row r="2240" spans="7:11" x14ac:dyDescent="0.35">
      <c r="G2240" s="271">
        <v>44197</v>
      </c>
      <c r="H2240" s="4">
        <v>-0.20202592630921823</v>
      </c>
      <c r="I2240" s="4">
        <v>-9.7872749446978435E-2</v>
      </c>
      <c r="J2240" s="4">
        <v>-7.9488952322899209E-2</v>
      </c>
      <c r="K2240" s="4">
        <v>-0.18972138198530986</v>
      </c>
    </row>
    <row r="2241" spans="7:11" x14ac:dyDescent="0.35">
      <c r="G2241" s="271">
        <v>44228</v>
      </c>
      <c r="H2241" s="4">
        <v>0.20616788437035027</v>
      </c>
      <c r="I2241" s="4">
        <v>0.22880772026699403</v>
      </c>
      <c r="J2241" s="4">
        <v>-6.2197555050202302E-2</v>
      </c>
      <c r="K2241" s="4">
        <v>-0.15987819611332421</v>
      </c>
    </row>
    <row r="2242" spans="7:11" x14ac:dyDescent="0.35">
      <c r="G2242" s="271">
        <v>44256</v>
      </c>
      <c r="H2242" s="4">
        <v>0.23152510433762719</v>
      </c>
      <c r="I2242" s="4">
        <v>0.34061350880975394</v>
      </c>
      <c r="J2242" s="4">
        <v>-1.581725734296191E-2</v>
      </c>
      <c r="K2242" s="4">
        <v>-0.12503985131461925</v>
      </c>
    </row>
    <row r="2243" spans="7:11" x14ac:dyDescent="0.35">
      <c r="G2243" s="271">
        <v>44287</v>
      </c>
      <c r="H2243" s="4">
        <v>0.67366170743184073</v>
      </c>
      <c r="I2243" s="4">
        <v>0.35639636385912077</v>
      </c>
      <c r="J2243" s="4">
        <v>6.1899561829307892E-2</v>
      </c>
      <c r="K2243" s="4">
        <v>-8.922148721384493E-2</v>
      </c>
    </row>
    <row r="2244" spans="7:11" x14ac:dyDescent="0.35">
      <c r="G2244" s="271">
        <v>44317</v>
      </c>
      <c r="H2244" s="4">
        <v>0.5937501365800848</v>
      </c>
      <c r="I2244" s="4">
        <v>0.63376554844745847</v>
      </c>
      <c r="J2244" s="4">
        <v>0.13963992606870557</v>
      </c>
      <c r="K2244" s="4">
        <v>-1.7874633843155685E-2</v>
      </c>
    </row>
    <row r="2245" spans="7:11" x14ac:dyDescent="0.35">
      <c r="G2245" s="271">
        <v>44348</v>
      </c>
      <c r="H2245" s="4">
        <v>0.18661665226426294</v>
      </c>
      <c r="I2245" s="4">
        <v>0.58403808165215465</v>
      </c>
      <c r="J2245" s="4">
        <v>0.15741188565012365</v>
      </c>
      <c r="K2245" s="4">
        <v>4.4368231699096539E-2</v>
      </c>
    </row>
    <row r="2246" spans="7:11" x14ac:dyDescent="0.35">
      <c r="G2246" s="271">
        <v>44378</v>
      </c>
      <c r="H2246" s="4">
        <v>0.25258332081202339</v>
      </c>
      <c r="I2246" s="4">
        <v>0.53954435402838152</v>
      </c>
      <c r="J2246" s="4">
        <v>0.18896980974063271</v>
      </c>
      <c r="K2246" s="4">
        <v>0.11668892594052349</v>
      </c>
    </row>
    <row r="2247" spans="7:11" x14ac:dyDescent="0.35">
      <c r="G2247" s="271">
        <v>44409</v>
      </c>
      <c r="H2247" s="4">
        <v>0.1928963695445256</v>
      </c>
      <c r="I2247" s="4">
        <v>0.56741374039942105</v>
      </c>
      <c r="J2247" s="4">
        <v>0.20351450425990358</v>
      </c>
      <c r="K2247" s="4">
        <v>0.17822626668309915</v>
      </c>
    </row>
    <row r="2248" spans="7:11" x14ac:dyDescent="0.35">
      <c r="G2248" s="271">
        <v>44440</v>
      </c>
      <c r="H2248" s="4">
        <v>0.14424016826475006</v>
      </c>
      <c r="I2248" s="4">
        <v>0.21441426146818965</v>
      </c>
      <c r="J2248" s="4">
        <v>0.20030894484577</v>
      </c>
      <c r="K2248" s="4">
        <v>0.21476291503859835</v>
      </c>
    </row>
    <row r="2249" spans="7:11" x14ac:dyDescent="0.35">
      <c r="G2249" s="271">
        <v>44470</v>
      </c>
      <c r="H2249" s="4">
        <v>0.15918119994943614</v>
      </c>
      <c r="I2249" s="4">
        <v>0.60889850226123787</v>
      </c>
      <c r="J2249" s="4">
        <v>0.21196948684511918</v>
      </c>
      <c r="K2249" s="4">
        <v>0.29440851108715904</v>
      </c>
    </row>
    <row r="2250" spans="7:11" x14ac:dyDescent="0.35">
      <c r="G2250" s="271">
        <v>44501</v>
      </c>
      <c r="H2250" s="4">
        <v>0.17225873631339539</v>
      </c>
      <c r="I2250" s="4">
        <v>0.68478516970022096</v>
      </c>
      <c r="J2250" s="4">
        <v>0.21338283126564916</v>
      </c>
      <c r="K2250" s="4">
        <v>0.36389627334726038</v>
      </c>
    </row>
    <row r="2251" spans="7:11" x14ac:dyDescent="0.35">
      <c r="G2251" s="271">
        <v>44531</v>
      </c>
      <c r="H2251" s="4">
        <v>0.12757139138307449</v>
      </c>
      <c r="I2251" s="4">
        <v>0.30405348862143433</v>
      </c>
      <c r="J2251" s="4">
        <v>0.201981913905803</v>
      </c>
      <c r="K2251" s="4">
        <v>0.39941087500513284</v>
      </c>
    </row>
    <row r="2252" spans="7:11" x14ac:dyDescent="0.35">
      <c r="G2252" s="271">
        <v>44562</v>
      </c>
      <c r="H2252" s="4">
        <v>0.35902626153097117</v>
      </c>
      <c r="I2252" s="4">
        <v>0.92033078097281851</v>
      </c>
      <c r="J2252" s="4">
        <v>0.25536023492510918</v>
      </c>
      <c r="K2252" s="4">
        <v>0.49491282111366863</v>
      </c>
    </row>
    <row r="2253" spans="7:11" x14ac:dyDescent="0.35">
      <c r="G2253" s="271">
        <v>44593</v>
      </c>
      <c r="H2253" s="4">
        <v>0.31825689951656089</v>
      </c>
      <c r="I2253" s="4">
        <v>0.29343128078744796</v>
      </c>
      <c r="J2253" s="4">
        <v>0.26497040841551112</v>
      </c>
      <c r="K2253" s="4">
        <v>0.49653674134673231</v>
      </c>
    </row>
    <row r="2254" spans="7:11" x14ac:dyDescent="0.35">
      <c r="G2254" s="271">
        <v>44621</v>
      </c>
      <c r="H2254" s="4">
        <v>6.9936772999837027E-2</v>
      </c>
      <c r="I2254" s="4">
        <v>0.16629262483856877</v>
      </c>
      <c r="J2254" s="4">
        <v>0.24661267573592993</v>
      </c>
      <c r="K2254" s="4">
        <v>0.47249877794815287</v>
      </c>
    </row>
    <row r="2255" spans="7:11" x14ac:dyDescent="0.35">
      <c r="G2255" s="271">
        <v>44652</v>
      </c>
      <c r="H2255" s="4">
        <v>0.24612443066700962</v>
      </c>
      <c r="I2255" s="4">
        <v>0.23118533000928854</v>
      </c>
      <c r="J2255" s="4">
        <v>0.22298498069507455</v>
      </c>
      <c r="K2255" s="4">
        <v>0.45737221323700661</v>
      </c>
    </row>
    <row r="2256" spans="7:11" x14ac:dyDescent="0.35">
      <c r="G2256" s="271">
        <v>44682</v>
      </c>
      <c r="H2256" s="4">
        <v>0.38027943469259951</v>
      </c>
      <c r="I2256" s="4">
        <v>0.37808543357741864</v>
      </c>
      <c r="J2256" s="4">
        <v>0.21581816509674412</v>
      </c>
      <c r="K2256" s="4">
        <v>0.43998299754702597</v>
      </c>
    </row>
    <row r="2257" spans="7:11" x14ac:dyDescent="0.35">
      <c r="G2257" s="271">
        <v>44713</v>
      </c>
      <c r="H2257" s="4">
        <v>0.16424771907289593</v>
      </c>
      <c r="I2257" s="4">
        <v>5.40360561365405E-2</v>
      </c>
      <c r="J2257" s="4">
        <v>0.21328660049338466</v>
      </c>
      <c r="K2257" s="4">
        <v>0.39225004899828564</v>
      </c>
    </row>
    <row r="2258" spans="7:11" x14ac:dyDescent="0.35">
      <c r="G2258" s="271">
        <v>44743</v>
      </c>
      <c r="H2258" s="4">
        <v>0.17222707260142678</v>
      </c>
      <c r="I2258" s="4">
        <v>0.17474948375348842</v>
      </c>
      <c r="J2258" s="4">
        <v>0.20649857418435724</v>
      </c>
      <c r="K2258" s="4">
        <v>0.36257655661315247</v>
      </c>
    </row>
    <row r="2259" spans="7:11" x14ac:dyDescent="0.35">
      <c r="G2259" s="271">
        <v>44774</v>
      </c>
      <c r="H2259" s="4">
        <v>0.19408559444184581</v>
      </c>
      <c r="I2259" s="4">
        <v>0.3117337287759383</v>
      </c>
      <c r="J2259" s="4">
        <v>0.20642338964591178</v>
      </c>
      <c r="K2259" s="4">
        <v>0.34404702029583389</v>
      </c>
    </row>
    <row r="2260" spans="7:11" x14ac:dyDescent="0.35">
      <c r="G2260" s="271">
        <v>44805</v>
      </c>
      <c r="H2260" s="4">
        <v>0.18667749178773585</v>
      </c>
      <c r="I2260" s="4">
        <v>0.27388089745643818</v>
      </c>
      <c r="J2260" s="4">
        <v>0.20970671045810207</v>
      </c>
      <c r="K2260" s="4">
        <v>0.34728580000568443</v>
      </c>
    </row>
    <row r="2261" spans="7:11" x14ac:dyDescent="0.35">
      <c r="G2261" s="271">
        <v>44835</v>
      </c>
      <c r="H2261" s="4">
        <v>6.2413275263106138E-2</v>
      </c>
      <c r="I2261" s="4">
        <v>0.10589423228722139</v>
      </c>
      <c r="J2261" s="4">
        <v>0.19999072410215857</v>
      </c>
      <c r="K2261" s="4">
        <v>0.30144453624324075</v>
      </c>
    </row>
    <row r="2262" spans="7:11" x14ac:dyDescent="0.35">
      <c r="G2262" s="271">
        <v>44866</v>
      </c>
      <c r="H2262" s="4">
        <v>6.4359030057474564E-2</v>
      </c>
      <c r="I2262" s="4">
        <v>0.10387378314702</v>
      </c>
      <c r="J2262" s="4">
        <v>0.18960220257119165</v>
      </c>
      <c r="K2262" s="4">
        <v>0.25401192173345999</v>
      </c>
    </row>
    <row r="2263" spans="7:11" x14ac:dyDescent="0.35">
      <c r="G2263" s="271">
        <v>44896</v>
      </c>
      <c r="H2263" s="4">
        <v>5.6282294785752862E-2</v>
      </c>
      <c r="I2263" s="4">
        <v>0.27816475688449227</v>
      </c>
      <c r="J2263" s="4">
        <v>0.18365282509073366</v>
      </c>
      <c r="K2263" s="4">
        <v>0.25287523501208176</v>
      </c>
    </row>
    <row r="2264" spans="7:11" x14ac:dyDescent="0.35">
      <c r="G2264" s="271">
        <v>44927</v>
      </c>
      <c r="H2264" s="4">
        <v>1.0196133517211825E-2</v>
      </c>
      <c r="I2264" s="4">
        <v>-0.28790450559594338</v>
      </c>
      <c r="J2264" s="4">
        <v>0.15730066518518537</v>
      </c>
      <c r="K2264" s="4">
        <v>0.15122681475166733</v>
      </c>
    </row>
    <row r="2265" spans="7:11" x14ac:dyDescent="0.35">
      <c r="G2265" s="271">
        <v>44958</v>
      </c>
      <c r="H2265" s="4">
        <v>-8.2459114318955917E-2</v>
      </c>
      <c r="I2265" s="4">
        <v>1.9099607595543633E-2</v>
      </c>
      <c r="J2265" s="4">
        <v>0.12234715565608023</v>
      </c>
      <c r="K2265" s="4">
        <v>0.1286877969699638</v>
      </c>
    </row>
    <row r="2266" spans="7:11" x14ac:dyDescent="0.35">
      <c r="G2266" s="271">
        <v>44986</v>
      </c>
      <c r="H2266" s="4">
        <v>8.2575017147567209E-2</v>
      </c>
      <c r="I2266" s="4">
        <v>1.1672603101736234E-2</v>
      </c>
      <c r="J2266" s="4">
        <v>0.12321178668872657</v>
      </c>
      <c r="K2266" s="4">
        <v>0.11540458235989792</v>
      </c>
    </row>
    <row r="2267" spans="7:11" x14ac:dyDescent="0.35">
      <c r="G2267" s="271">
        <v>45017</v>
      </c>
      <c r="H2267" s="4">
        <v>-8.7422976449489487E-2</v>
      </c>
      <c r="I2267" s="4">
        <v>-6.6701436899301636E-2</v>
      </c>
      <c r="J2267" s="4">
        <v>9.4087176267761752E-2</v>
      </c>
      <c r="K2267" s="4">
        <v>9.2742724718982039E-2</v>
      </c>
    </row>
    <row r="2268" spans="7:11" x14ac:dyDescent="0.35">
      <c r="G2268" s="271">
        <v>45047</v>
      </c>
      <c r="H2268" s="4">
        <v>-0.14148595725450797</v>
      </c>
      <c r="I2268" s="4">
        <v>-6.6719148982732679E-2</v>
      </c>
      <c r="J2268" s="4">
        <v>4.6256462026575296E-2</v>
      </c>
      <c r="K2268" s="4">
        <v>6.0169247610393217E-2</v>
      </c>
    </row>
    <row r="2269" spans="7:11" x14ac:dyDescent="0.35">
      <c r="G2269" s="271">
        <v>45078</v>
      </c>
      <c r="H2269" s="4">
        <v>0.14093232183257487</v>
      </c>
      <c r="I2269" s="4">
        <v>2.3204474261568242E-2</v>
      </c>
      <c r="J2269" s="4">
        <v>4.5655522834036288E-2</v>
      </c>
      <c r="K2269" s="4">
        <v>5.7809085256012915E-2</v>
      </c>
    </row>
    <row r="2270" spans="7:11" x14ac:dyDescent="0.35">
      <c r="G2270" s="271">
        <v>45108</v>
      </c>
      <c r="H2270" s="4">
        <v>-0.12781237557468861</v>
      </c>
      <c r="I2270" s="4">
        <v>-0.17088323469096323</v>
      </c>
      <c r="J2270" s="4">
        <v>2.0029081682469085E-2</v>
      </c>
      <c r="K2270" s="4">
        <v>3.0995523943327719E-2</v>
      </c>
    </row>
    <row r="2271" spans="7:11" x14ac:dyDescent="0.35">
      <c r="G2271" s="271">
        <v>45139</v>
      </c>
      <c r="H2271" s="4">
        <v>-8.5389693105265563E-2</v>
      </c>
      <c r="I2271" s="4">
        <v>-0.2331785991445412</v>
      </c>
      <c r="J2271" s="4">
        <v>1.5277684967707206E-3</v>
      </c>
      <c r="K2271" s="4">
        <v>-1.6642955018175476E-2</v>
      </c>
    </row>
    <row r="2272" spans="7:11" x14ac:dyDescent="0.35">
      <c r="G2272" s="271">
        <v>45170</v>
      </c>
      <c r="H2272" s="4">
        <v>-0.18911920370668045</v>
      </c>
      <c r="I2272" s="4">
        <v>3.3431900216689847E-2</v>
      </c>
      <c r="J2272" s="4">
        <v>-3.0744070538427426E-2</v>
      </c>
      <c r="K2272" s="4">
        <v>-3.1543692390758604E-2</v>
      </c>
    </row>
    <row r="2273" spans="7:11" x14ac:dyDescent="0.35">
      <c r="G2273" s="271">
        <v>45200</v>
      </c>
      <c r="H2273" s="4">
        <v>3.960042804774444E-2</v>
      </c>
      <c r="I2273" s="4">
        <v>-8.1428451933786894E-2</v>
      </c>
      <c r="J2273" s="4">
        <v>-3.2182375278374198E-2</v>
      </c>
      <c r="K2273" s="4">
        <v>-4.8336477442829207E-2</v>
      </c>
    </row>
    <row r="2274" spans="7:11" x14ac:dyDescent="0.35">
      <c r="G2274" s="271">
        <v>45231</v>
      </c>
      <c r="H2274" s="4">
        <v>-1.4643282572870953E-2</v>
      </c>
      <c r="I2274" s="4">
        <v>-0.24977391974121732</v>
      </c>
      <c r="J2274" s="4">
        <v>-3.8255628885996429E-2</v>
      </c>
      <c r="K2274" s="4">
        <v>-8.1665124341070428E-2</v>
      </c>
    </row>
    <row r="2275" spans="7:11" x14ac:dyDescent="0.35">
      <c r="G2275" s="271">
        <v>45261</v>
      </c>
      <c r="H2275" s="4">
        <v>-1.3809662862035887E-2</v>
      </c>
      <c r="I2275" s="4">
        <v>-0.12193392457814434</v>
      </c>
      <c r="J2275" s="4">
        <v>-4.2666294744666433E-2</v>
      </c>
      <c r="K2275" s="4">
        <v>-0.10790494124131245</v>
      </c>
    </row>
    <row r="2276" spans="7:11" x14ac:dyDescent="0.35">
      <c r="G2276" s="271">
        <v>45292</v>
      </c>
      <c r="H2276" s="4">
        <v>-7.241981752516391E-2</v>
      </c>
      <c r="I2276" s="4">
        <v>1.049565840064326E-2</v>
      </c>
      <c r="J2276" s="4">
        <v>-4.8907955713898277E-2</v>
      </c>
      <c r="K2276" s="4">
        <v>-8.1634266567770064E-2</v>
      </c>
    </row>
    <row r="2277" spans="7:11" x14ac:dyDescent="0.35">
      <c r="G2277" s="271">
        <v>45323</v>
      </c>
      <c r="H2277" s="4">
        <v>5.4335000603054073E-2</v>
      </c>
      <c r="I2277" s="4">
        <v>-5.0947114216471023E-2</v>
      </c>
      <c r="J2277" s="4">
        <v>-3.7867485587405603E-2</v>
      </c>
      <c r="K2277" s="4">
        <v>-8.7364302714540321E-2</v>
      </c>
    </row>
    <row r="2278" spans="7:11" x14ac:dyDescent="0.35">
      <c r="G2278" s="271">
        <v>45352</v>
      </c>
      <c r="H2278" s="4">
        <v>-0.12246364904008789</v>
      </c>
      <c r="I2278" s="4">
        <v>-0.19213107621526559</v>
      </c>
      <c r="J2278" s="4">
        <v>-5.5584101294820387E-2</v>
      </c>
      <c r="K2278" s="4">
        <v>-0.10372277017086606</v>
      </c>
    </row>
    <row r="2279" spans="7:11" x14ac:dyDescent="0.35">
      <c r="G2279" s="271">
        <v>45383</v>
      </c>
      <c r="H2279" s="4">
        <v>7.3281746893215205E-2</v>
      </c>
      <c r="I2279" s="4">
        <v>4.4137124841535202E-2</v>
      </c>
      <c r="J2279" s="4">
        <v>-4.2721374283161695E-2</v>
      </c>
      <c r="K2279" s="4">
        <v>-9.6139487176526983E-2</v>
      </c>
    </row>
    <row r="2280" spans="7:11" x14ac:dyDescent="0.35">
      <c r="G2280" s="271">
        <v>45413</v>
      </c>
      <c r="H2280" s="4">
        <v>-4.8806261004853968E-2</v>
      </c>
      <c r="I2280" s="4">
        <v>6.0363372265742177E-2</v>
      </c>
      <c r="J2280" s="4">
        <v>-3.3066496702392145E-2</v>
      </c>
      <c r="K2280" s="4">
        <v>-8.6361654601400994E-2</v>
      </c>
    </row>
    <row r="2281" spans="7:11" x14ac:dyDescent="0.35">
      <c r="G2281" s="271">
        <v>45444</v>
      </c>
      <c r="H2281" s="4">
        <v>0.23262225903215716</v>
      </c>
      <c r="I2281" s="4">
        <v>3.114972110653369E-3</v>
      </c>
      <c r="J2281" s="4">
        <v>-2.1939424734062962E-2</v>
      </c>
      <c r="K2281" s="4">
        <v>-8.7652054048956374E-2</v>
      </c>
    </row>
    <row r="2282" spans="7:11" x14ac:dyDescent="0.35">
      <c r="G2282" s="271">
        <v>45474</v>
      </c>
      <c r="H2282" s="4">
        <v>6.0613571031371993E-2</v>
      </c>
      <c r="I2282" s="4">
        <v>0.13698972246405283</v>
      </c>
      <c r="J2282" s="4">
        <v>-6.0613048496319655E-3</v>
      </c>
      <c r="K2282" s="4">
        <v>-6.6299731686927488E-2</v>
      </c>
    </row>
    <row r="2283" spans="7:11" x14ac:dyDescent="0.35">
      <c r="G2283" s="271">
        <v>45505</v>
      </c>
      <c r="H2283" s="4">
        <v>-0.10039619617569229</v>
      </c>
      <c r="I2283" s="4">
        <v>-0.14980683808221595</v>
      </c>
      <c r="J2283" s="4">
        <v>-6.5725292581683137E-3</v>
      </c>
      <c r="K2283" s="4">
        <v>-5.5880876398095136E-2</v>
      </c>
    </row>
    <row r="2284" spans="7:11" x14ac:dyDescent="0.35">
      <c r="G2284" s="271">
        <v>45536</v>
      </c>
      <c r="H2284" s="4">
        <v>0.12423621649564676</v>
      </c>
      <c r="I2284" s="4">
        <v>-0.20007041267421577</v>
      </c>
      <c r="J2284" s="4">
        <v>2.11472718521164E-2</v>
      </c>
      <c r="K2284" s="4">
        <v>-7.6482654775020364E-2</v>
      </c>
    </row>
    <row r="2285" spans="7:11" x14ac:dyDescent="0.35">
      <c r="G2285" s="271">
        <v>45566</v>
      </c>
      <c r="H2285" s="4">
        <v>5.0746820721571773E-2</v>
      </c>
      <c r="I2285" s="4">
        <v>-2.1399462800911095E-2</v>
      </c>
      <c r="J2285" s="4">
        <v>2.2203028378760203E-2</v>
      </c>
      <c r="K2285" s="4">
        <v>-7.0855105271783181E-2</v>
      </c>
    </row>
    <row r="2286" spans="7:11" x14ac:dyDescent="0.35">
      <c r="G2286" s="271">
        <v>45597</v>
      </c>
      <c r="H2286" s="4">
        <v>-5.6091567360556205E-2</v>
      </c>
      <c r="I2286" s="4">
        <v>5.5565167061824905E-2</v>
      </c>
      <c r="J2286" s="4">
        <v>1.8724588264439124E-2</v>
      </c>
      <c r="K2286" s="4">
        <v>-4.1574834111834047E-2</v>
      </c>
    </row>
    <row r="2287" spans="7:11" x14ac:dyDescent="0.35">
      <c r="G2287" s="271">
        <v>45627</v>
      </c>
      <c r="H2287" s="4">
        <v>3.0858726066216979E-2</v>
      </c>
      <c r="I2287" s="4">
        <v>0.56268642123478729</v>
      </c>
      <c r="J2287" s="4">
        <v>2.1876183497810286E-2</v>
      </c>
      <c r="K2287" s="4">
        <v>1.4269175739377138E-2</v>
      </c>
    </row>
    <row r="2288" spans="7:11" x14ac:dyDescent="0.35">
      <c r="G2288" s="271">
        <v>45658</v>
      </c>
      <c r="H2288" s="4">
        <v>-3.530035066214543E-2</v>
      </c>
      <c r="I2288" s="4">
        <v>-0.10783085874602216</v>
      </c>
      <c r="J2288" s="4">
        <v>2.5175004230574061E-2</v>
      </c>
      <c r="K2288" s="4">
        <v>5.0511669905535239E-3</v>
      </c>
    </row>
    <row r="2289" spans="7:11" x14ac:dyDescent="0.35">
      <c r="G2289" s="271">
        <v>45689</v>
      </c>
      <c r="H2289" s="4">
        <v>-0.1344159190181542</v>
      </c>
      <c r="I2289" s="4">
        <v>0.57923199988716445</v>
      </c>
      <c r="J2289" s="4">
        <v>8.9713615150104342E-3</v>
      </c>
      <c r="K2289" s="4">
        <v>6.0406457820529225E-2</v>
      </c>
    </row>
    <row r="2290" spans="7:11" x14ac:dyDescent="0.35">
      <c r="G2290" s="271">
        <v>45717</v>
      </c>
      <c r="H2290" s="4">
        <v>9.2751383218865113E-2</v>
      </c>
      <c r="I2290" s="4">
        <v>0.54183381159073041</v>
      </c>
      <c r="J2290" s="4">
        <v>2.8602641724383648E-2</v>
      </c>
      <c r="K2290" s="4">
        <v>0.1181767929864177</v>
      </c>
    </row>
    <row r="2291" spans="7:11" x14ac:dyDescent="0.35">
      <c r="G2291" s="271">
        <v>45748</v>
      </c>
      <c r="H2291" s="4">
        <v>-2.0164041390702492E-2</v>
      </c>
      <c r="I2291" s="4">
        <v>-1.5467874263654258E-2</v>
      </c>
      <c r="J2291" s="4">
        <v>2.0641788631279301E-2</v>
      </c>
      <c r="K2291" s="4">
        <v>0.11309726161010913</v>
      </c>
    </row>
    <row r="2292" spans="7:11" x14ac:dyDescent="0.35">
      <c r="G2292" s="271">
        <v>45778</v>
      </c>
      <c r="H2292" s="4">
        <v>6.975075208718029E-2</v>
      </c>
      <c r="I2292" s="4">
        <v>-3.5013427118256057E-2</v>
      </c>
      <c r="J2292" s="4">
        <v>3.128700808056184E-2</v>
      </c>
      <c r="K2292" s="4">
        <v>0.10416448700748404</v>
      </c>
    </row>
    <row r="2293" spans="7:11" x14ac:dyDescent="0.35">
      <c r="G2293" s="271">
        <v>45809</v>
      </c>
      <c r="H2293" s="4">
        <v>-0.36400533758414266</v>
      </c>
      <c r="I2293" s="4">
        <v>6.4595152931962385E-2</v>
      </c>
      <c r="J2293" s="4">
        <v>-3.7926278309823647E-2</v>
      </c>
      <c r="K2293" s="4">
        <v>0.10909392879152646</v>
      </c>
    </row>
    <row r="2294" spans="7:11" x14ac:dyDescent="0.35">
      <c r="G2294" s="271">
        <v>45839</v>
      </c>
      <c r="H2294" s="4">
        <v>-3.1976332800828233E-3</v>
      </c>
      <c r="I2294" s="4">
        <v>5.4386017715479129E-2</v>
      </c>
      <c r="J2294" s="4">
        <v>-4.2759803385799211E-2</v>
      </c>
      <c r="K2294" s="4">
        <v>0.10275473864896845</v>
      </c>
    </row>
    <row r="2295" spans="7:11" x14ac:dyDescent="0.35">
      <c r="G2295" s="271">
        <v>45870</v>
      </c>
      <c r="H2295" s="4">
        <v>5.8472299541465933E-2</v>
      </c>
      <c r="I2295" s="4">
        <v>0.11648205440434212</v>
      </c>
      <c r="J2295" s="4">
        <v>-3.2691110675723278E-2</v>
      </c>
      <c r="K2295" s="4">
        <v>0.1244965306132646</v>
      </c>
    </row>
    <row r="2296" spans="7:11" x14ac:dyDescent="0.35">
      <c r="G2296" s="271">
        <v>45901</v>
      </c>
      <c r="H2296" s="4">
        <v>-7.9539115093862023E-2</v>
      </c>
      <c r="I2296" s="4">
        <v>0.30132041984286029</v>
      </c>
      <c r="J2296" s="4">
        <v>-4.8676342274803996E-2</v>
      </c>
      <c r="K2296" s="4">
        <v>0.16957554805161346</v>
      </c>
    </row>
    <row r="2297" spans="7:11" x14ac:dyDescent="0.35">
      <c r="G2297" s="271">
        <v>45931</v>
      </c>
      <c r="H2297" s="4">
        <v>-2.5473481110288798E-2</v>
      </c>
      <c r="I2297" s="4">
        <v>-6.6455451968913892E-2</v>
      </c>
      <c r="J2297" s="4">
        <v>-5.5217321436248135E-2</v>
      </c>
      <c r="K2297" s="4">
        <v>0.16556845620011251</v>
      </c>
    </row>
    <row r="2298" spans="7:11" x14ac:dyDescent="0.35">
      <c r="G2298" s="271">
        <v>45962</v>
      </c>
      <c r="H2298" s="4">
        <v>-2.6795162138638084E-2</v>
      </c>
      <c r="I2298" s="4">
        <v>-7.8493754375870028E-2</v>
      </c>
      <c r="J2298" s="4">
        <v>-5.2904668319241122E-2</v>
      </c>
      <c r="K2298" s="4">
        <v>0.15320952404346611</v>
      </c>
    </row>
    <row r="2299" spans="7:11" x14ac:dyDescent="0.35">
      <c r="G2299" s="271">
        <v>45992</v>
      </c>
      <c r="H2299" s="4">
        <v>2.5401062565032051E-2</v>
      </c>
      <c r="I2299" s="4">
        <v>-0.29741217379374685</v>
      </c>
      <c r="J2299" s="4">
        <v>-5.3112531120189321E-2</v>
      </c>
      <c r="K2299" s="4">
        <v>6.5083679527412341E-2</v>
      </c>
    </row>
    <row r="2300" spans="7:11" x14ac:dyDescent="0.35">
      <c r="G2300" s="271">
        <v>46023</v>
      </c>
      <c r="H2300" s="4">
        <v>-4.3700447042811397E-2</v>
      </c>
      <c r="I2300" s="4">
        <v>-2.898487011083406E-2</v>
      </c>
      <c r="J2300" s="4">
        <v>-5.3744232734517006E-2</v>
      </c>
      <c r="K2300" s="4">
        <v>7.1979115114929382E-2</v>
      </c>
    </row>
    <row r="2301" spans="7:11" x14ac:dyDescent="0.35">
      <c r="G2301" s="271">
        <v>46054</v>
      </c>
      <c r="H2301" s="4">
        <v>0.2747244283537682</v>
      </c>
      <c r="I2301" s="4">
        <v>-0.45706842154215821</v>
      </c>
      <c r="J2301" s="4">
        <v>-2.2440513084305169E-2</v>
      </c>
      <c r="K2301" s="4">
        <v>-3.8721103198342766E-2</v>
      </c>
    </row>
    <row r="2302" spans="7:11" x14ac:dyDescent="0.35">
      <c r="G2302" s="271">
        <v>46082</v>
      </c>
      <c r="H2302" s="4">
        <v>-1</v>
      </c>
      <c r="I2302" s="4">
        <v>-1</v>
      </c>
      <c r="J2302" s="4">
        <v>-3.9067349680121266E-2</v>
      </c>
      <c r="K2302" s="4">
        <v>-9.7746056395005998E-2</v>
      </c>
    </row>
    <row r="2303" spans="7:11" x14ac:dyDescent="0.35">
      <c r="G2303" s="271">
        <v>46113</v>
      </c>
      <c r="H2303" s="4">
        <v>-1</v>
      </c>
      <c r="I2303" s="4">
        <v>-1</v>
      </c>
      <c r="J2303" s="4">
        <v>-4.2590493407418939E-2</v>
      </c>
      <c r="K2303" s="4">
        <v>-9.2343589585521912E-2</v>
      </c>
    </row>
    <row r="2304" spans="7:11" x14ac:dyDescent="0.35">
      <c r="G2304" s="271">
        <v>46143</v>
      </c>
      <c r="H2304" s="4">
        <v>-1</v>
      </c>
      <c r="I2304" s="4">
        <v>-1</v>
      </c>
      <c r="J2304" s="4">
        <v>-6.3044785333042919E-2</v>
      </c>
      <c r="K2304" s="4">
        <v>-9.4395299454889892E-2</v>
      </c>
    </row>
    <row r="2305" spans="7:11" x14ac:dyDescent="0.35">
      <c r="G2305" s="271">
        <v>46174</v>
      </c>
      <c r="H2305" s="4">
        <v>-1</v>
      </c>
      <c r="I2305" s="4">
        <v>-1</v>
      </c>
      <c r="J2305" s="4">
        <v>-1.937028524756379E-2</v>
      </c>
      <c r="K2305" s="4">
        <v>-0.10201256959495697</v>
      </c>
    </row>
    <row r="2306" spans="7:11" x14ac:dyDescent="0.35">
      <c r="G2306" s="271">
        <v>46204</v>
      </c>
      <c r="H2306" s="4">
        <v>-1</v>
      </c>
      <c r="I2306" s="4">
        <v>-1</v>
      </c>
      <c r="J2306" s="4">
        <v>-2.7277052140945446E-2</v>
      </c>
      <c r="K2306" s="4">
        <v>-0.10890050290102993</v>
      </c>
    </row>
    <row r="2307" spans="7:11" x14ac:dyDescent="0.35">
      <c r="G2307" s="271">
        <v>46235</v>
      </c>
      <c r="H2307" s="4">
        <v>-1</v>
      </c>
      <c r="I2307" s="4">
        <v>-1</v>
      </c>
      <c r="J2307" s="4">
        <v>-2.6388690040476392E-3</v>
      </c>
      <c r="K2307" s="4">
        <v>-0.10683289599639234</v>
      </c>
    </row>
    <row r="2308" spans="7:11" x14ac:dyDescent="0.35">
      <c r="G2308" s="271">
        <v>46266</v>
      </c>
      <c r="H2308" s="4">
        <v>-1</v>
      </c>
      <c r="I2308" s="4">
        <v>-1</v>
      </c>
      <c r="J2308" s="4">
        <v>6.3079671322168185E-3</v>
      </c>
      <c r="K2308" s="4">
        <v>-0.156197075832336</v>
      </c>
    </row>
    <row r="2309" spans="7:11" x14ac:dyDescent="0.35">
      <c r="G2309" s="271">
        <v>46296</v>
      </c>
      <c r="H2309" s="4">
        <v>-1</v>
      </c>
      <c r="I2309" s="4">
        <v>-1</v>
      </c>
      <c r="J2309" s="4">
        <v>-2.2418497322206021E-2</v>
      </c>
      <c r="K2309" s="4">
        <v>-0.17487737907388001</v>
      </c>
    </row>
    <row r="2310" spans="7:11" x14ac:dyDescent="0.35">
      <c r="G2310" s="271">
        <v>46327</v>
      </c>
      <c r="H2310" s="4">
        <v>-1</v>
      </c>
      <c r="I2310" s="4">
        <v>-1</v>
      </c>
      <c r="J2310" s="4">
        <v>-1.7541881996081976E-2</v>
      </c>
      <c r="K2310" s="4">
        <v>-0.17568735561129811</v>
      </c>
    </row>
    <row r="2311" spans="7:11" x14ac:dyDescent="0.35">
      <c r="G2311" s="271">
        <v>46357</v>
      </c>
      <c r="H2311" s="4">
        <v>-1</v>
      </c>
      <c r="I2311" s="4">
        <v>-1</v>
      </c>
      <c r="J2311" s="4">
        <v>1.3107195000767957E-2</v>
      </c>
      <c r="K2311" s="4">
        <v>-0.21026682017711074</v>
      </c>
    </row>
    <row r="2312" spans="7:11" x14ac:dyDescent="0.35">
      <c r="G2312" s="20" t="s">
        <v>1237</v>
      </c>
    </row>
    <row r="2313" spans="7:11" x14ac:dyDescent="0.35">
      <c r="G2313" s="271">
        <v>34700</v>
      </c>
      <c r="H2313" s="4">
        <v>-1</v>
      </c>
      <c r="I2313" s="4">
        <v>-1</v>
      </c>
      <c r="J2313" s="4">
        <v>-1</v>
      </c>
      <c r="K2313" s="4">
        <v>-1</v>
      </c>
    </row>
    <row r="2314" spans="7:11" x14ac:dyDescent="0.35">
      <c r="G2314" s="271">
        <v>34731</v>
      </c>
      <c r="H2314" s="4">
        <v>-1</v>
      </c>
      <c r="I2314" s="4">
        <v>-1</v>
      </c>
      <c r="J2314" s="4">
        <v>-1</v>
      </c>
      <c r="K2314" s="4">
        <v>-1</v>
      </c>
    </row>
    <row r="2315" spans="7:11" x14ac:dyDescent="0.35">
      <c r="G2315" s="271">
        <v>34759</v>
      </c>
      <c r="H2315" s="4">
        <v>-1</v>
      </c>
      <c r="I2315" s="4">
        <v>-1</v>
      </c>
      <c r="J2315" s="4">
        <v>-1</v>
      </c>
      <c r="K2315" s="4">
        <v>-1</v>
      </c>
    </row>
    <row r="2316" spans="7:11" x14ac:dyDescent="0.35">
      <c r="G2316" s="271">
        <v>34790</v>
      </c>
      <c r="H2316" s="4">
        <v>-1</v>
      </c>
      <c r="I2316" s="4">
        <v>-1</v>
      </c>
      <c r="J2316" s="4">
        <v>-1</v>
      </c>
      <c r="K2316" s="4">
        <v>-1</v>
      </c>
    </row>
    <row r="2317" spans="7:11" x14ac:dyDescent="0.35">
      <c r="G2317" s="271">
        <v>34820</v>
      </c>
      <c r="H2317" s="4">
        <v>-1</v>
      </c>
      <c r="I2317" s="4">
        <v>-1</v>
      </c>
      <c r="J2317" s="4">
        <v>-1</v>
      </c>
      <c r="K2317" s="4">
        <v>-1</v>
      </c>
    </row>
    <row r="2318" spans="7:11" x14ac:dyDescent="0.35">
      <c r="G2318" s="271">
        <v>34851</v>
      </c>
      <c r="H2318" s="4">
        <v>-1</v>
      </c>
      <c r="I2318" s="4">
        <v>-1</v>
      </c>
      <c r="J2318" s="4">
        <v>-1</v>
      </c>
      <c r="K2318" s="4">
        <v>-1</v>
      </c>
    </row>
    <row r="2319" spans="7:11" x14ac:dyDescent="0.35">
      <c r="G2319" s="271">
        <v>34881</v>
      </c>
      <c r="H2319" s="4">
        <v>-1</v>
      </c>
      <c r="I2319" s="4">
        <v>-1</v>
      </c>
      <c r="J2319" s="4">
        <v>-1</v>
      </c>
      <c r="K2319" s="4">
        <v>-1</v>
      </c>
    </row>
    <row r="2320" spans="7:11" x14ac:dyDescent="0.35">
      <c r="G2320" s="271">
        <v>34912</v>
      </c>
      <c r="H2320" s="4">
        <v>-1</v>
      </c>
      <c r="I2320" s="4">
        <v>-1</v>
      </c>
      <c r="J2320" s="4">
        <v>-1</v>
      </c>
      <c r="K2320" s="4">
        <v>-1</v>
      </c>
    </row>
    <row r="2321" spans="7:11" x14ac:dyDescent="0.35">
      <c r="G2321" s="271">
        <v>34943</v>
      </c>
      <c r="H2321" s="4">
        <v>-1</v>
      </c>
      <c r="I2321" s="4">
        <v>-1</v>
      </c>
      <c r="J2321" s="4">
        <v>-1</v>
      </c>
      <c r="K2321" s="4">
        <v>-1</v>
      </c>
    </row>
    <row r="2322" spans="7:11" x14ac:dyDescent="0.35">
      <c r="G2322" s="271">
        <v>34973</v>
      </c>
      <c r="H2322" s="4">
        <v>-1</v>
      </c>
      <c r="I2322" s="4">
        <v>-1</v>
      </c>
      <c r="J2322" s="4">
        <v>-1</v>
      </c>
      <c r="K2322" s="4">
        <v>-1</v>
      </c>
    </row>
    <row r="2323" spans="7:11" x14ac:dyDescent="0.35">
      <c r="G2323" s="271">
        <v>35004</v>
      </c>
      <c r="H2323" s="4">
        <v>-1</v>
      </c>
      <c r="I2323" s="4">
        <v>-1</v>
      </c>
      <c r="J2323" s="4">
        <v>-1</v>
      </c>
      <c r="K2323" s="4">
        <v>-1</v>
      </c>
    </row>
    <row r="2324" spans="7:11" x14ac:dyDescent="0.35">
      <c r="G2324" s="271">
        <v>35034</v>
      </c>
      <c r="H2324" s="4">
        <v>-1</v>
      </c>
      <c r="I2324" s="4">
        <v>-1</v>
      </c>
      <c r="J2324" s="4">
        <v>-1</v>
      </c>
      <c r="K2324" s="4">
        <v>-1</v>
      </c>
    </row>
    <row r="2325" spans="7:11" x14ac:dyDescent="0.35">
      <c r="G2325" s="271">
        <v>35065</v>
      </c>
      <c r="H2325" s="4">
        <v>0.1507414198991337</v>
      </c>
      <c r="I2325" s="4">
        <v>7.0789962335152889E-2</v>
      </c>
      <c r="J2325" s="4">
        <v>0.10505732508753662</v>
      </c>
      <c r="K2325" s="4">
        <v>6.3973039310175173E-2</v>
      </c>
    </row>
    <row r="2326" spans="7:11" x14ac:dyDescent="0.35">
      <c r="G2326" s="271">
        <v>35096</v>
      </c>
      <c r="H2326" s="4">
        <v>0.10130748396275879</v>
      </c>
      <c r="I2326" s="4">
        <v>1.4296131798992473E-2</v>
      </c>
      <c r="J2326" s="4">
        <v>8.234446655664529E-2</v>
      </c>
      <c r="K2326" s="4">
        <v>3.7033297487315764E-2</v>
      </c>
    </row>
    <row r="2327" spans="7:11" x14ac:dyDescent="0.35">
      <c r="G2327" s="271">
        <v>35125</v>
      </c>
      <c r="H2327" s="4">
        <v>-5.9278415426622377E-4</v>
      </c>
      <c r="I2327" s="4">
        <v>-8.119593408187209E-2</v>
      </c>
      <c r="J2327" s="4">
        <v>1.2498380421792632E-3</v>
      </c>
      <c r="K2327" s="4">
        <v>-3.9836964945926812E-2</v>
      </c>
    </row>
    <row r="2328" spans="7:11" x14ac:dyDescent="0.35">
      <c r="G2328" s="271">
        <v>35156</v>
      </c>
      <c r="H2328" s="4">
        <v>0.20163965685974183</v>
      </c>
      <c r="I2328" s="4">
        <v>0.12107863138787489</v>
      </c>
      <c r="J2328" s="4">
        <v>3.6065363755595881E-2</v>
      </c>
      <c r="K2328" s="4">
        <v>-8.950216959177415E-3</v>
      </c>
    </row>
    <row r="2329" spans="7:11" x14ac:dyDescent="0.35">
      <c r="G2329" s="271">
        <v>35186</v>
      </c>
      <c r="H2329" s="4">
        <v>0.23661724099893688</v>
      </c>
      <c r="I2329" s="4">
        <v>-5.5347428948544053E-2</v>
      </c>
      <c r="J2329" s="4">
        <v>5.6405040121485506E-2</v>
      </c>
      <c r="K2329" s="4">
        <v>-3.4398359649442711E-2</v>
      </c>
    </row>
    <row r="2330" spans="7:11" x14ac:dyDescent="0.35">
      <c r="G2330" s="271">
        <v>35217</v>
      </c>
      <c r="H2330" s="4">
        <v>5.0623991156802717E-2</v>
      </c>
      <c r="I2330" s="4">
        <v>2.350002622390357E-2</v>
      </c>
      <c r="J2330" s="4">
        <v>4.4010988500911674E-2</v>
      </c>
      <c r="K2330" s="4">
        <v>-3.8724446240556265E-2</v>
      </c>
    </row>
    <row r="2331" spans="7:11" x14ac:dyDescent="0.35">
      <c r="G2331" s="271">
        <v>35247</v>
      </c>
      <c r="H2331" s="4">
        <v>0.25241911310221776</v>
      </c>
      <c r="I2331" s="4">
        <v>0.18041510272423733</v>
      </c>
      <c r="J2331" s="4">
        <v>6.1173350501109613E-2</v>
      </c>
      <c r="K2331" s="4">
        <v>-1.6309413778511583E-2</v>
      </c>
    </row>
    <row r="2332" spans="7:11" x14ac:dyDescent="0.35">
      <c r="G2332" s="271">
        <v>35278</v>
      </c>
      <c r="H2332" s="4">
        <v>0.19471849544417652</v>
      </c>
      <c r="I2332" s="4">
        <v>-8.6496612262026984E-3</v>
      </c>
      <c r="J2332" s="4">
        <v>0.12639162061213471</v>
      </c>
      <c r="K2332" s="4">
        <v>2.4060678913239597E-2</v>
      </c>
    </row>
    <row r="2333" spans="7:11" x14ac:dyDescent="0.35">
      <c r="G2333" s="271">
        <v>35309</v>
      </c>
      <c r="H2333" s="4">
        <v>8.4122928424314791E-2</v>
      </c>
      <c r="I2333" s="4">
        <v>6.7236988585941848E-2</v>
      </c>
      <c r="J2333" s="4">
        <v>0.12299877991520436</v>
      </c>
      <c r="K2333" s="4">
        <v>2.9094394758323538E-2</v>
      </c>
    </row>
    <row r="2334" spans="7:11" x14ac:dyDescent="0.35">
      <c r="G2334" s="271">
        <v>35339</v>
      </c>
      <c r="H2334" s="4">
        <v>0.24857875237952132</v>
      </c>
      <c r="I2334" s="4">
        <v>0.10378452846030339</v>
      </c>
      <c r="J2334" s="4">
        <v>0.12752724381665104</v>
      </c>
      <c r="K2334" s="4">
        <v>2.8607997417516851E-2</v>
      </c>
    </row>
    <row r="2335" spans="7:11" x14ac:dyDescent="0.35">
      <c r="G2335" s="271">
        <v>35370</v>
      </c>
      <c r="H2335" s="4">
        <v>0.12452391944403218</v>
      </c>
      <c r="I2335" s="4">
        <v>4.3992416150340663E-2</v>
      </c>
      <c r="J2335" s="4">
        <v>0.12670249997293515</v>
      </c>
      <c r="K2335" s="4">
        <v>2.8654425385767679E-2</v>
      </c>
    </row>
    <row r="2336" spans="7:11" x14ac:dyDescent="0.35">
      <c r="G2336" s="271">
        <v>35400</v>
      </c>
      <c r="H2336" s="4">
        <v>0.24088323363093456</v>
      </c>
      <c r="I2336" s="4">
        <v>0.14997101425386283</v>
      </c>
      <c r="J2336" s="4">
        <v>0.1531065307573829</v>
      </c>
      <c r="K2336" s="4">
        <v>4.9659772010954395E-2</v>
      </c>
    </row>
    <row r="2337" spans="7:11" x14ac:dyDescent="0.35">
      <c r="G2337" s="271">
        <v>35431</v>
      </c>
      <c r="H2337" s="4">
        <v>0.15896117387221453</v>
      </c>
      <c r="I2337" s="4">
        <v>8.5284665433594586E-2</v>
      </c>
      <c r="J2337" s="4">
        <v>0.15379294244711805</v>
      </c>
      <c r="K2337" s="4">
        <v>5.0992558599000315E-2</v>
      </c>
    </row>
    <row r="2338" spans="7:11" x14ac:dyDescent="0.35">
      <c r="G2338" s="271">
        <v>35462</v>
      </c>
      <c r="H2338" s="4">
        <v>0.14766941090864938</v>
      </c>
      <c r="I2338" s="4">
        <v>0.13120052746062316</v>
      </c>
      <c r="J2338" s="4">
        <v>0.15741479451029239</v>
      </c>
      <c r="K2338" s="4">
        <v>6.072993382773717E-2</v>
      </c>
    </row>
    <row r="2339" spans="7:11" x14ac:dyDescent="0.35">
      <c r="G2339" s="271">
        <v>35490</v>
      </c>
      <c r="H2339" s="4">
        <v>0.10034440374837583</v>
      </c>
      <c r="I2339" s="4">
        <v>6.5045957028139867E-2</v>
      </c>
      <c r="J2339" s="4">
        <v>0.16707696193445343</v>
      </c>
      <c r="K2339" s="4">
        <v>7.5081839187483679E-2</v>
      </c>
    </row>
    <row r="2340" spans="7:11" x14ac:dyDescent="0.35">
      <c r="G2340" s="271">
        <v>35521</v>
      </c>
      <c r="H2340" s="4">
        <v>0.30017640656319311</v>
      </c>
      <c r="I2340" s="4">
        <v>0.25750590652629834</v>
      </c>
      <c r="J2340" s="4">
        <v>0.17658808684927818</v>
      </c>
      <c r="K2340" s="4">
        <v>8.7516421076633044E-2</v>
      </c>
    </row>
    <row r="2341" spans="7:11" x14ac:dyDescent="0.35">
      <c r="G2341" s="271">
        <v>35551</v>
      </c>
      <c r="H2341" s="4">
        <v>0.11558821940159425</v>
      </c>
      <c r="I2341" s="4">
        <v>0.18349696294019013</v>
      </c>
      <c r="J2341" s="4">
        <v>0.16593002365534448</v>
      </c>
      <c r="K2341" s="4">
        <v>0.10933462666322513</v>
      </c>
    </row>
    <row r="2342" spans="7:11" x14ac:dyDescent="0.35">
      <c r="G2342" s="271">
        <v>35582</v>
      </c>
      <c r="H2342" s="4">
        <v>0.20334731032157172</v>
      </c>
      <c r="I2342" s="4">
        <v>0.13105029003454693</v>
      </c>
      <c r="J2342" s="4">
        <v>0.1792618257936156</v>
      </c>
      <c r="K2342" s="4">
        <v>0.11901040395293383</v>
      </c>
    </row>
    <row r="2343" spans="7:11" x14ac:dyDescent="0.35">
      <c r="G2343" s="271">
        <v>35612</v>
      </c>
      <c r="H2343" s="4">
        <v>0.1972425269545488</v>
      </c>
      <c r="I2343" s="4">
        <v>0.18706002133317101</v>
      </c>
      <c r="J2343" s="4">
        <v>0.17518458739598675</v>
      </c>
      <c r="K2343" s="4">
        <v>0.12053189789346352</v>
      </c>
    </row>
    <row r="2344" spans="7:11" x14ac:dyDescent="0.35">
      <c r="G2344" s="271">
        <v>35643</v>
      </c>
      <c r="H2344" s="4">
        <v>0.2214890728422545</v>
      </c>
      <c r="I2344" s="4">
        <v>0.21559250525018392</v>
      </c>
      <c r="J2344" s="4">
        <v>0.17687399745385135</v>
      </c>
      <c r="K2344" s="4">
        <v>0.13342372425579985</v>
      </c>
    </row>
    <row r="2345" spans="7:11" x14ac:dyDescent="0.35">
      <c r="G2345" s="271">
        <v>35674</v>
      </c>
      <c r="H2345" s="4">
        <v>0.25317441236733429</v>
      </c>
      <c r="I2345" s="4">
        <v>0.23132296201836122</v>
      </c>
      <c r="J2345" s="4">
        <v>0.19090742221041146</v>
      </c>
      <c r="K2345" s="4">
        <v>0.1473082855416723</v>
      </c>
    </row>
    <row r="2346" spans="7:11" x14ac:dyDescent="0.35">
      <c r="G2346" s="271">
        <v>35704</v>
      </c>
      <c r="H2346" s="4">
        <v>0.19756356562957667</v>
      </c>
      <c r="I2346" s="4">
        <v>0.19744030049748962</v>
      </c>
      <c r="J2346" s="4">
        <v>0.18669182536652507</v>
      </c>
      <c r="K2346" s="4">
        <v>0.15600960362060423</v>
      </c>
    </row>
    <row r="2347" spans="7:11" x14ac:dyDescent="0.35">
      <c r="G2347" s="271">
        <v>35735</v>
      </c>
      <c r="H2347" s="4">
        <v>0.19805010291247838</v>
      </c>
      <c r="I2347" s="4">
        <v>0.1824813182216154</v>
      </c>
      <c r="J2347" s="4">
        <v>0.19284106760292152</v>
      </c>
      <c r="K2347" s="4">
        <v>0.16773603909523715</v>
      </c>
    </row>
    <row r="2348" spans="7:11" x14ac:dyDescent="0.35">
      <c r="G2348" s="271">
        <v>35765</v>
      </c>
      <c r="H2348" s="4">
        <v>0.19606940928968175</v>
      </c>
      <c r="I2348" s="4">
        <v>0.24625255428843196</v>
      </c>
      <c r="J2348" s="4">
        <v>0.18990326643355893</v>
      </c>
      <c r="K2348" s="4">
        <v>0.17541387643764494</v>
      </c>
    </row>
    <row r="2349" spans="7:11" x14ac:dyDescent="0.35">
      <c r="G2349" s="271">
        <v>35796</v>
      </c>
      <c r="H2349" s="4">
        <v>0.14869381041550911</v>
      </c>
      <c r="I2349" s="4">
        <v>0.17049984080950464</v>
      </c>
      <c r="J2349" s="4">
        <v>0.18863835566235831</v>
      </c>
      <c r="K2349" s="4">
        <v>0.18218044637405595</v>
      </c>
    </row>
    <row r="2350" spans="7:11" x14ac:dyDescent="0.35">
      <c r="G2350" s="271">
        <v>35827</v>
      </c>
      <c r="H2350" s="4">
        <v>0.20214511947524083</v>
      </c>
      <c r="I2350" s="4">
        <v>0.14608863689882901</v>
      </c>
      <c r="J2350" s="4">
        <v>0.19289295721209787</v>
      </c>
      <c r="K2350" s="4">
        <v>0.18298123835864422</v>
      </c>
    </row>
    <row r="2351" spans="7:11" x14ac:dyDescent="0.35">
      <c r="G2351" s="271">
        <v>35855</v>
      </c>
      <c r="H2351" s="4">
        <v>0.28791063526971827</v>
      </c>
      <c r="I2351" s="4">
        <v>0.3076928277700639</v>
      </c>
      <c r="J2351" s="4">
        <v>0.20904431455871464</v>
      </c>
      <c r="K2351" s="4">
        <v>0.20406350927947248</v>
      </c>
    </row>
    <row r="2352" spans="7:11" x14ac:dyDescent="0.35">
      <c r="G2352" s="271">
        <v>35886</v>
      </c>
      <c r="H2352" s="4">
        <v>4.7300760050740465E-2</v>
      </c>
      <c r="I2352" s="4">
        <v>6.0985235053421238E-2</v>
      </c>
      <c r="J2352" s="4">
        <v>0.18569072304123058</v>
      </c>
      <c r="K2352" s="4">
        <v>0.18519248639550323</v>
      </c>
    </row>
    <row r="2353" spans="7:11" x14ac:dyDescent="0.35">
      <c r="G2353" s="271">
        <v>35916</v>
      </c>
      <c r="H2353" s="4">
        <v>0.15018440213994988</v>
      </c>
      <c r="I2353" s="4">
        <v>0.13673853146939985</v>
      </c>
      <c r="J2353" s="4">
        <v>0.18823525830262722</v>
      </c>
      <c r="K2353" s="4">
        <v>0.18076513607134914</v>
      </c>
    </row>
    <row r="2354" spans="7:11" x14ac:dyDescent="0.35">
      <c r="G2354" s="271">
        <v>35947</v>
      </c>
      <c r="H2354" s="4">
        <v>0.1660321820909918</v>
      </c>
      <c r="I2354" s="4">
        <v>0.19262824299862191</v>
      </c>
      <c r="J2354" s="4">
        <v>0.18502192535312423</v>
      </c>
      <c r="K2354" s="4">
        <v>0.18593555916150373</v>
      </c>
    </row>
    <row r="2355" spans="7:11" x14ac:dyDescent="0.35">
      <c r="G2355" s="271">
        <v>35977</v>
      </c>
      <c r="H2355" s="4">
        <v>7.4986729361875559E-2</v>
      </c>
      <c r="I2355" s="4">
        <v>8.4954328937681067E-2</v>
      </c>
      <c r="J2355" s="4">
        <v>0.17266888147761073</v>
      </c>
      <c r="K2355" s="4">
        <v>0.17568659943604858</v>
      </c>
    </row>
    <row r="2356" spans="7:11" x14ac:dyDescent="0.35">
      <c r="G2356" s="271">
        <v>36008</v>
      </c>
      <c r="H2356" s="4">
        <v>5.9982731664837363E-2</v>
      </c>
      <c r="I2356" s="4">
        <v>0.20028733728385406</v>
      </c>
      <c r="J2356" s="4">
        <v>0.16373286528230158</v>
      </c>
      <c r="K2356" s="4">
        <v>0.17518183395362086</v>
      </c>
    </row>
    <row r="2357" spans="7:11" x14ac:dyDescent="0.35">
      <c r="G2357" s="271">
        <v>36039</v>
      </c>
      <c r="H2357" s="4">
        <v>6.1039260593103162E-2</v>
      </c>
      <c r="I2357" s="4">
        <v>0.10562333871455487</v>
      </c>
      <c r="J2357" s="4">
        <v>0.14785158441328372</v>
      </c>
      <c r="K2357" s="4">
        <v>0.16445168787875897</v>
      </c>
    </row>
    <row r="2358" spans="7:11" x14ac:dyDescent="0.35">
      <c r="G2358" s="271">
        <v>36069</v>
      </c>
      <c r="H2358" s="4">
        <v>-2.2412557519876919E-2</v>
      </c>
      <c r="I2358" s="4">
        <v>3.0250963701146549E-2</v>
      </c>
      <c r="J2358" s="4">
        <v>0.12506233858900995</v>
      </c>
      <c r="K2358" s="4">
        <v>0.14817405795577998</v>
      </c>
    </row>
    <row r="2359" spans="7:11" x14ac:dyDescent="0.35">
      <c r="G2359" s="271">
        <v>36100</v>
      </c>
      <c r="H2359" s="4">
        <v>2.7303856946963023E-3</v>
      </c>
      <c r="I2359" s="4">
        <v>0.11105732021744008</v>
      </c>
      <c r="J2359" s="4">
        <v>0.10807914270105567</v>
      </c>
      <c r="K2359" s="4">
        <v>0.14230379322874165</v>
      </c>
    </row>
    <row r="2360" spans="7:11" x14ac:dyDescent="0.35">
      <c r="G2360" s="271">
        <v>36130</v>
      </c>
      <c r="H2360" s="4">
        <v>-1.4739603051780015E-2</v>
      </c>
      <c r="I2360" s="4">
        <v>4.3953470983003617E-2</v>
      </c>
      <c r="J2360" s="4">
        <v>9.1737464322017459E-2</v>
      </c>
      <c r="K2360" s="4">
        <v>0.12655722086030696</v>
      </c>
    </row>
    <row r="2361" spans="7:11" x14ac:dyDescent="0.35">
      <c r="G2361" s="271">
        <v>36161</v>
      </c>
      <c r="H2361" s="4">
        <v>-9.6947772386812958E-2</v>
      </c>
      <c r="I2361" s="4">
        <v>1.9861379990092631E-2</v>
      </c>
      <c r="J2361" s="4">
        <v>7.1666213379519395E-2</v>
      </c>
      <c r="K2361" s="4">
        <v>0.11418913434804323</v>
      </c>
    </row>
    <row r="2362" spans="7:11" x14ac:dyDescent="0.35">
      <c r="G2362" s="271">
        <v>36192</v>
      </c>
      <c r="H2362" s="4">
        <v>-1.8363971300749515E-2</v>
      </c>
      <c r="I2362" s="4">
        <v>0.12922197402042701</v>
      </c>
      <c r="J2362" s="4">
        <v>5.4363190058584587E-2</v>
      </c>
      <c r="K2362" s="4">
        <v>0.11308266425515212</v>
      </c>
    </row>
    <row r="2363" spans="7:11" x14ac:dyDescent="0.35">
      <c r="G2363" s="271">
        <v>36220</v>
      </c>
      <c r="H2363" s="4">
        <v>1.7595528503340452E-2</v>
      </c>
      <c r="I2363" s="4">
        <v>9.9662774732675929E-2</v>
      </c>
      <c r="J2363" s="4">
        <v>3.3414331278364129E-2</v>
      </c>
      <c r="K2363" s="4">
        <v>9.7305023987045658E-2</v>
      </c>
    </row>
    <row r="2364" spans="7:11" x14ac:dyDescent="0.35">
      <c r="G2364" s="271">
        <v>36251</v>
      </c>
      <c r="H2364" s="4">
        <v>-4.5332930482332445E-2</v>
      </c>
      <c r="I2364" s="4">
        <v>8.4544664130693059E-2</v>
      </c>
      <c r="J2364" s="4">
        <v>2.5227948530722299E-2</v>
      </c>
      <c r="K2364" s="4">
        <v>9.9259632017958621E-2</v>
      </c>
    </row>
    <row r="2365" spans="7:11" x14ac:dyDescent="0.35">
      <c r="G2365" s="271">
        <v>36281</v>
      </c>
      <c r="H2365" s="4">
        <v>-2.6240512284257056E-2</v>
      </c>
      <c r="I2365" s="4">
        <v>6.4876290864569475E-2</v>
      </c>
      <c r="J2365" s="4">
        <v>1.0799959866631292E-2</v>
      </c>
      <c r="K2365" s="4">
        <v>9.3154305665733794E-2</v>
      </c>
    </row>
    <row r="2366" spans="7:11" x14ac:dyDescent="0.35">
      <c r="G2366" s="271">
        <v>36312</v>
      </c>
      <c r="H2366" s="4">
        <v>1.1043329709814254E-2</v>
      </c>
      <c r="I2366" s="4">
        <v>9.0930475130319932E-2</v>
      </c>
      <c r="J2366" s="4">
        <v>-1.2870541598575258E-3</v>
      </c>
      <c r="K2366" s="4">
        <v>8.517748117382351E-2</v>
      </c>
    </row>
    <row r="2367" spans="7:11" x14ac:dyDescent="0.35">
      <c r="G2367" s="271">
        <v>36342</v>
      </c>
      <c r="H2367" s="4">
        <v>-2.5387182064868008E-2</v>
      </c>
      <c r="I2367" s="4">
        <v>9.1115806946153288E-2</v>
      </c>
      <c r="J2367" s="4">
        <v>-1.0238871575754205E-2</v>
      </c>
      <c r="K2367" s="4">
        <v>8.5747587152079419E-2</v>
      </c>
    </row>
    <row r="2368" spans="7:11" x14ac:dyDescent="0.35">
      <c r="G2368" s="271">
        <v>36373</v>
      </c>
      <c r="H2368" s="4">
        <v>9.5038954952345156E-2</v>
      </c>
      <c r="I2368" s="4">
        <v>0.11983456149699068</v>
      </c>
      <c r="J2368" s="4">
        <v>-8.1578360270043726E-3</v>
      </c>
      <c r="K2368" s="4">
        <v>8.1903978885044193E-2</v>
      </c>
    </row>
    <row r="2369" spans="7:11" x14ac:dyDescent="0.35">
      <c r="G2369" s="271">
        <v>36404</v>
      </c>
      <c r="H2369" s="4">
        <v>9.4508622956688271E-2</v>
      </c>
      <c r="I2369" s="4">
        <v>0.11845519109799563</v>
      </c>
      <c r="J2369" s="4">
        <v>-4.9994040989072008E-3</v>
      </c>
      <c r="K2369" s="4">
        <v>8.3239749737507474E-2</v>
      </c>
    </row>
    <row r="2370" spans="7:11" x14ac:dyDescent="0.35">
      <c r="G2370" s="271">
        <v>36434</v>
      </c>
      <c r="H2370" s="4">
        <v>1.164025523198764E-2</v>
      </c>
      <c r="I2370" s="4">
        <v>7.4591724500612466E-2</v>
      </c>
      <c r="J2370" s="4">
        <v>-1.7779718785766452E-3</v>
      </c>
      <c r="K2370" s="4">
        <v>8.7103173621912333E-2</v>
      </c>
    </row>
    <row r="2371" spans="7:11" x14ac:dyDescent="0.35">
      <c r="G2371" s="271">
        <v>36465</v>
      </c>
      <c r="H2371" s="4">
        <v>0.17034790428545099</v>
      </c>
      <c r="I2371" s="4">
        <v>0.22984209359922536</v>
      </c>
      <c r="J2371" s="4">
        <v>1.2280249151209066E-2</v>
      </c>
      <c r="K2371" s="4">
        <v>9.7565879188453719E-2</v>
      </c>
    </row>
    <row r="2372" spans="7:11" x14ac:dyDescent="0.35">
      <c r="G2372" s="271">
        <v>36495</v>
      </c>
      <c r="H2372" s="4">
        <v>0.19375876204638143</v>
      </c>
      <c r="I2372" s="4">
        <v>0.27989230161783629</v>
      </c>
      <c r="J2372" s="4">
        <v>2.796816025814608E-2</v>
      </c>
      <c r="K2372" s="4">
        <v>0.11632625668369645</v>
      </c>
    </row>
    <row r="2373" spans="7:11" x14ac:dyDescent="0.35">
      <c r="G2373" s="271">
        <v>36526</v>
      </c>
      <c r="H2373" s="4">
        <v>0.16241071177665445</v>
      </c>
      <c r="I2373" s="4">
        <v>0.22369578777030585</v>
      </c>
      <c r="J2373" s="4">
        <v>4.733039362870084E-2</v>
      </c>
      <c r="K2373" s="4">
        <v>0.13217747253337864</v>
      </c>
    </row>
    <row r="2374" spans="7:11" x14ac:dyDescent="0.35">
      <c r="G2374" s="271">
        <v>36557</v>
      </c>
      <c r="H2374" s="4">
        <v>0.19606972514123222</v>
      </c>
      <c r="I2374" s="4">
        <v>0.24637593709170713</v>
      </c>
      <c r="J2374" s="4">
        <v>6.4826713004057179E-2</v>
      </c>
      <c r="K2374" s="4">
        <v>0.14242136996096133</v>
      </c>
    </row>
    <row r="2375" spans="7:11" x14ac:dyDescent="0.35">
      <c r="G2375" s="271">
        <v>36586</v>
      </c>
      <c r="H2375" s="4">
        <v>0.14692775825734583</v>
      </c>
      <c r="I2375" s="4">
        <v>0.21056334148802769</v>
      </c>
      <c r="J2375" s="4">
        <v>7.6981555032785032E-2</v>
      </c>
      <c r="K2375" s="4">
        <v>0.15285185699047443</v>
      </c>
    </row>
    <row r="2376" spans="7:11" x14ac:dyDescent="0.35">
      <c r="G2376" s="271">
        <v>36617</v>
      </c>
      <c r="H2376" s="4">
        <v>8.8290344610763238E-2</v>
      </c>
      <c r="I2376" s="4">
        <v>0.10053878782017645</v>
      </c>
      <c r="J2376" s="4">
        <v>8.8533781761852781E-2</v>
      </c>
      <c r="K2376" s="4">
        <v>0.15381009821454006</v>
      </c>
    </row>
    <row r="2377" spans="7:11" x14ac:dyDescent="0.35">
      <c r="G2377" s="271">
        <v>36647</v>
      </c>
      <c r="H2377" s="4">
        <v>0.24189266579438762</v>
      </c>
      <c r="I2377" s="4">
        <v>0.39265466928354154</v>
      </c>
      <c r="J2377" s="4">
        <v>0.1120793102104376</v>
      </c>
      <c r="K2377" s="4">
        <v>0.18227470982686023</v>
      </c>
    </row>
    <row r="2378" spans="7:11" x14ac:dyDescent="0.35">
      <c r="G2378" s="271">
        <v>36678</v>
      </c>
      <c r="H2378" s="4">
        <v>0.24565230805658311</v>
      </c>
      <c r="I2378" s="4">
        <v>0.24094078675472064</v>
      </c>
      <c r="J2378" s="4">
        <v>0.13358078962876951</v>
      </c>
      <c r="K2378" s="4">
        <v>0.19560974859760139</v>
      </c>
    </row>
    <row r="2379" spans="7:11" x14ac:dyDescent="0.35">
      <c r="G2379" s="271">
        <v>36708</v>
      </c>
      <c r="H2379" s="4">
        <v>0.20004965948366982</v>
      </c>
      <c r="I2379" s="4">
        <v>0.15828696147043808</v>
      </c>
      <c r="J2379" s="4">
        <v>0.15487076677251643</v>
      </c>
      <c r="K2379" s="4">
        <v>0.20105972628201418</v>
      </c>
    </row>
    <row r="2380" spans="7:11" x14ac:dyDescent="0.35">
      <c r="G2380" s="271">
        <v>36739</v>
      </c>
      <c r="H2380" s="4">
        <v>0.32220920802221165</v>
      </c>
      <c r="I2380" s="4">
        <v>0.3269886288110615</v>
      </c>
      <c r="J2380" s="4">
        <v>0.16793780883388676</v>
      </c>
      <c r="K2380" s="4">
        <v>0.21393149640691567</v>
      </c>
    </row>
    <row r="2381" spans="7:11" x14ac:dyDescent="0.35">
      <c r="G2381" s="271">
        <v>36770</v>
      </c>
      <c r="H2381" s="4">
        <v>0.20015910386919922</v>
      </c>
      <c r="I2381" s="4">
        <v>0.15229385995417433</v>
      </c>
      <c r="J2381" s="4">
        <v>0.17715093929409043</v>
      </c>
      <c r="K2381" s="4">
        <v>0.21609895460744455</v>
      </c>
    </row>
    <row r="2382" spans="7:11" x14ac:dyDescent="0.35">
      <c r="G2382" s="271">
        <v>36800</v>
      </c>
      <c r="H2382" s="4">
        <v>0.29203292253089597</v>
      </c>
      <c r="I2382" s="4">
        <v>0.32486709897100075</v>
      </c>
      <c r="J2382" s="4">
        <v>0.20354097409260907</v>
      </c>
      <c r="K2382" s="4">
        <v>0.23756167311695231</v>
      </c>
    </row>
    <row r="2383" spans="7:11" x14ac:dyDescent="0.35">
      <c r="G2383" s="271">
        <v>36831</v>
      </c>
      <c r="H2383" s="4">
        <v>0.31281223096147603</v>
      </c>
      <c r="I2383" s="4">
        <v>0.20256874415254522</v>
      </c>
      <c r="J2383" s="4">
        <v>0.21688589025709115</v>
      </c>
      <c r="K2383" s="4">
        <v>0.23478349899245154</v>
      </c>
    </row>
    <row r="2384" spans="7:11" x14ac:dyDescent="0.35">
      <c r="G2384" s="271">
        <v>36861</v>
      </c>
      <c r="H2384" s="4">
        <v>0.13888382926968923</v>
      </c>
      <c r="I2384" s="4">
        <v>9.9171673661275106E-2</v>
      </c>
      <c r="J2384" s="4">
        <v>0.21177297700116848</v>
      </c>
      <c r="K2384" s="4">
        <v>0.21905708516209743</v>
      </c>
    </row>
    <row r="2385" spans="7:11" x14ac:dyDescent="0.35">
      <c r="G2385" s="271">
        <v>36892</v>
      </c>
      <c r="H2385" s="4">
        <v>0.38455658668742698</v>
      </c>
      <c r="I2385" s="4">
        <v>0.22802295564995778</v>
      </c>
      <c r="J2385" s="4">
        <v>0.22873109606325115</v>
      </c>
      <c r="K2385" s="4">
        <v>0.21949610809442999</v>
      </c>
    </row>
    <row r="2386" spans="7:11" x14ac:dyDescent="0.35">
      <c r="G2386" s="271">
        <v>36923</v>
      </c>
      <c r="H2386" s="4">
        <v>0.19634217506029472</v>
      </c>
      <c r="I2386" s="4">
        <v>4.9942109610483287E-2</v>
      </c>
      <c r="J2386" s="4">
        <v>0.22826801597597246</v>
      </c>
      <c r="K2386" s="4">
        <v>0.20121116689783158</v>
      </c>
    </row>
    <row r="2387" spans="7:11" x14ac:dyDescent="0.35">
      <c r="G2387" s="271">
        <v>36951</v>
      </c>
      <c r="H2387" s="4">
        <v>0.16075517413588747</v>
      </c>
      <c r="I2387" s="4">
        <v>7.3371779013214455E-2</v>
      </c>
      <c r="J2387" s="4">
        <v>0.2286112018788351</v>
      </c>
      <c r="K2387" s="4">
        <v>0.18733788820716679</v>
      </c>
    </row>
    <row r="2388" spans="7:11" x14ac:dyDescent="0.35">
      <c r="G2388" s="271">
        <v>36982</v>
      </c>
      <c r="H2388" s="4">
        <v>0.19656248443653546</v>
      </c>
      <c r="I2388" s="4">
        <v>0.1189353527960455</v>
      </c>
      <c r="J2388" s="4">
        <v>0.23663682822580578</v>
      </c>
      <c r="K2388" s="4">
        <v>0.18823456633991942</v>
      </c>
    </row>
    <row r="2389" spans="7:11" x14ac:dyDescent="0.35">
      <c r="G2389" s="271">
        <v>37012</v>
      </c>
      <c r="H2389" s="4">
        <v>0.17133393351776238</v>
      </c>
      <c r="I2389" s="4">
        <v>6.1766427432963233E-3</v>
      </c>
      <c r="J2389" s="4">
        <v>0.22989575800255868</v>
      </c>
      <c r="K2389" s="4">
        <v>0.15403058049698592</v>
      </c>
    </row>
    <row r="2390" spans="7:11" x14ac:dyDescent="0.35">
      <c r="G2390" s="271">
        <v>37043</v>
      </c>
      <c r="H2390" s="4">
        <v>5.37929669099666E-2</v>
      </c>
      <c r="I2390" s="4">
        <v>5.8888406803274673E-2</v>
      </c>
      <c r="J2390" s="4">
        <v>0.21079689940594193</v>
      </c>
      <c r="K2390" s="4">
        <v>0.13797566234212888</v>
      </c>
    </row>
    <row r="2391" spans="7:11" x14ac:dyDescent="0.35">
      <c r="G2391" s="271">
        <v>37073</v>
      </c>
      <c r="H2391" s="4">
        <v>8.4840644600122639E-2</v>
      </c>
      <c r="I2391" s="4">
        <v>0.10505029172632896</v>
      </c>
      <c r="J2391" s="4">
        <v>0.19952234582678208</v>
      </c>
      <c r="K2391" s="4">
        <v>0.13343777710850624</v>
      </c>
    </row>
    <row r="2392" spans="7:11" x14ac:dyDescent="0.35">
      <c r="G2392" s="271">
        <v>37104</v>
      </c>
      <c r="H2392" s="4">
        <v>2.9651825385648589E-2</v>
      </c>
      <c r="I2392" s="4">
        <v>-2.0740770461804559E-3</v>
      </c>
      <c r="J2392" s="4">
        <v>0.18201813306445769</v>
      </c>
      <c r="K2392" s="4">
        <v>0.11348928449449081</v>
      </c>
    </row>
    <row r="2393" spans="7:11" x14ac:dyDescent="0.35">
      <c r="G2393" s="271">
        <v>37135</v>
      </c>
      <c r="H2393" s="4">
        <v>-2.6069296209093706E-2</v>
      </c>
      <c r="I2393" s="4">
        <v>3.4639710112086997E-2</v>
      </c>
      <c r="J2393" s="4">
        <v>0.16090655658591402</v>
      </c>
      <c r="K2393" s="4">
        <v>0.10374933388127183</v>
      </c>
    </row>
    <row r="2394" spans="7:11" x14ac:dyDescent="0.35">
      <c r="G2394" s="271">
        <v>37165</v>
      </c>
      <c r="H2394" s="4">
        <v>5.0532506902536412E-2</v>
      </c>
      <c r="I2394" s="4">
        <v>-2.1023576177623293E-2</v>
      </c>
      <c r="J2394" s="4">
        <v>0.139353950211897</v>
      </c>
      <c r="K2394" s="4">
        <v>7.5878266675577732E-2</v>
      </c>
    </row>
    <row r="2395" spans="7:11" x14ac:dyDescent="0.35">
      <c r="G2395" s="271">
        <v>37196</v>
      </c>
      <c r="H2395" s="4">
        <v>-6.4367861625691969E-2</v>
      </c>
      <c r="I2395" s="4">
        <v>-7.7707580022438716E-2</v>
      </c>
      <c r="J2395" s="4">
        <v>0.10422296885116622</v>
      </c>
      <c r="K2395" s="4">
        <v>5.1480731307608218E-2</v>
      </c>
    </row>
    <row r="2396" spans="7:11" x14ac:dyDescent="0.35">
      <c r="G2396" s="271">
        <v>37226</v>
      </c>
      <c r="H2396" s="4">
        <v>-9.6895666647766387E-2</v>
      </c>
      <c r="I2396" s="4">
        <v>-0.1173570439277285</v>
      </c>
      <c r="J2396" s="4">
        <v>8.5244279309467652E-2</v>
      </c>
      <c r="K2396" s="4">
        <v>3.386749661529076E-2</v>
      </c>
    </row>
    <row r="2397" spans="7:11" x14ac:dyDescent="0.35">
      <c r="G2397" s="271">
        <v>37257</v>
      </c>
      <c r="H2397" s="4">
        <v>-1.8542224600834323E-2</v>
      </c>
      <c r="I2397" s="4">
        <v>-4.4879239083064904E-2</v>
      </c>
      <c r="J2397" s="4">
        <v>5.683934883400843E-2</v>
      </c>
      <c r="K2397" s="4">
        <v>1.3634220950257792E-2</v>
      </c>
    </row>
    <row r="2398" spans="7:11" x14ac:dyDescent="0.35">
      <c r="G2398" s="271">
        <v>37288</v>
      </c>
      <c r="H2398" s="4">
        <v>-3.150761874838981E-3</v>
      </c>
      <c r="I2398" s="4">
        <v>1.5563831023038377E-2</v>
      </c>
      <c r="J2398" s="4">
        <v>4.1164726124887308E-2</v>
      </c>
      <c r="K2398" s="4">
        <v>1.0903783724295124E-2</v>
      </c>
    </row>
    <row r="2399" spans="7:11" x14ac:dyDescent="0.35">
      <c r="G2399" s="271">
        <v>37316</v>
      </c>
      <c r="H2399" s="4">
        <v>-9.3478922873657777E-2</v>
      </c>
      <c r="I2399" s="4">
        <v>-0.10017009738091709</v>
      </c>
      <c r="J2399" s="4">
        <v>1.8548233273889325E-2</v>
      </c>
      <c r="K2399" s="4">
        <v>-4.7562400062889365E-3</v>
      </c>
    </row>
    <row r="2400" spans="7:11" x14ac:dyDescent="0.35">
      <c r="G2400" s="271">
        <v>37347</v>
      </c>
      <c r="H2400" s="4">
        <v>0.14097241624182555</v>
      </c>
      <c r="I2400" s="4">
        <v>0.10924907249260851</v>
      </c>
      <c r="J2400" s="4">
        <v>1.643651763911147E-2</v>
      </c>
      <c r="K2400" s="4">
        <v>-4.4770157167353108E-3</v>
      </c>
    </row>
    <row r="2401" spans="7:11" x14ac:dyDescent="0.35">
      <c r="G2401" s="271">
        <v>37377</v>
      </c>
      <c r="H2401" s="4">
        <v>-1.9125974072521701E-2</v>
      </c>
      <c r="I2401" s="4">
        <v>-9.2530701568165341E-3</v>
      </c>
      <c r="J2401" s="4">
        <v>9.4347872281685952E-4</v>
      </c>
      <c r="K2401" s="4">
        <v>-5.8703616475684894E-3</v>
      </c>
    </row>
    <row r="2402" spans="7:11" x14ac:dyDescent="0.35">
      <c r="G2402" s="271">
        <v>37408</v>
      </c>
      <c r="H2402" s="4">
        <v>-6.904615983103668E-2</v>
      </c>
      <c r="I2402" s="4">
        <v>-5.0720951772502465E-2</v>
      </c>
      <c r="J2402" s="4">
        <v>-9.6366799331187858E-3</v>
      </c>
      <c r="K2402" s="4">
        <v>-1.5457998549365248E-2</v>
      </c>
    </row>
    <row r="2403" spans="7:11" x14ac:dyDescent="0.35">
      <c r="G2403" s="271">
        <v>37438</v>
      </c>
      <c r="H2403" s="4">
        <v>6.6407240468142614E-2</v>
      </c>
      <c r="I2403" s="4">
        <v>-1.702019578849856E-3</v>
      </c>
      <c r="J2403" s="4">
        <v>-1.0599232854057394E-2</v>
      </c>
      <c r="K2403" s="4">
        <v>-2.3813223518546978E-2</v>
      </c>
    </row>
    <row r="2404" spans="7:11" x14ac:dyDescent="0.35">
      <c r="G2404" s="271">
        <v>37469</v>
      </c>
      <c r="H2404" s="4">
        <v>-2.2929083787679438E-2</v>
      </c>
      <c r="I2404" s="4">
        <v>-1.6378570883358923E-2</v>
      </c>
      <c r="J2404" s="4">
        <v>-1.3584355370864332E-2</v>
      </c>
      <c r="K2404" s="4">
        <v>-2.4724999422966021E-2</v>
      </c>
    </row>
    <row r="2405" spans="7:11" x14ac:dyDescent="0.35">
      <c r="G2405" s="271">
        <v>37500</v>
      </c>
      <c r="H2405" s="4">
        <v>2.456718286467563E-2</v>
      </c>
      <c r="I2405" s="4">
        <v>6.9193355549229896E-2</v>
      </c>
      <c r="J2405" s="4">
        <v>-9.5397894263696825E-3</v>
      </c>
      <c r="K2405" s="4">
        <v>-2.1760120599581434E-2</v>
      </c>
    </row>
    <row r="2406" spans="7:11" x14ac:dyDescent="0.35">
      <c r="G2406" s="271">
        <v>37530</v>
      </c>
      <c r="H2406" s="4">
        <v>4.8945266908415608E-2</v>
      </c>
      <c r="I2406" s="4">
        <v>0.13087063541456412</v>
      </c>
      <c r="J2406" s="4">
        <v>-9.4176311460014706E-3</v>
      </c>
      <c r="K2406" s="4">
        <v>-8.5542976854752206E-3</v>
      </c>
    </row>
    <row r="2407" spans="7:11" x14ac:dyDescent="0.35">
      <c r="G2407" s="271">
        <v>37561</v>
      </c>
      <c r="H2407" s="4">
        <v>1.3857901761087588E-2</v>
      </c>
      <c r="I2407" s="4">
        <v>7.6070667043365292E-2</v>
      </c>
      <c r="J2407" s="4">
        <v>-2.1491982954098265E-3</v>
      </c>
      <c r="K2407" s="4">
        <v>4.636379467512608E-3</v>
      </c>
    </row>
    <row r="2408" spans="7:11" x14ac:dyDescent="0.35">
      <c r="G2408" s="271">
        <v>37591</v>
      </c>
      <c r="H2408" s="4">
        <v>0.11564789738916303</v>
      </c>
      <c r="I2408" s="4">
        <v>0.16496033025294743</v>
      </c>
      <c r="J2408" s="4">
        <v>1.3041044804620316E-2</v>
      </c>
      <c r="K2408" s="4">
        <v>2.5788808804152019E-2</v>
      </c>
    </row>
    <row r="2409" spans="7:11" x14ac:dyDescent="0.35">
      <c r="G2409" s="271">
        <v>37622</v>
      </c>
      <c r="H2409" s="4">
        <v>1.1067233273588828E-2</v>
      </c>
      <c r="I2409" s="4">
        <v>7.8672607201685896E-2</v>
      </c>
      <c r="J2409" s="4">
        <v>1.553132542182345E-2</v>
      </c>
      <c r="K2409" s="4">
        <v>3.6001388425765946E-2</v>
      </c>
    </row>
    <row r="2410" spans="7:11" x14ac:dyDescent="0.35">
      <c r="G2410" s="271">
        <v>37653</v>
      </c>
      <c r="H2410" s="4">
        <v>8.2459768132823186E-3</v>
      </c>
      <c r="I2410" s="4">
        <v>4.866617687354613E-2</v>
      </c>
      <c r="J2410" s="4">
        <v>1.6504849117290554E-2</v>
      </c>
      <c r="K2410" s="4">
        <v>3.8755996978856233E-2</v>
      </c>
    </row>
    <row r="2411" spans="7:11" x14ac:dyDescent="0.35">
      <c r="G2411" s="271">
        <v>37681</v>
      </c>
      <c r="H2411" s="4">
        <v>0.10034761151179161</v>
      </c>
      <c r="I2411" s="4">
        <v>0.17920384919773813</v>
      </c>
      <c r="J2411" s="4">
        <v>3.3880988408819146E-2</v>
      </c>
      <c r="K2411" s="4">
        <v>6.3417766782953189E-2</v>
      </c>
    </row>
    <row r="2412" spans="7:11" x14ac:dyDescent="0.35">
      <c r="G2412" s="271">
        <v>37712</v>
      </c>
      <c r="H2412" s="4">
        <v>-4.4832421466977745E-2</v>
      </c>
      <c r="I2412" s="4">
        <v>1.3276461631035907E-2</v>
      </c>
      <c r="J2412" s="4">
        <v>1.8354642473241478E-2</v>
      </c>
      <c r="K2412" s="4">
        <v>5.5196937161453574E-2</v>
      </c>
    </row>
    <row r="2413" spans="7:11" x14ac:dyDescent="0.35">
      <c r="G2413" s="271">
        <v>37742</v>
      </c>
      <c r="H2413" s="4">
        <v>-1.4286687049664182E-2</v>
      </c>
      <c r="I2413" s="4">
        <v>3.0109759938754532E-2</v>
      </c>
      <c r="J2413" s="4">
        <v>1.8858613787696932E-2</v>
      </c>
      <c r="K2413" s="4">
        <v>5.8808895501899716E-2</v>
      </c>
    </row>
    <row r="2414" spans="7:11" x14ac:dyDescent="0.35">
      <c r="G2414" s="271">
        <v>37773</v>
      </c>
      <c r="H2414" s="4">
        <v>1.1983636460028757E-2</v>
      </c>
      <c r="I2414" s="4">
        <v>2.9978544687639941E-2</v>
      </c>
      <c r="J2414" s="4">
        <v>2.6106089289460677E-2</v>
      </c>
      <c r="K2414" s="4">
        <v>6.6356498222440274E-2</v>
      </c>
    </row>
    <row r="2415" spans="7:11" x14ac:dyDescent="0.35">
      <c r="G2415" s="271">
        <v>37803</v>
      </c>
      <c r="H2415" s="4">
        <v>-1.1271843177975693E-3</v>
      </c>
      <c r="I2415" s="4">
        <v>4.1680853349989277E-2</v>
      </c>
      <c r="J2415" s="4">
        <v>1.9998093500730008E-2</v>
      </c>
      <c r="K2415" s="4">
        <v>7.025670447580068E-2</v>
      </c>
    </row>
    <row r="2416" spans="7:11" x14ac:dyDescent="0.35">
      <c r="G2416" s="271">
        <v>37834</v>
      </c>
      <c r="H2416" s="4">
        <v>-4.879294626598818E-2</v>
      </c>
      <c r="I2416" s="4">
        <v>-2.5885090982090464E-2</v>
      </c>
      <c r="J2416" s="4">
        <v>1.8568801309110095E-2</v>
      </c>
      <c r="K2416" s="4">
        <v>6.973993877887974E-2</v>
      </c>
    </row>
    <row r="2417" spans="7:11" x14ac:dyDescent="0.35">
      <c r="G2417" s="271">
        <v>37865</v>
      </c>
      <c r="H2417" s="4">
        <v>6.9130191644614092E-2</v>
      </c>
      <c r="I2417" s="4">
        <v>6.3211014527991827E-2</v>
      </c>
      <c r="J2417" s="4">
        <v>2.223848804356332E-2</v>
      </c>
      <c r="K2417" s="4">
        <v>6.9206276094207153E-2</v>
      </c>
    </row>
    <row r="2418" spans="7:11" x14ac:dyDescent="0.35">
      <c r="G2418" s="271">
        <v>37895</v>
      </c>
      <c r="H2418" s="4">
        <v>8.0021868668089802E-3</v>
      </c>
      <c r="I2418" s="4">
        <v>-1.2165323068161871E-2</v>
      </c>
      <c r="J2418" s="4">
        <v>1.829559048967111E-2</v>
      </c>
      <c r="K2418" s="4">
        <v>5.5728062517216514E-2</v>
      </c>
    </row>
    <row r="2419" spans="7:11" x14ac:dyDescent="0.35">
      <c r="G2419" s="271">
        <v>37926</v>
      </c>
      <c r="H2419" s="4">
        <v>-2.8631445565290847E-2</v>
      </c>
      <c r="I2419" s="4">
        <v>6.6935381632742486E-2</v>
      </c>
      <c r="J2419" s="4">
        <v>1.4463766350545582E-2</v>
      </c>
      <c r="K2419" s="4">
        <v>5.5046687393238036E-2</v>
      </c>
    </row>
    <row r="2420" spans="7:11" x14ac:dyDescent="0.35">
      <c r="G2420" s="271">
        <v>37956</v>
      </c>
      <c r="H2420" s="4">
        <v>5.8693959871665369E-2</v>
      </c>
      <c r="I2420" s="4">
        <v>4.7180146106689635E-2</v>
      </c>
      <c r="J2420" s="4">
        <v>1.0973530548819888E-2</v>
      </c>
      <c r="K2420" s="4">
        <v>4.6821722518628706E-2</v>
      </c>
    </row>
    <row r="2421" spans="7:11" x14ac:dyDescent="0.35">
      <c r="G2421" s="271">
        <v>37987</v>
      </c>
      <c r="H2421" s="4">
        <v>-4.8371749325842317E-2</v>
      </c>
      <c r="I2421" s="4">
        <v>2.4785895568225635E-2</v>
      </c>
      <c r="J2421" s="4">
        <v>6.0948367939890336E-3</v>
      </c>
      <c r="K2421" s="4">
        <v>4.2500152928794943E-2</v>
      </c>
    </row>
    <row r="2422" spans="7:11" x14ac:dyDescent="0.35">
      <c r="G2422" s="271">
        <v>38018</v>
      </c>
      <c r="H2422" s="4">
        <v>1.5767022783076623E-2</v>
      </c>
      <c r="I2422" s="4">
        <v>4.7613080973507138E-2</v>
      </c>
      <c r="J2422" s="4">
        <v>6.7302724407594106E-3</v>
      </c>
      <c r="K2422" s="4">
        <v>4.2435107338314015E-2</v>
      </c>
    </row>
    <row r="2423" spans="7:11" x14ac:dyDescent="0.35">
      <c r="G2423" s="271">
        <v>38047</v>
      </c>
      <c r="H2423" s="4">
        <v>7.3089062587170295E-2</v>
      </c>
      <c r="I2423" s="4">
        <v>0.10677933022568897</v>
      </c>
      <c r="J2423" s="4">
        <v>5.0428173396255271E-3</v>
      </c>
      <c r="K2423" s="4">
        <v>3.7645412435678871E-2</v>
      </c>
    </row>
    <row r="2424" spans="7:11" x14ac:dyDescent="0.35">
      <c r="G2424" s="271">
        <v>38078</v>
      </c>
      <c r="H2424" s="4">
        <v>2.8493638896840423E-2</v>
      </c>
      <c r="I2424" s="4">
        <v>0.10903993639817799</v>
      </c>
      <c r="J2424" s="4">
        <v>1.1428144940332841E-2</v>
      </c>
      <c r="K2424" s="4">
        <v>4.5883651808639403E-2</v>
      </c>
    </row>
    <row r="2425" spans="7:11" x14ac:dyDescent="0.35">
      <c r="G2425" s="271">
        <v>38108</v>
      </c>
      <c r="H2425" s="4">
        <v>3.05817583246768E-2</v>
      </c>
      <c r="I2425" s="4">
        <v>6.1215568950892418E-2</v>
      </c>
      <c r="J2425" s="4">
        <v>1.5388295913506544E-2</v>
      </c>
      <c r="K2425" s="4">
        <v>4.8578209161491026E-2</v>
      </c>
    </row>
    <row r="2426" spans="7:11" x14ac:dyDescent="0.35">
      <c r="G2426" s="271">
        <v>38139</v>
      </c>
      <c r="H2426" s="4">
        <v>0.12801290026971524</v>
      </c>
      <c r="I2426" s="4">
        <v>0.1976326412469056</v>
      </c>
      <c r="J2426" s="4">
        <v>2.4857886767077009E-2</v>
      </c>
      <c r="K2426" s="4">
        <v>6.2653853723539488E-2</v>
      </c>
    </row>
    <row r="2427" spans="7:11" x14ac:dyDescent="0.35">
      <c r="G2427" s="271">
        <v>38169</v>
      </c>
      <c r="H2427" s="4">
        <v>5.3364083219018532E-2</v>
      </c>
      <c r="I2427" s="4">
        <v>0.1284550654183203</v>
      </c>
      <c r="J2427" s="4">
        <v>2.987311992296604E-2</v>
      </c>
      <c r="K2427" s="4">
        <v>7.0153246883142284E-2</v>
      </c>
    </row>
    <row r="2428" spans="7:11" x14ac:dyDescent="0.35">
      <c r="G2428" s="271">
        <v>38200</v>
      </c>
      <c r="H2428" s="4">
        <v>0.12334635298622909</v>
      </c>
      <c r="I2428" s="4">
        <v>0.24520909145601522</v>
      </c>
      <c r="J2428" s="4">
        <v>3.9333512823461758E-2</v>
      </c>
      <c r="K2428" s="4">
        <v>8.6121900658385542E-2</v>
      </c>
    </row>
    <row r="2429" spans="7:11" x14ac:dyDescent="0.35">
      <c r="G2429" s="271">
        <v>38231</v>
      </c>
      <c r="H2429" s="4">
        <v>7.3823612662344607E-2</v>
      </c>
      <c r="I2429" s="4">
        <v>0.16200421068479742</v>
      </c>
      <c r="J2429" s="4">
        <v>3.990183772535949E-2</v>
      </c>
      <c r="K2429" s="4">
        <v>9.4713832147746979E-2</v>
      </c>
    </row>
    <row r="2430" spans="7:11" x14ac:dyDescent="0.35">
      <c r="G2430" s="271">
        <v>38261</v>
      </c>
      <c r="H2430" s="4">
        <v>-3.3190594433779252E-2</v>
      </c>
      <c r="I2430" s="4">
        <v>3.2069774947206531E-2</v>
      </c>
      <c r="J2430" s="4">
        <v>3.5826821729114222E-2</v>
      </c>
      <c r="K2430" s="4">
        <v>9.8940973079144401E-2</v>
      </c>
    </row>
    <row r="2431" spans="7:11" x14ac:dyDescent="0.35">
      <c r="G2431" s="271">
        <v>38292</v>
      </c>
      <c r="H2431" s="4">
        <v>0.11592379449681589</v>
      </c>
      <c r="I2431" s="4">
        <v>0.16962948697634284</v>
      </c>
      <c r="J2431" s="4">
        <v>4.8455508070738507E-2</v>
      </c>
      <c r="K2431" s="4">
        <v>0.10795439230828241</v>
      </c>
    </row>
    <row r="2432" spans="7:11" x14ac:dyDescent="0.35">
      <c r="G2432" s="271">
        <v>38322</v>
      </c>
      <c r="H2432" s="4">
        <v>7.1172515900693734E-2</v>
      </c>
      <c r="I2432" s="4">
        <v>0.20844555172979295</v>
      </c>
      <c r="J2432" s="4">
        <v>4.9481728779520839E-2</v>
      </c>
      <c r="K2432" s="4">
        <v>0.1207148663966926</v>
      </c>
    </row>
    <row r="2433" spans="7:11" x14ac:dyDescent="0.35">
      <c r="G2433" s="271">
        <v>38353</v>
      </c>
      <c r="H2433" s="4">
        <v>5.7179026238101338E-2</v>
      </c>
      <c r="I2433" s="4">
        <v>7.0638736914430345E-2</v>
      </c>
      <c r="J2433" s="4">
        <v>5.8062523357849338E-2</v>
      </c>
      <c r="K2433" s="4">
        <v>0.12430135843478873</v>
      </c>
    </row>
    <row r="2434" spans="7:11" x14ac:dyDescent="0.35">
      <c r="G2434" s="271">
        <v>38384</v>
      </c>
      <c r="H2434" s="4">
        <v>7.8180685450961906E-2</v>
      </c>
      <c r="I2434" s="4">
        <v>0.14233909215263996</v>
      </c>
      <c r="J2434" s="4">
        <v>6.3314790112450003E-2</v>
      </c>
      <c r="K2434" s="4">
        <v>0.13207802835238835</v>
      </c>
    </row>
    <row r="2435" spans="7:11" x14ac:dyDescent="0.35">
      <c r="G2435" s="271">
        <v>38412</v>
      </c>
      <c r="H2435" s="4">
        <v>8.5747623422653962E-3</v>
      </c>
      <c r="I2435" s="4">
        <v>5.8949323974352819E-2</v>
      </c>
      <c r="J2435" s="4">
        <v>5.7170020076162231E-2</v>
      </c>
      <c r="K2435" s="4">
        <v>0.12710465233431578</v>
      </c>
    </row>
    <row r="2436" spans="7:11" x14ac:dyDescent="0.35">
      <c r="G2436" s="271">
        <v>38443</v>
      </c>
      <c r="H2436" s="4">
        <v>0.14998717178527521</v>
      </c>
      <c r="I2436" s="4">
        <v>0.14216241999194446</v>
      </c>
      <c r="J2436" s="4">
        <v>6.7527329668428226E-2</v>
      </c>
      <c r="K2436" s="4">
        <v>0.12997368892981531</v>
      </c>
    </row>
    <row r="2437" spans="7:11" x14ac:dyDescent="0.35">
      <c r="G2437" s="271">
        <v>38473</v>
      </c>
      <c r="H2437" s="4">
        <v>8.4631448512818341E-2</v>
      </c>
      <c r="I2437" s="4">
        <v>0.16540747790936239</v>
      </c>
      <c r="J2437" s="4">
        <v>7.2231921038740099E-2</v>
      </c>
      <c r="K2437" s="4">
        <v>0.1388926251817808</v>
      </c>
    </row>
    <row r="2438" spans="7:11" x14ac:dyDescent="0.35">
      <c r="G2438" s="271">
        <v>38504</v>
      </c>
      <c r="H2438" s="4">
        <v>6.8980961134677221E-2</v>
      </c>
      <c r="I2438" s="4">
        <v>0.12026050450116288</v>
      </c>
      <c r="J2438" s="4">
        <v>6.7496168831085779E-2</v>
      </c>
      <c r="K2438" s="4">
        <v>0.132468059153799</v>
      </c>
    </row>
    <row r="2439" spans="7:11" x14ac:dyDescent="0.35">
      <c r="G2439" s="271">
        <v>38534</v>
      </c>
      <c r="H2439" s="4">
        <v>3.1097143225915946E-2</v>
      </c>
      <c r="I2439" s="4">
        <v>5.3708502247183931E-2</v>
      </c>
      <c r="J2439" s="4">
        <v>6.5333799791646774E-2</v>
      </c>
      <c r="K2439" s="4">
        <v>0.12554765325588457</v>
      </c>
    </row>
    <row r="2440" spans="7:11" x14ac:dyDescent="0.35">
      <c r="G2440" s="271">
        <v>38565</v>
      </c>
      <c r="H2440" s="4">
        <v>0.13928177905634032</v>
      </c>
      <c r="I2440" s="4">
        <v>0.16495210719205478</v>
      </c>
      <c r="J2440" s="4">
        <v>6.6628394787002332E-2</v>
      </c>
      <c r="K2440" s="4">
        <v>0.12175474689318522</v>
      </c>
    </row>
    <row r="2441" spans="7:11" x14ac:dyDescent="0.35">
      <c r="G2441" s="271">
        <v>38596</v>
      </c>
      <c r="H2441" s="4">
        <v>0.12601254863411659</v>
      </c>
      <c r="I2441" s="4">
        <v>0.11043709285070014</v>
      </c>
      <c r="J2441" s="4">
        <v>7.1298744556094418E-2</v>
      </c>
      <c r="K2441" s="4">
        <v>0.11745305757267044</v>
      </c>
    </row>
    <row r="2442" spans="7:11" x14ac:dyDescent="0.35">
      <c r="G2442" s="271">
        <v>38626</v>
      </c>
      <c r="H2442" s="4">
        <v>7.7622701377999981E-2</v>
      </c>
      <c r="I2442" s="4">
        <v>0.14003388963021846</v>
      </c>
      <c r="J2442" s="4">
        <v>8.1797257589480754E-2</v>
      </c>
      <c r="K2442" s="4">
        <v>0.12663118333717094</v>
      </c>
    </row>
    <row r="2443" spans="7:11" x14ac:dyDescent="0.35">
      <c r="G2443" s="271">
        <v>38657</v>
      </c>
      <c r="H2443" s="4">
        <v>0.12288426802790431</v>
      </c>
      <c r="I2443" s="4">
        <v>0.12198004499542026</v>
      </c>
      <c r="J2443" s="4">
        <v>8.2761438137721743E-2</v>
      </c>
      <c r="K2443" s="4">
        <v>0.12271748235886948</v>
      </c>
    </row>
    <row r="2444" spans="7:11" x14ac:dyDescent="0.35">
      <c r="G2444" s="271">
        <v>38687</v>
      </c>
      <c r="H2444" s="4">
        <v>7.2620901873857946E-2</v>
      </c>
      <c r="I2444" s="4">
        <v>9.1209091055573621E-2</v>
      </c>
      <c r="J2444" s="4">
        <v>8.2815902576332201E-2</v>
      </c>
      <c r="K2444" s="4">
        <v>0.11382540413444642</v>
      </c>
    </row>
    <row r="2445" spans="7:11" x14ac:dyDescent="0.35">
      <c r="G2445" s="271">
        <v>38718</v>
      </c>
      <c r="H2445" s="4">
        <v>0.15147125647779935</v>
      </c>
      <c r="I2445" s="4">
        <v>0.17306691395488327</v>
      </c>
      <c r="J2445" s="4">
        <v>9.0022782715105443E-2</v>
      </c>
      <c r="K2445" s="4">
        <v>0.12163775506289398</v>
      </c>
    </row>
    <row r="2446" spans="7:11" x14ac:dyDescent="0.35">
      <c r="G2446" s="271">
        <v>38749</v>
      </c>
      <c r="H2446" s="4">
        <v>0.11053052219717041</v>
      </c>
      <c r="I2446" s="4">
        <v>0.14213429633558516</v>
      </c>
      <c r="J2446" s="4">
        <v>9.2738457529990326E-2</v>
      </c>
      <c r="K2446" s="4">
        <v>0.12184198766454002</v>
      </c>
    </row>
    <row r="2447" spans="7:11" x14ac:dyDescent="0.35">
      <c r="G2447" s="271">
        <v>38777</v>
      </c>
      <c r="H2447" s="4">
        <v>0.17923346953495956</v>
      </c>
      <c r="I2447" s="4">
        <v>0.20772379844717448</v>
      </c>
      <c r="J2447" s="4">
        <v>0.10834193627348587</v>
      </c>
      <c r="K2447" s="4">
        <v>0.13534506665068902</v>
      </c>
    </row>
    <row r="2448" spans="7:11" x14ac:dyDescent="0.35">
      <c r="G2448" s="271">
        <v>38808</v>
      </c>
      <c r="H2448" s="4">
        <v>-3.9644830260219921E-2</v>
      </c>
      <c r="I2448" s="4">
        <v>-4.1200949768049333E-2</v>
      </c>
      <c r="J2448" s="4">
        <v>9.1314564381034025E-2</v>
      </c>
      <c r="K2448" s="4">
        <v>0.11845985706341677</v>
      </c>
    </row>
    <row r="2449" spans="7:11" x14ac:dyDescent="0.35">
      <c r="G2449" s="271">
        <v>38838</v>
      </c>
      <c r="H2449" s="4">
        <v>0.1531905139382137</v>
      </c>
      <c r="I2449" s="4">
        <v>0.18668614466778544</v>
      </c>
      <c r="J2449" s="4">
        <v>9.7429203477942705E-2</v>
      </c>
      <c r="K2449" s="4">
        <v>0.12100426410976284</v>
      </c>
    </row>
    <row r="2450" spans="7:11" x14ac:dyDescent="0.35">
      <c r="G2450" s="271">
        <v>38869</v>
      </c>
      <c r="H2450" s="4">
        <v>0.13107826212993201</v>
      </c>
      <c r="I2450" s="4">
        <v>0.13772481809115766</v>
      </c>
      <c r="J2450" s="4">
        <v>0.10285182063665577</v>
      </c>
      <c r="K2450" s="4">
        <v>0.12263673362977623</v>
      </c>
    </row>
    <row r="2451" spans="7:11" x14ac:dyDescent="0.35">
      <c r="G2451" s="271">
        <v>38899</v>
      </c>
      <c r="H2451" s="4">
        <v>9.9017066773196216E-2</v>
      </c>
      <c r="I2451" s="4">
        <v>9.6097162832240235E-2</v>
      </c>
      <c r="J2451" s="4">
        <v>0.10883970855377756</v>
      </c>
      <c r="K2451" s="4">
        <v>0.12598580862510622</v>
      </c>
    </row>
    <row r="2452" spans="7:11" x14ac:dyDescent="0.35">
      <c r="G2452" s="271">
        <v>38930</v>
      </c>
      <c r="H2452" s="4">
        <v>0.14160106372260417</v>
      </c>
      <c r="I2452" s="4">
        <v>9.0666409744404985E-2</v>
      </c>
      <c r="J2452" s="4">
        <v>0.10921420529540837</v>
      </c>
      <c r="K2452" s="4">
        <v>0.12120786898774139</v>
      </c>
    </row>
    <row r="2453" spans="7:11" x14ac:dyDescent="0.35">
      <c r="G2453" s="271">
        <v>38961</v>
      </c>
      <c r="H2453" s="4">
        <v>2.589347515987539E-2</v>
      </c>
      <c r="I2453" s="4">
        <v>1.7157226000747761E-2</v>
      </c>
      <c r="J2453" s="4">
        <v>0.10006061875454852</v>
      </c>
      <c r="K2453" s="4">
        <v>0.11243156095397189</v>
      </c>
    </row>
    <row r="2454" spans="7:11" x14ac:dyDescent="0.35">
      <c r="G2454" s="271">
        <v>38991</v>
      </c>
      <c r="H2454" s="4">
        <v>0.14677381974070491</v>
      </c>
      <c r="I2454" s="4">
        <v>0.17661814080204219</v>
      </c>
      <c r="J2454" s="4">
        <v>0.10623437089207699</v>
      </c>
      <c r="K2454" s="4">
        <v>0.11595690818888271</v>
      </c>
    </row>
    <row r="2455" spans="7:11" x14ac:dyDescent="0.35">
      <c r="G2455" s="271">
        <v>39022</v>
      </c>
      <c r="H2455" s="4">
        <v>0.11051906730332406</v>
      </c>
      <c r="I2455" s="4">
        <v>7.7913284281799777E-2</v>
      </c>
      <c r="J2455" s="4">
        <v>0.10523089149308618</v>
      </c>
      <c r="K2455" s="4">
        <v>0.11185704058389723</v>
      </c>
    </row>
    <row r="2456" spans="7:11" x14ac:dyDescent="0.35">
      <c r="G2456" s="271">
        <v>39052</v>
      </c>
      <c r="H2456" s="4">
        <v>6.2141917264768587E-2</v>
      </c>
      <c r="I2456" s="4">
        <v>1.1048591219844139E-2</v>
      </c>
      <c r="J2456" s="4">
        <v>0.10422190258153985</v>
      </c>
      <c r="K2456" s="4">
        <v>0.10489402638128942</v>
      </c>
    </row>
    <row r="2457" spans="7:11" x14ac:dyDescent="0.35">
      <c r="G2457" s="271">
        <v>39083</v>
      </c>
      <c r="H2457" s="4">
        <v>0.11102168290159309</v>
      </c>
      <c r="I2457" s="4">
        <v>0.13843533894864191</v>
      </c>
      <c r="J2457" s="4">
        <v>0.10141658547268673</v>
      </c>
      <c r="K2457" s="4">
        <v>0.10287771821652369</v>
      </c>
    </row>
    <row r="2458" spans="7:11" x14ac:dyDescent="0.35">
      <c r="G2458" s="271">
        <v>39114</v>
      </c>
      <c r="H2458" s="4">
        <v>7.8600809995172716E-2</v>
      </c>
      <c r="I2458" s="4">
        <v>8.4455338756650677E-2</v>
      </c>
      <c r="J2458" s="4">
        <v>9.8697756724028807E-2</v>
      </c>
      <c r="K2458" s="4">
        <v>9.8255066354079768E-2</v>
      </c>
    </row>
    <row r="2459" spans="7:11" x14ac:dyDescent="0.35">
      <c r="G2459" s="271">
        <v>39142</v>
      </c>
      <c r="H2459" s="4">
        <v>9.2336291205179277E-2</v>
      </c>
      <c r="I2459" s="4">
        <v>2.0659563222811705E-2</v>
      </c>
      <c r="J2459" s="4">
        <v>9.1404676008263186E-2</v>
      </c>
      <c r="K2459" s="4">
        <v>8.1620727518215697E-2</v>
      </c>
    </row>
    <row r="2460" spans="7:11" x14ac:dyDescent="0.35">
      <c r="G2460" s="271">
        <v>39173</v>
      </c>
      <c r="H2460" s="4">
        <v>5.2187929158562074E-2</v>
      </c>
      <c r="I2460" s="4">
        <v>9.8296502186332457E-2</v>
      </c>
      <c r="J2460" s="4">
        <v>9.9315028013117423E-2</v>
      </c>
      <c r="K2460" s="4">
        <v>9.3102525099513667E-2</v>
      </c>
    </row>
    <row r="2461" spans="7:11" x14ac:dyDescent="0.35">
      <c r="G2461" s="271">
        <v>39203</v>
      </c>
      <c r="H2461" s="4">
        <v>3.9305822702732085E-2</v>
      </c>
      <c r="I2461" s="4">
        <v>2.5770335495445496E-2</v>
      </c>
      <c r="J2461" s="4">
        <v>8.9235872790802917E-2</v>
      </c>
      <c r="K2461" s="4">
        <v>7.901009451105101E-2</v>
      </c>
    </row>
    <row r="2462" spans="7:11" x14ac:dyDescent="0.35">
      <c r="G2462" s="271">
        <v>39234</v>
      </c>
      <c r="H2462" s="4">
        <v>6.4332506362992037E-2</v>
      </c>
      <c r="I2462" s="4">
        <v>7.7297828518363421E-2</v>
      </c>
      <c r="J2462" s="4">
        <v>8.3523561429893478E-2</v>
      </c>
      <c r="K2462" s="4">
        <v>7.3935902545136045E-2</v>
      </c>
    </row>
    <row r="2463" spans="7:11" x14ac:dyDescent="0.35">
      <c r="G2463" s="271">
        <v>39264</v>
      </c>
      <c r="H2463" s="4">
        <v>8.2958979973024372E-2</v>
      </c>
      <c r="I2463" s="4">
        <v>0.16186904385470435</v>
      </c>
      <c r="J2463" s="4">
        <v>8.2200214979221142E-2</v>
      </c>
      <c r="K2463" s="4">
        <v>7.9614624677714518E-2</v>
      </c>
    </row>
    <row r="2464" spans="7:11" x14ac:dyDescent="0.35">
      <c r="G2464" s="271">
        <v>39295</v>
      </c>
      <c r="H2464" s="4">
        <v>0.10243739800209672</v>
      </c>
      <c r="I2464" s="4">
        <v>7.286896441305668E-2</v>
      </c>
      <c r="J2464" s="4">
        <v>8.0171547964739576E-2</v>
      </c>
      <c r="K2464" s="4">
        <v>7.8473854946888411E-2</v>
      </c>
    </row>
    <row r="2465" spans="7:11" x14ac:dyDescent="0.35">
      <c r="G2465" s="271">
        <v>39326</v>
      </c>
      <c r="H2465" s="4">
        <v>3.8259202583906138E-2</v>
      </c>
      <c r="I2465" s="4">
        <v>7.7334476398456919E-2</v>
      </c>
      <c r="J2465" s="4">
        <v>8.112701840780967E-2</v>
      </c>
      <c r="K2465" s="4">
        <v>8.3504028930032614E-2</v>
      </c>
    </row>
    <row r="2466" spans="7:11" x14ac:dyDescent="0.35">
      <c r="G2466" s="271">
        <v>39356</v>
      </c>
      <c r="H2466" s="4">
        <v>0.10804133542416361</v>
      </c>
      <c r="I2466" s="4">
        <v>9.4376715133095868E-2</v>
      </c>
      <c r="J2466" s="4">
        <v>7.8252728782548964E-2</v>
      </c>
      <c r="K2466" s="4">
        <v>7.7156588378434865E-2</v>
      </c>
    </row>
    <row r="2467" spans="7:11" x14ac:dyDescent="0.35">
      <c r="G2467" s="271">
        <v>39387</v>
      </c>
      <c r="H2467" s="4">
        <v>1.0659139136713458E-2</v>
      </c>
      <c r="I2467" s="4">
        <v>2.6383858612195166E-2</v>
      </c>
      <c r="J2467" s="4">
        <v>6.9009800600033921E-2</v>
      </c>
      <c r="K2467" s="4">
        <v>7.244367287469311E-2</v>
      </c>
    </row>
    <row r="2468" spans="7:11" x14ac:dyDescent="0.35">
      <c r="G2468" s="271">
        <v>39417</v>
      </c>
      <c r="H2468" s="4">
        <v>-2.8428940586223472E-2</v>
      </c>
      <c r="I2468" s="4">
        <v>6.2188811793977283E-2</v>
      </c>
      <c r="J2468" s="4">
        <v>6.205041549739776E-2</v>
      </c>
      <c r="K2468" s="4">
        <v>7.6370704536323553E-2</v>
      </c>
    </row>
    <row r="2469" spans="7:11" x14ac:dyDescent="0.35">
      <c r="G2469" s="271">
        <v>39448</v>
      </c>
      <c r="H2469" s="4">
        <v>8.1281041743018978E-2</v>
      </c>
      <c r="I2469" s="4">
        <v>8.779492432909497E-2</v>
      </c>
      <c r="J2469" s="4">
        <v>5.9996565176138716E-2</v>
      </c>
      <c r="K2469" s="4">
        <v>7.2720850911952573E-2</v>
      </c>
    </row>
    <row r="2470" spans="7:11" x14ac:dyDescent="0.35">
      <c r="G2470" s="271">
        <v>39479</v>
      </c>
      <c r="H2470" s="4">
        <v>0.14311815245067416</v>
      </c>
      <c r="I2470" s="4">
        <v>5.8241686961526984E-2</v>
      </c>
      <c r="J2470" s="4">
        <v>6.5664098657445491E-2</v>
      </c>
      <c r="K2470" s="4">
        <v>7.0533416137451344E-2</v>
      </c>
    </row>
    <row r="2471" spans="7:11" x14ac:dyDescent="0.35">
      <c r="G2471" s="271">
        <v>39508</v>
      </c>
      <c r="H2471" s="4">
        <v>-0.10621579486052235</v>
      </c>
      <c r="I2471" s="4">
        <v>-4.3390189307920601E-2</v>
      </c>
      <c r="J2471" s="4">
        <v>4.6471711003549965E-2</v>
      </c>
      <c r="K2471" s="4">
        <v>6.4463235815366282E-2</v>
      </c>
    </row>
    <row r="2472" spans="7:11" x14ac:dyDescent="0.35">
      <c r="G2472" s="271">
        <v>39539</v>
      </c>
      <c r="H2472" s="4">
        <v>0.23675923984434921</v>
      </c>
      <c r="I2472" s="4">
        <v>0.16502728311830106</v>
      </c>
      <c r="J2472" s="4">
        <v>6.086436526415584E-2</v>
      </c>
      <c r="K2472" s="4">
        <v>7.0021937431126613E-2</v>
      </c>
    </row>
    <row r="2473" spans="7:11" x14ac:dyDescent="0.35">
      <c r="G2473" s="271">
        <v>39569</v>
      </c>
      <c r="H2473" s="4">
        <v>1.3719657581343192E-2</v>
      </c>
      <c r="I2473" s="4">
        <v>-3.4517629224192881E-2</v>
      </c>
      <c r="J2473" s="4">
        <v>5.8485354835000836E-2</v>
      </c>
      <c r="K2473" s="4">
        <v>6.4395303182336772E-2</v>
      </c>
    </row>
    <row r="2474" spans="7:11" x14ac:dyDescent="0.35">
      <c r="G2474" s="271">
        <v>39600</v>
      </c>
      <c r="H2474" s="4">
        <v>-6.605272925728678E-2</v>
      </c>
      <c r="I2474" s="4">
        <v>-0.12125064047539869</v>
      </c>
      <c r="J2474" s="4">
        <v>4.6697555289453296E-2</v>
      </c>
      <c r="K2474" s="4">
        <v>4.5529477022262288E-2</v>
      </c>
    </row>
    <row r="2475" spans="7:11" x14ac:dyDescent="0.35">
      <c r="G2475" s="271">
        <v>39630</v>
      </c>
      <c r="H2475" s="4">
        <v>0.14325110226540883</v>
      </c>
      <c r="I2475" s="4">
        <v>5.3432418773824431E-4</v>
      </c>
      <c r="J2475" s="4">
        <v>5.2393967163879118E-2</v>
      </c>
      <c r="K2475" s="4">
        <v>3.2431559089458384E-2</v>
      </c>
    </row>
    <row r="2476" spans="7:11" x14ac:dyDescent="0.35">
      <c r="G2476" s="271">
        <v>39661</v>
      </c>
      <c r="H2476" s="4">
        <v>-2.9909602268523017E-2</v>
      </c>
      <c r="I2476" s="4">
        <v>-7.6562029753760807E-2</v>
      </c>
      <c r="J2476" s="4">
        <v>4.4078557019775921E-2</v>
      </c>
      <c r="K2476" s="4">
        <v>2.2569222437641256E-2</v>
      </c>
    </row>
    <row r="2477" spans="7:11" x14ac:dyDescent="0.35">
      <c r="G2477" s="271">
        <v>39692</v>
      </c>
      <c r="H2477" s="4">
        <v>5.757076893964963E-2</v>
      </c>
      <c r="I2477" s="4">
        <v>-2.4171993597663533E-2</v>
      </c>
      <c r="J2477" s="4">
        <v>4.5672193948721684E-2</v>
      </c>
      <c r="K2477" s="4">
        <v>1.4317596261913534E-2</v>
      </c>
    </row>
    <row r="2478" spans="7:11" x14ac:dyDescent="0.35">
      <c r="G2478" s="271">
        <v>39722</v>
      </c>
      <c r="H2478" s="4">
        <v>-2.0342280812390756E-2</v>
      </c>
      <c r="I2478" s="4">
        <v>-4.3818145290103638E-2</v>
      </c>
      <c r="J2478" s="4">
        <v>3.3761930368794824E-2</v>
      </c>
      <c r="K2478" s="4">
        <v>1.9146019875520004E-3</v>
      </c>
    </row>
    <row r="2479" spans="7:11" x14ac:dyDescent="0.35">
      <c r="G2479" s="271">
        <v>39753</v>
      </c>
      <c r="H2479" s="4">
        <v>-0.13225526243033769</v>
      </c>
      <c r="I2479" s="4">
        <v>-0.23013495420934915</v>
      </c>
      <c r="J2479" s="4">
        <v>2.0818420895160727E-2</v>
      </c>
      <c r="K2479" s="4">
        <v>-2.0507890865222644E-2</v>
      </c>
    </row>
    <row r="2480" spans="7:11" x14ac:dyDescent="0.35">
      <c r="G2480" s="271">
        <v>39783</v>
      </c>
      <c r="H2480" s="4">
        <v>-8.685144662237898E-2</v>
      </c>
      <c r="I2480" s="4">
        <v>-0.17692479011588047</v>
      </c>
      <c r="J2480" s="4">
        <v>1.6830714720553974E-2</v>
      </c>
      <c r="K2480" s="4">
        <v>-3.849648095523539E-2</v>
      </c>
    </row>
    <row r="2481" spans="7:11" x14ac:dyDescent="0.35">
      <c r="G2481" s="271">
        <v>39814</v>
      </c>
      <c r="H2481" s="4">
        <v>-0.28633975807763024</v>
      </c>
      <c r="I2481" s="4">
        <v>-0.35892068648407016</v>
      </c>
      <c r="J2481" s="4">
        <v>-1.375836596981217E-2</v>
      </c>
      <c r="K2481" s="4">
        <v>-7.5988014599027598E-2</v>
      </c>
    </row>
    <row r="2482" spans="7:11" x14ac:dyDescent="0.35">
      <c r="G2482" s="271">
        <v>39845</v>
      </c>
      <c r="H2482" s="4">
        <v>-0.31218583599098571</v>
      </c>
      <c r="I2482" s="4">
        <v>-0.33445501981247072</v>
      </c>
      <c r="J2482" s="4">
        <v>-5.3965916262818436E-2</v>
      </c>
      <c r="K2482" s="4">
        <v>-0.10891956528210578</v>
      </c>
    </row>
    <row r="2483" spans="7:11" x14ac:dyDescent="0.35">
      <c r="G2483" s="271">
        <v>39873</v>
      </c>
      <c r="H2483" s="4">
        <v>-0.14600970238792055</v>
      </c>
      <c r="I2483" s="4">
        <v>-0.27029549661735008</v>
      </c>
      <c r="J2483" s="4">
        <v>-5.6770445437512085E-2</v>
      </c>
      <c r="K2483" s="4">
        <v>-0.12819451486920908</v>
      </c>
    </row>
    <row r="2484" spans="7:11" x14ac:dyDescent="0.35">
      <c r="G2484" s="271">
        <v>39904</v>
      </c>
      <c r="H2484" s="4">
        <v>-0.27496084335376214</v>
      </c>
      <c r="I2484" s="4">
        <v>-0.38370315809238853</v>
      </c>
      <c r="J2484" s="4">
        <v>-9.8118076179669611E-2</v>
      </c>
      <c r="K2484" s="4">
        <v>-0.17219858153234957</v>
      </c>
    </row>
    <row r="2485" spans="7:11" x14ac:dyDescent="0.35">
      <c r="G2485" s="271">
        <v>39934</v>
      </c>
      <c r="H2485" s="4">
        <v>-0.22433848423226266</v>
      </c>
      <c r="I2485" s="4">
        <v>-0.34703604677205224</v>
      </c>
      <c r="J2485" s="4">
        <v>-0.1185314020497843</v>
      </c>
      <c r="K2485" s="4">
        <v>-0.19858537079586125</v>
      </c>
    </row>
    <row r="2486" spans="7:11" x14ac:dyDescent="0.35">
      <c r="G2486" s="271">
        <v>39965</v>
      </c>
      <c r="H2486" s="4">
        <v>-0.13068225985141035</v>
      </c>
      <c r="I2486" s="4">
        <v>-0.23255891934827855</v>
      </c>
      <c r="J2486" s="4">
        <v>-0.12405937489510088</v>
      </c>
      <c r="K2486" s="4">
        <v>-0.20837244339635008</v>
      </c>
    </row>
    <row r="2487" spans="7:11" x14ac:dyDescent="0.35">
      <c r="G2487" s="271">
        <v>39995</v>
      </c>
      <c r="H2487" s="4">
        <v>-0.17753941668731565</v>
      </c>
      <c r="I2487" s="4">
        <v>-0.26483441456151624</v>
      </c>
      <c r="J2487" s="4">
        <v>-0.15224789776646541</v>
      </c>
      <c r="K2487" s="4">
        <v>-0.23157272537645512</v>
      </c>
    </row>
    <row r="2488" spans="7:11" x14ac:dyDescent="0.35">
      <c r="G2488" s="271">
        <v>40026</v>
      </c>
      <c r="H2488" s="4">
        <v>-0.18371681722401512</v>
      </c>
      <c r="I2488" s="4">
        <v>-0.21722514456328612</v>
      </c>
      <c r="J2488" s="4">
        <v>-0.16178201825083682</v>
      </c>
      <c r="K2488" s="4">
        <v>-0.24089370333448035</v>
      </c>
    </row>
    <row r="2489" spans="7:11" x14ac:dyDescent="0.35">
      <c r="G2489" s="271">
        <v>40057</v>
      </c>
      <c r="H2489" s="4">
        <v>-0.14352072308068053</v>
      </c>
      <c r="I2489" s="4">
        <v>-0.19145611689545228</v>
      </c>
      <c r="J2489" s="4">
        <v>-0.17774606608236021</v>
      </c>
      <c r="K2489" s="4">
        <v>-0.25494032979631875</v>
      </c>
    </row>
    <row r="2490" spans="7:11" x14ac:dyDescent="0.35">
      <c r="G2490" s="271">
        <v>40087</v>
      </c>
      <c r="H2490" s="4">
        <v>-0.17772979959599366</v>
      </c>
      <c r="I2490" s="4">
        <v>-0.26933737659123835</v>
      </c>
      <c r="J2490" s="4">
        <v>-0.19257253467027668</v>
      </c>
      <c r="K2490" s="4">
        <v>-0.27614486611087763</v>
      </c>
    </row>
    <row r="2491" spans="7:11" x14ac:dyDescent="0.35">
      <c r="G2491" s="271">
        <v>40118</v>
      </c>
      <c r="H2491" s="4">
        <v>-6.0144387442213953E-2</v>
      </c>
      <c r="I2491" s="4">
        <v>-2.0905135440134059E-2</v>
      </c>
      <c r="J2491" s="4">
        <v>-0.18773690551667477</v>
      </c>
      <c r="K2491" s="4">
        <v>-0.26268197686242667</v>
      </c>
    </row>
    <row r="2492" spans="7:11" x14ac:dyDescent="0.35">
      <c r="G2492" s="271">
        <v>40148</v>
      </c>
      <c r="H2492" s="4">
        <v>5.8157992110533963E-2</v>
      </c>
      <c r="I2492" s="4">
        <v>-4.2277274079074112E-2</v>
      </c>
      <c r="J2492" s="4">
        <v>-0.17922658831542115</v>
      </c>
      <c r="K2492" s="4">
        <v>-0.25504322844627059</v>
      </c>
    </row>
    <row r="2493" spans="7:11" x14ac:dyDescent="0.35">
      <c r="G2493" s="271">
        <v>40179</v>
      </c>
      <c r="H2493" s="4">
        <v>9.0472981113745909E-2</v>
      </c>
      <c r="I2493" s="4">
        <v>7.4437127434937134E-2</v>
      </c>
      <c r="J2493" s="4">
        <v>-0.15361316946036097</v>
      </c>
      <c r="K2493" s="4">
        <v>-0.2257546825048703</v>
      </c>
    </row>
    <row r="2494" spans="7:11" x14ac:dyDescent="0.35">
      <c r="G2494" s="271">
        <v>40210</v>
      </c>
      <c r="H2494" s="4">
        <v>0.14423797711700348</v>
      </c>
      <c r="I2494" s="4">
        <v>0.12113881487934619</v>
      </c>
      <c r="J2494" s="4">
        <v>-0.11815784323804035</v>
      </c>
      <c r="K2494" s="4">
        <v>-0.19318453221098886</v>
      </c>
    </row>
    <row r="2495" spans="7:11" x14ac:dyDescent="0.35">
      <c r="G2495" s="271">
        <v>40238</v>
      </c>
      <c r="H2495" s="4">
        <v>0.24122345042644255</v>
      </c>
      <c r="I2495" s="4">
        <v>0.20298147525749211</v>
      </c>
      <c r="J2495" s="4">
        <v>-8.8520745793639777E-2</v>
      </c>
      <c r="K2495" s="4">
        <v>-0.15796452064861399</v>
      </c>
    </row>
    <row r="2496" spans="7:11" x14ac:dyDescent="0.35">
      <c r="G2496" s="271">
        <v>40269</v>
      </c>
      <c r="H2496" s="4">
        <v>0.1343236769002274</v>
      </c>
      <c r="I2496" s="4">
        <v>0.27660044776987869</v>
      </c>
      <c r="J2496" s="4">
        <v>-5.3495699810821029E-2</v>
      </c>
      <c r="K2496" s="4">
        <v>-0.10623587631165543</v>
      </c>
    </row>
    <row r="2497" spans="7:11" x14ac:dyDescent="0.35">
      <c r="G2497" s="271">
        <v>40299</v>
      </c>
      <c r="H2497" s="4">
        <v>0.16406080071150098</v>
      </c>
      <c r="I2497" s="4">
        <v>0.25712537361486265</v>
      </c>
      <c r="J2497" s="4">
        <v>-2.0248679796412428E-2</v>
      </c>
      <c r="K2497" s="4">
        <v>-5.6650820198910323E-2</v>
      </c>
    </row>
    <row r="2498" spans="7:11" x14ac:dyDescent="0.35">
      <c r="G2498" s="271">
        <v>40330</v>
      </c>
      <c r="H2498" s="4">
        <v>0.22116603893386455</v>
      </c>
      <c r="I2498" s="4">
        <v>0.24895859199188419</v>
      </c>
      <c r="J2498" s="4">
        <v>9.3291368938728247E-3</v>
      </c>
      <c r="K2498" s="4">
        <v>-1.504997467896696E-2</v>
      </c>
    </row>
    <row r="2499" spans="7:11" x14ac:dyDescent="0.35">
      <c r="G2499" s="271">
        <v>40360</v>
      </c>
      <c r="H2499" s="4">
        <v>8.4909284599886448E-2</v>
      </c>
      <c r="I2499" s="4">
        <v>0.12975262203324434</v>
      </c>
      <c r="J2499" s="4">
        <v>3.8151248518691894E-2</v>
      </c>
      <c r="K2499" s="4">
        <v>2.5497517049092311E-2</v>
      </c>
    </row>
    <row r="2500" spans="7:11" x14ac:dyDescent="0.35">
      <c r="G2500" s="271">
        <v>40391</v>
      </c>
      <c r="H2500" s="4">
        <v>0.26983343375072</v>
      </c>
      <c r="I2500" s="4">
        <v>0.25061446044818458</v>
      </c>
      <c r="J2500" s="4">
        <v>6.7816796418364911E-2</v>
      </c>
      <c r="K2500" s="4">
        <v>5.9006276092650856E-2</v>
      </c>
    </row>
    <row r="2501" spans="7:11" x14ac:dyDescent="0.35">
      <c r="G2501" s="271">
        <v>40422</v>
      </c>
      <c r="H2501" s="4">
        <v>0.17729503894059961</v>
      </c>
      <c r="I2501" s="4">
        <v>8.5653758778592159E-2</v>
      </c>
      <c r="J2501" s="4">
        <v>9.9133516526073162E-2</v>
      </c>
      <c r="K2501" s="4">
        <v>8.8708564412062207E-2</v>
      </c>
    </row>
    <row r="2502" spans="7:11" x14ac:dyDescent="0.35">
      <c r="G2502" s="271">
        <v>40452</v>
      </c>
      <c r="H2502" s="4">
        <v>0.18194653503812841</v>
      </c>
      <c r="I2502" s="4">
        <v>8.7459792335237596E-2</v>
      </c>
      <c r="J2502" s="4">
        <v>0.13856141045794135</v>
      </c>
      <c r="K2502" s="4">
        <v>0.13319024694774084</v>
      </c>
    </row>
    <row r="2503" spans="7:11" x14ac:dyDescent="0.35">
      <c r="G2503" s="271">
        <v>40483</v>
      </c>
      <c r="H2503" s="4">
        <v>0.27389232129251284</v>
      </c>
      <c r="I2503" s="4">
        <v>0.1728815376908599</v>
      </c>
      <c r="J2503" s="4">
        <v>0.16939781898725137</v>
      </c>
      <c r="K2503" s="4">
        <v>0.15121420075327929</v>
      </c>
    </row>
    <row r="2504" spans="7:11" x14ac:dyDescent="0.35">
      <c r="G2504" s="271">
        <v>40513</v>
      </c>
      <c r="H2504" s="4">
        <v>0.17798743304619546</v>
      </c>
      <c r="I2504" s="4">
        <v>0.18639975688902855</v>
      </c>
      <c r="J2504" s="4">
        <v>0.17861141461303021</v>
      </c>
      <c r="K2504" s="4">
        <v>0.17125997022037853</v>
      </c>
    </row>
    <row r="2505" spans="7:11" x14ac:dyDescent="0.35">
      <c r="G2505" s="271">
        <v>40544</v>
      </c>
      <c r="H2505" s="4">
        <v>0.25996991637627764</v>
      </c>
      <c r="I2505" s="4">
        <v>0.26998662315783695</v>
      </c>
      <c r="J2505" s="4">
        <v>0.19136085366672617</v>
      </c>
      <c r="K2505" s="4">
        <v>0.18687563835967858</v>
      </c>
    </row>
    <row r="2506" spans="7:11" x14ac:dyDescent="0.35">
      <c r="G2506" s="271">
        <v>40575</v>
      </c>
      <c r="H2506" s="4">
        <v>0.22215430917581869</v>
      </c>
      <c r="I2506" s="4">
        <v>0.10420862834729805</v>
      </c>
      <c r="J2506" s="4">
        <v>0.19762750725242784</v>
      </c>
      <c r="K2506" s="4">
        <v>0.18474378600536356</v>
      </c>
    </row>
    <row r="2507" spans="7:11" x14ac:dyDescent="0.35">
      <c r="G2507" s="271">
        <v>40603</v>
      </c>
      <c r="H2507" s="4">
        <v>0.1523916053365002</v>
      </c>
      <c r="I2507" s="4">
        <v>0.17852938231114335</v>
      </c>
      <c r="J2507" s="4">
        <v>0.18935391346357355</v>
      </c>
      <c r="K2507" s="4">
        <v>0.18260062477386318</v>
      </c>
    </row>
    <row r="2508" spans="7:11" x14ac:dyDescent="0.35">
      <c r="G2508" s="271">
        <v>40634</v>
      </c>
      <c r="H2508" s="4">
        <v>0.11598111042570514</v>
      </c>
      <c r="I2508" s="4">
        <v>6.5200748671610853E-2</v>
      </c>
      <c r="J2508" s="4">
        <v>0.18717997594215752</v>
      </c>
      <c r="K2508" s="4">
        <v>0.16497593822432566</v>
      </c>
    </row>
    <row r="2509" spans="7:11" x14ac:dyDescent="0.35">
      <c r="G2509" s="271">
        <v>40664</v>
      </c>
      <c r="H2509" s="4">
        <v>0.21682292894995303</v>
      </c>
      <c r="I2509" s="4">
        <v>0.16710185828418367</v>
      </c>
      <c r="J2509" s="4">
        <v>0.19164644324949931</v>
      </c>
      <c r="K2509" s="4">
        <v>0.15855210567215838</v>
      </c>
    </row>
    <row r="2510" spans="7:11" x14ac:dyDescent="0.35">
      <c r="G2510" s="271">
        <v>40695</v>
      </c>
      <c r="H2510" s="4">
        <v>8.7663740326233031E-2</v>
      </c>
      <c r="I2510" s="4">
        <v>-3.3606287957623993E-2</v>
      </c>
      <c r="J2510" s="4">
        <v>0.17919932066495914</v>
      </c>
      <c r="K2510" s="4">
        <v>0.13245913813698373</v>
      </c>
    </row>
    <row r="2511" spans="7:11" x14ac:dyDescent="0.35">
      <c r="G2511" s="271">
        <v>40725</v>
      </c>
      <c r="H2511" s="4">
        <v>0.12221585435039461</v>
      </c>
      <c r="I2511" s="4">
        <v>1.6487987753621924E-2</v>
      </c>
      <c r="J2511" s="4">
        <v>0.18217636724487707</v>
      </c>
      <c r="K2511" s="4">
        <v>0.12198925478186218</v>
      </c>
    </row>
    <row r="2512" spans="7:11" x14ac:dyDescent="0.35">
      <c r="G2512" s="271">
        <v>40756</v>
      </c>
      <c r="H2512" s="4">
        <v>0.14912460696230756</v>
      </c>
      <c r="I2512" s="4">
        <v>0.11307746593639156</v>
      </c>
      <c r="J2512" s="4">
        <v>0.17502374062106396</v>
      </c>
      <c r="K2512" s="4">
        <v>0.1137258006502444</v>
      </c>
    </row>
    <row r="2513" spans="7:11" x14ac:dyDescent="0.35">
      <c r="G2513" s="271">
        <v>40787</v>
      </c>
      <c r="H2513" s="4">
        <v>0.15051248455531452</v>
      </c>
      <c r="I2513" s="4">
        <v>9.0575618778474976E-2</v>
      </c>
      <c r="J2513" s="4">
        <v>0.17253401903963295</v>
      </c>
      <c r="K2513" s="4">
        <v>0.11396413891163415</v>
      </c>
    </row>
    <row r="2514" spans="7:11" x14ac:dyDescent="0.35">
      <c r="G2514" s="271">
        <v>40817</v>
      </c>
      <c r="H2514" s="4">
        <v>1.4271414574875463E-2</v>
      </c>
      <c r="I2514" s="4">
        <v>-2.4155424837426609E-2</v>
      </c>
      <c r="J2514" s="4">
        <v>0.15631619050839451</v>
      </c>
      <c r="K2514" s="4">
        <v>0.10403029678508924</v>
      </c>
    </row>
    <row r="2515" spans="7:11" x14ac:dyDescent="0.35">
      <c r="G2515" s="271">
        <v>40848</v>
      </c>
      <c r="H2515" s="4">
        <v>3.718755332045931E-2</v>
      </c>
      <c r="I2515" s="4">
        <v>-3.4087432249030214E-2</v>
      </c>
      <c r="J2515" s="4">
        <v>0.13583421986416733</v>
      </c>
      <c r="K2515" s="4">
        <v>8.5691006389526647E-2</v>
      </c>
    </row>
    <row r="2516" spans="7:11" x14ac:dyDescent="0.35">
      <c r="G2516" s="271">
        <v>40878</v>
      </c>
      <c r="H2516" s="4">
        <v>3.2861741644733211E-2</v>
      </c>
      <c r="I2516" s="4">
        <v>-9.4366311779319867E-2</v>
      </c>
      <c r="J2516" s="4">
        <v>0.12459767086572082</v>
      </c>
      <c r="K2516" s="4">
        <v>6.3012990669348623E-2</v>
      </c>
    </row>
    <row r="2517" spans="7:11" x14ac:dyDescent="0.35">
      <c r="G2517" s="271">
        <v>40909</v>
      </c>
      <c r="H2517" s="4">
        <v>0.10643858307330634</v>
      </c>
      <c r="I2517" s="4">
        <v>-8.4006609227873508E-2</v>
      </c>
      <c r="J2517" s="4">
        <v>0.11415555874111694</v>
      </c>
      <c r="K2517" s="4">
        <v>3.5584098040031487E-2</v>
      </c>
    </row>
    <row r="2518" spans="7:11" x14ac:dyDescent="0.35">
      <c r="G2518" s="271">
        <v>40940</v>
      </c>
      <c r="H2518" s="4">
        <v>9.7757129163994927E-2</v>
      </c>
      <c r="I2518" s="4">
        <v>3.8232588141896562E-2</v>
      </c>
      <c r="J2518" s="4">
        <v>0.10484724228329534</v>
      </c>
      <c r="K2518" s="4">
        <v>3.0664952167488213E-2</v>
      </c>
    </row>
    <row r="2519" spans="7:11" x14ac:dyDescent="0.35">
      <c r="G2519" s="271">
        <v>40969</v>
      </c>
      <c r="H2519" s="4">
        <v>5.0051905099650185E-2</v>
      </c>
      <c r="I2519" s="4">
        <v>8.1674106976767913E-3</v>
      </c>
      <c r="J2519" s="4">
        <v>9.5265252370118958E-2</v>
      </c>
      <c r="K2519" s="4">
        <v>1.5880431357143676E-2</v>
      </c>
    </row>
    <row r="2520" spans="7:11" x14ac:dyDescent="0.35">
      <c r="G2520" s="271">
        <v>41000</v>
      </c>
      <c r="H2520" s="4">
        <v>8.0796602961915376E-2</v>
      </c>
      <c r="I2520" s="4">
        <v>-5.3888917534869241E-2</v>
      </c>
      <c r="J2520" s="4">
        <v>9.2549870309663884E-2</v>
      </c>
      <c r="K2520" s="4">
        <v>6.088894430577918E-3</v>
      </c>
    </row>
    <row r="2521" spans="7:11" x14ac:dyDescent="0.35">
      <c r="G2521" s="271">
        <v>41030</v>
      </c>
      <c r="H2521" s="4">
        <v>4.6997515810879076E-2</v>
      </c>
      <c r="I2521" s="4">
        <v>-5.2017258829372692E-2</v>
      </c>
      <c r="J2521" s="4">
        <v>7.8943820602746406E-2</v>
      </c>
      <c r="K2521" s="4">
        <v>-1.1737231854253904E-2</v>
      </c>
    </row>
    <row r="2522" spans="7:11" x14ac:dyDescent="0.35">
      <c r="G2522" s="271">
        <v>41061</v>
      </c>
      <c r="H2522" s="4">
        <v>9.2078381894460382E-2</v>
      </c>
      <c r="I2522" s="4">
        <v>-2.0834186607987415E-2</v>
      </c>
      <c r="J2522" s="4">
        <v>7.9402269802403946E-2</v>
      </c>
      <c r="K2522" s="4">
        <v>-1.0598193285017099E-2</v>
      </c>
    </row>
    <row r="2523" spans="7:11" x14ac:dyDescent="0.35">
      <c r="G2523" s="271">
        <v>41091</v>
      </c>
      <c r="H2523" s="4">
        <v>6.4226203203910037E-2</v>
      </c>
      <c r="I2523" s="4">
        <v>-7.5535471195218307E-3</v>
      </c>
      <c r="J2523" s="4">
        <v>7.436653463252263E-2</v>
      </c>
      <c r="K2523" s="4">
        <v>-1.2569358287412125E-2</v>
      </c>
    </row>
    <row r="2524" spans="7:11" x14ac:dyDescent="0.35">
      <c r="G2524" s="271">
        <v>41122</v>
      </c>
      <c r="H2524" s="4">
        <v>0.10353502303938367</v>
      </c>
      <c r="I2524" s="4">
        <v>-2.107470326907801E-2</v>
      </c>
      <c r="J2524" s="4">
        <v>7.1907377802051808E-2</v>
      </c>
      <c r="K2524" s="4">
        <v>-2.1539342033187525E-2</v>
      </c>
    </row>
    <row r="2525" spans="7:11" x14ac:dyDescent="0.35">
      <c r="G2525" s="271">
        <v>41153</v>
      </c>
      <c r="H2525" s="4">
        <v>-4.8684661794669237E-2</v>
      </c>
      <c r="I2525" s="4">
        <v>-8.4650971508910988E-2</v>
      </c>
      <c r="J2525" s="4">
        <v>5.4452745711496942E-2</v>
      </c>
      <c r="K2525" s="4">
        <v>-3.5840194910154555E-2</v>
      </c>
    </row>
    <row r="2526" spans="7:11" x14ac:dyDescent="0.35">
      <c r="G2526" s="271">
        <v>41183</v>
      </c>
      <c r="H2526" s="4">
        <v>0.19214372935346047</v>
      </c>
      <c r="I2526" s="4">
        <v>8.9717545083209282E-2</v>
      </c>
      <c r="J2526" s="4">
        <v>6.9626624182085095E-2</v>
      </c>
      <c r="K2526" s="4">
        <v>-2.7072333554022276E-2</v>
      </c>
    </row>
    <row r="2527" spans="7:11" x14ac:dyDescent="0.35">
      <c r="G2527" s="271">
        <v>41214</v>
      </c>
      <c r="H2527" s="4">
        <v>2.4377335971396352E-2</v>
      </c>
      <c r="I2527" s="4">
        <v>-6.0458099323705938E-2</v>
      </c>
      <c r="J2527" s="4">
        <v>6.8390518038063064E-2</v>
      </c>
      <c r="K2527" s="4">
        <v>-2.9237886485403708E-2</v>
      </c>
    </row>
    <row r="2528" spans="7:11" x14ac:dyDescent="0.35">
      <c r="G2528" s="271">
        <v>41244</v>
      </c>
      <c r="H2528" s="4">
        <v>6.822834515659193E-2</v>
      </c>
      <c r="I2528" s="4">
        <v>-3.8864718822077537E-2</v>
      </c>
      <c r="J2528" s="4">
        <v>7.0936821223677615E-2</v>
      </c>
      <c r="K2528" s="4">
        <v>-2.4695648336736764E-2</v>
      </c>
    </row>
    <row r="2529" spans="7:11" x14ac:dyDescent="0.35">
      <c r="G2529" s="271">
        <v>41275</v>
      </c>
      <c r="H2529" s="4">
        <v>1.9003072935430909E-2</v>
      </c>
      <c r="I2529" s="4">
        <v>4.0058003747368787E-2</v>
      </c>
      <c r="J2529" s="4">
        <v>6.3999937017210851E-2</v>
      </c>
      <c r="K2529" s="4">
        <v>-1.4560100180630253E-2</v>
      </c>
    </row>
    <row r="2530" spans="7:11" x14ac:dyDescent="0.35">
      <c r="G2530" s="271">
        <v>41306</v>
      </c>
      <c r="H2530" s="4">
        <v>-6.3740255406230517E-4</v>
      </c>
      <c r="I2530" s="4">
        <v>-0.10136477113907394</v>
      </c>
      <c r="J2530" s="4">
        <v>5.5579191398665406E-2</v>
      </c>
      <c r="K2530" s="4">
        <v>-2.6024172092711129E-2</v>
      </c>
    </row>
    <row r="2531" spans="7:11" x14ac:dyDescent="0.35">
      <c r="G2531" s="271">
        <v>41334</v>
      </c>
      <c r="H2531" s="4">
        <v>-9.2606804555149136E-2</v>
      </c>
      <c r="I2531" s="4">
        <v>-0.22996715768565223</v>
      </c>
      <c r="J2531" s="4">
        <v>4.191014290805728E-2</v>
      </c>
      <c r="K2531" s="4">
        <v>-4.9610585965452647E-2</v>
      </c>
    </row>
    <row r="2532" spans="7:11" x14ac:dyDescent="0.35">
      <c r="G2532" s="271">
        <v>41365</v>
      </c>
      <c r="H2532" s="4">
        <v>0.1058196913288969</v>
      </c>
      <c r="I2532" s="4">
        <v>-9.7900210506640661E-4</v>
      </c>
      <c r="J2532" s="4">
        <v>4.4181456636864125E-2</v>
      </c>
      <c r="K2532" s="4">
        <v>-4.5393946735415969E-2</v>
      </c>
    </row>
    <row r="2533" spans="7:11" x14ac:dyDescent="0.35">
      <c r="G2533" s="271">
        <v>41395</v>
      </c>
      <c r="H2533" s="4">
        <v>1.6985975419794297E-2</v>
      </c>
      <c r="I2533" s="4">
        <v>-4.171637200272682E-2</v>
      </c>
      <c r="J2533" s="4">
        <v>4.1509631430912242E-2</v>
      </c>
      <c r="K2533" s="4">
        <v>-4.4463875502172789E-2</v>
      </c>
    </row>
    <row r="2534" spans="7:11" x14ac:dyDescent="0.35">
      <c r="G2534" s="271">
        <v>41426</v>
      </c>
      <c r="H2534" s="4">
        <v>-6.2675623459268137E-2</v>
      </c>
      <c r="I2534" s="4">
        <v>-6.9902111192958194E-2</v>
      </c>
      <c r="J2534" s="4">
        <v>2.7869564119167967E-2</v>
      </c>
      <c r="K2534" s="4">
        <v>-4.859307564168569E-2</v>
      </c>
    </row>
    <row r="2535" spans="7:11" x14ac:dyDescent="0.35">
      <c r="G2535" s="271">
        <v>41456</v>
      </c>
      <c r="H2535" s="4">
        <v>4.3182977971538472E-2</v>
      </c>
      <c r="I2535" s="4">
        <v>2.8902126517976079E-2</v>
      </c>
      <c r="J2535" s="4">
        <v>2.610642031159216E-2</v>
      </c>
      <c r="K2535" s="4">
        <v>-4.5559189004555578E-2</v>
      </c>
    </row>
    <row r="2536" spans="7:11" x14ac:dyDescent="0.35">
      <c r="G2536" s="271">
        <v>41487</v>
      </c>
      <c r="H2536" s="4">
        <v>4.2692409802977949E-2</v>
      </c>
      <c r="I2536" s="4">
        <v>-0.11071452788855107</v>
      </c>
      <c r="J2536" s="4">
        <v>2.2326757705239508E-2</v>
      </c>
      <c r="K2536" s="4">
        <v>-5.2225267325252234E-2</v>
      </c>
    </row>
    <row r="2537" spans="7:11" x14ac:dyDescent="0.35">
      <c r="G2537" s="271">
        <v>41518</v>
      </c>
      <c r="H2537" s="4">
        <v>-1.5665067854775394E-3</v>
      </c>
      <c r="I2537" s="4">
        <v>1.8351040386073381E-2</v>
      </c>
      <c r="J2537" s="4">
        <v>2.6557333943604267E-2</v>
      </c>
      <c r="K2537" s="4">
        <v>-4.355120475638441E-2</v>
      </c>
    </row>
    <row r="2538" spans="7:11" x14ac:dyDescent="0.35">
      <c r="G2538" s="271">
        <v>41548</v>
      </c>
      <c r="H2538" s="4">
        <v>2.8650811267831866E-3</v>
      </c>
      <c r="I2538" s="4">
        <v>1.9516019328470691E-2</v>
      </c>
      <c r="J2538" s="4">
        <v>1.1049118531284652E-2</v>
      </c>
      <c r="K2538" s="4">
        <v>-4.8672125776720754E-2</v>
      </c>
    </row>
    <row r="2539" spans="7:11" x14ac:dyDescent="0.35">
      <c r="G2539" s="271">
        <v>41579</v>
      </c>
      <c r="H2539" s="4">
        <v>-2.9253801107800959E-2</v>
      </c>
      <c r="I2539" s="4">
        <v>4.178146484200651E-2</v>
      </c>
      <c r="J2539" s="4">
        <v>6.5271468800935928E-3</v>
      </c>
      <c r="K2539" s="4">
        <v>-4.0408396500483224E-2</v>
      </c>
    </row>
    <row r="2540" spans="7:11" x14ac:dyDescent="0.35">
      <c r="G2540" s="271">
        <v>41609</v>
      </c>
      <c r="H2540" s="4">
        <v>1.1304385212285162E-4</v>
      </c>
      <c r="I2540" s="4">
        <v>4.6969587824065018E-2</v>
      </c>
      <c r="J2540" s="4">
        <v>1.7662745346798125E-3</v>
      </c>
      <c r="K2540" s="4">
        <v>-3.4244499581088994E-2</v>
      </c>
    </row>
    <row r="2541" spans="7:11" x14ac:dyDescent="0.35">
      <c r="G2541" s="271">
        <v>41640</v>
      </c>
      <c r="H2541" s="4">
        <v>2.9197013123706483E-2</v>
      </c>
      <c r="I2541" s="4">
        <v>1.6767993344974697E-2</v>
      </c>
      <c r="J2541" s="4">
        <v>2.5977308079006001E-3</v>
      </c>
      <c r="K2541" s="4">
        <v>-3.5931915396044567E-2</v>
      </c>
    </row>
    <row r="2542" spans="7:11" x14ac:dyDescent="0.35">
      <c r="G2542" s="271">
        <v>41671</v>
      </c>
      <c r="H2542" s="4">
        <v>3.0420902689536344E-3</v>
      </c>
      <c r="I2542" s="4">
        <v>0.1193841233248536</v>
      </c>
      <c r="J2542" s="4">
        <v>2.9054245806272583E-3</v>
      </c>
      <c r="K2542" s="4">
        <v>-1.8402425706473102E-2</v>
      </c>
    </row>
    <row r="2543" spans="7:11" x14ac:dyDescent="0.35">
      <c r="G2543" s="271">
        <v>41699</v>
      </c>
      <c r="H2543" s="4">
        <v>5.673451490201642E-2</v>
      </c>
      <c r="I2543" s="4">
        <v>0.10541913397965352</v>
      </c>
      <c r="J2543" s="4">
        <v>1.615629435029442E-2</v>
      </c>
      <c r="K2543" s="4">
        <v>1.362015723404153E-2</v>
      </c>
    </row>
    <row r="2544" spans="7:11" x14ac:dyDescent="0.35">
      <c r="G2544" s="271">
        <v>41730</v>
      </c>
      <c r="H2544" s="4">
        <v>-1.6813292694949022E-2</v>
      </c>
      <c r="I2544" s="4">
        <v>3.9650567602994791E-2</v>
      </c>
      <c r="J2544" s="4">
        <v>6.3338677404418675E-3</v>
      </c>
      <c r="K2544" s="4">
        <v>1.6994423092625999E-2</v>
      </c>
    </row>
    <row r="2545" spans="7:11" x14ac:dyDescent="0.35">
      <c r="G2545" s="271">
        <v>41760</v>
      </c>
      <c r="H2545" s="4">
        <v>-3.5471873457438852E-3</v>
      </c>
      <c r="I2545" s="4">
        <v>5.0634078855853693E-2</v>
      </c>
      <c r="J2545" s="4">
        <v>4.5568943555862607E-3</v>
      </c>
      <c r="K2545" s="4">
        <v>2.5295319499053948E-2</v>
      </c>
    </row>
    <row r="2546" spans="7:11" x14ac:dyDescent="0.35">
      <c r="G2546" s="271">
        <v>41791</v>
      </c>
      <c r="H2546" s="4">
        <v>2.3534608874793639E-2</v>
      </c>
      <c r="I2546" s="4">
        <v>9.5305072597061002E-2</v>
      </c>
      <c r="J2546" s="4">
        <v>1.2054025633069676E-2</v>
      </c>
      <c r="K2546" s="4">
        <v>3.9331347673417172E-2</v>
      </c>
    </row>
    <row r="2547" spans="7:11" x14ac:dyDescent="0.35">
      <c r="G2547" s="271">
        <v>41821</v>
      </c>
      <c r="H2547" s="4">
        <v>3.8345529997084737E-2</v>
      </c>
      <c r="I2547" s="4">
        <v>0.10584700671023128</v>
      </c>
      <c r="J2547" s="4">
        <v>1.1716541603493003E-2</v>
      </c>
      <c r="K2547" s="4">
        <v>4.6267512557521373E-2</v>
      </c>
    </row>
    <row r="2548" spans="7:11" x14ac:dyDescent="0.35">
      <c r="G2548" s="271">
        <v>41852</v>
      </c>
      <c r="H2548" s="4">
        <v>-8.4495158782371793E-2</v>
      </c>
      <c r="I2548" s="4">
        <v>4.9668719438561659E-2</v>
      </c>
      <c r="J2548" s="4">
        <v>2.6566310589100084E-3</v>
      </c>
      <c r="K2548" s="4">
        <v>5.8748705485949015E-2</v>
      </c>
    </row>
    <row r="2549" spans="7:11" x14ac:dyDescent="0.35">
      <c r="G2549" s="271">
        <v>41883</v>
      </c>
      <c r="H2549" s="4">
        <v>7.4081916501837597E-2</v>
      </c>
      <c r="I2549" s="4">
        <v>9.5462204502825498E-2</v>
      </c>
      <c r="J2549" s="4">
        <v>8.7902685526128899E-3</v>
      </c>
      <c r="K2549" s="4">
        <v>6.5403693356100634E-2</v>
      </c>
    </row>
    <row r="2550" spans="7:11" x14ac:dyDescent="0.35">
      <c r="G2550" s="271">
        <v>41913</v>
      </c>
      <c r="H2550" s="4">
        <v>1.3537152578952494E-2</v>
      </c>
      <c r="I2550" s="4">
        <v>8.9945762131944385E-2</v>
      </c>
      <c r="J2550" s="4">
        <v>9.7983528590994684E-3</v>
      </c>
      <c r="K2550" s="4">
        <v>7.1848060386114909E-2</v>
      </c>
    </row>
    <row r="2551" spans="7:11" x14ac:dyDescent="0.35">
      <c r="G2551" s="271">
        <v>41944</v>
      </c>
      <c r="H2551" s="4">
        <v>5.0192513052099486E-2</v>
      </c>
      <c r="I2551" s="4">
        <v>2.2223801641258145E-2</v>
      </c>
      <c r="J2551" s="4">
        <v>1.6393536984936841E-2</v>
      </c>
      <c r="K2551" s="4">
        <v>7.0039477947231976E-2</v>
      </c>
    </row>
    <row r="2552" spans="7:11" x14ac:dyDescent="0.35">
      <c r="G2552" s="271">
        <v>41974</v>
      </c>
      <c r="H2552" s="4">
        <v>8.4271938367092014E-2</v>
      </c>
      <c r="I2552" s="4">
        <v>7.0932669391593262E-2</v>
      </c>
      <c r="J2552" s="4">
        <v>2.2626547443799438E-2</v>
      </c>
      <c r="K2552" s="4">
        <v>7.1825741551800881E-2</v>
      </c>
    </row>
    <row r="2553" spans="7:11" x14ac:dyDescent="0.35">
      <c r="G2553" s="271">
        <v>42005</v>
      </c>
      <c r="H2553" s="4">
        <v>6.074045042585352E-3</v>
      </c>
      <c r="I2553" s="4">
        <v>-9.8350633624859629E-3</v>
      </c>
      <c r="J2553" s="4">
        <v>2.0764826443407491E-2</v>
      </c>
      <c r="K2553" s="4">
        <v>6.9429048687719375E-2</v>
      </c>
    </row>
    <row r="2554" spans="7:11" x14ac:dyDescent="0.35">
      <c r="G2554" s="271">
        <v>42036</v>
      </c>
      <c r="H2554" s="4">
        <v>1.8510976935508516E-2</v>
      </c>
      <c r="I2554" s="4">
        <v>5.0061409101075371E-2</v>
      </c>
      <c r="J2554" s="4">
        <v>2.2053354288972038E-2</v>
      </c>
      <c r="K2554" s="4">
        <v>6.3821426020868044E-2</v>
      </c>
    </row>
    <row r="2555" spans="7:11" x14ac:dyDescent="0.35">
      <c r="G2555" s="271">
        <v>42064</v>
      </c>
      <c r="H2555" s="4">
        <v>0.1529221751847103</v>
      </c>
      <c r="I2555" s="4">
        <v>0.11325535300203882</v>
      </c>
      <c r="J2555" s="4">
        <v>3.0546240583690043E-2</v>
      </c>
      <c r="K2555" s="4">
        <v>6.4855626373398367E-2</v>
      </c>
    </row>
    <row r="2556" spans="7:11" x14ac:dyDescent="0.35">
      <c r="G2556" s="271">
        <v>42095</v>
      </c>
      <c r="H2556" s="4">
        <v>5.4881693718734192E-2</v>
      </c>
      <c r="I2556" s="4">
        <v>6.4169870937853979E-2</v>
      </c>
      <c r="J2556" s="4">
        <v>3.6646860990828145E-2</v>
      </c>
      <c r="K2556" s="4">
        <v>6.6854990313643503E-2</v>
      </c>
    </row>
    <row r="2557" spans="7:11" x14ac:dyDescent="0.35">
      <c r="G2557" s="271">
        <v>42125</v>
      </c>
      <c r="H2557" s="4">
        <v>3.7921365366725635E-2</v>
      </c>
      <c r="I2557" s="4">
        <v>1.6277015694727615E-2</v>
      </c>
      <c r="J2557" s="4">
        <v>4.0250169999066721E-2</v>
      </c>
      <c r="K2557" s="4">
        <v>6.3705649572484147E-2</v>
      </c>
    </row>
    <row r="2558" spans="7:11" x14ac:dyDescent="0.35">
      <c r="G2558" s="271">
        <v>42156</v>
      </c>
      <c r="H2558" s="4">
        <v>0.149257219070277</v>
      </c>
      <c r="I2558" s="4">
        <v>0.13996301749419637</v>
      </c>
      <c r="J2558" s="4">
        <v>5.0727301180504725E-2</v>
      </c>
      <c r="K2558" s="4">
        <v>6.777412013964379E-2</v>
      </c>
    </row>
    <row r="2559" spans="7:11" x14ac:dyDescent="0.35">
      <c r="G2559" s="271">
        <v>42186</v>
      </c>
      <c r="H2559" s="4">
        <v>5.2201563965476927E-2</v>
      </c>
      <c r="I2559" s="4">
        <v>2.7620833701216041E-2</v>
      </c>
      <c r="J2559" s="4">
        <v>5.2035017800434957E-2</v>
      </c>
      <c r="K2559" s="4">
        <v>6.0640948380898951E-2</v>
      </c>
    </row>
    <row r="2560" spans="7:11" x14ac:dyDescent="0.35">
      <c r="G2560" s="271">
        <v>42217</v>
      </c>
      <c r="H2560" s="4">
        <v>2.639329686057823E-2</v>
      </c>
      <c r="I2560" s="4">
        <v>7.0592673610769152E-2</v>
      </c>
      <c r="J2560" s="4">
        <v>6.0147792943673783E-2</v>
      </c>
      <c r="K2560" s="4">
        <v>6.2044247103404393E-2</v>
      </c>
    </row>
    <row r="2561" spans="7:11" x14ac:dyDescent="0.35">
      <c r="G2561" s="271">
        <v>42248</v>
      </c>
      <c r="H2561" s="4">
        <v>7.2165726172690237E-2</v>
      </c>
      <c r="I2561" s="4">
        <v>5.6774712744629863E-2</v>
      </c>
      <c r="J2561" s="4">
        <v>6.0065345848466789E-2</v>
      </c>
      <c r="K2561" s="4">
        <v>5.883933234393468E-2</v>
      </c>
    </row>
    <row r="2562" spans="7:11" x14ac:dyDescent="0.35">
      <c r="G2562" s="271">
        <v>42278</v>
      </c>
      <c r="H2562" s="4">
        <v>1.9378315725931516E-2</v>
      </c>
      <c r="I2562" s="4">
        <v>-2.1087081955106557E-2</v>
      </c>
      <c r="J2562" s="4">
        <v>6.056101223693644E-2</v>
      </c>
      <c r="K2562" s="4">
        <v>4.8619602451324351E-2</v>
      </c>
    </row>
    <row r="2563" spans="7:11" x14ac:dyDescent="0.35">
      <c r="G2563" s="271">
        <v>42309</v>
      </c>
      <c r="H2563" s="4">
        <v>4.9755710130648945E-2</v>
      </c>
      <c r="I2563" s="4">
        <v>0.10238233762247262</v>
      </c>
      <c r="J2563" s="4">
        <v>6.048220726675857E-2</v>
      </c>
      <c r="K2563" s="4">
        <v>5.5241969052064688E-2</v>
      </c>
    </row>
    <row r="2564" spans="7:11" x14ac:dyDescent="0.35">
      <c r="G2564" s="271">
        <v>42339</v>
      </c>
      <c r="H2564" s="4">
        <v>7.1317207356165202E-2</v>
      </c>
      <c r="I2564" s="4">
        <v>6.4139386160400047E-2</v>
      </c>
      <c r="J2564" s="4">
        <v>5.961008761957709E-2</v>
      </c>
      <c r="K2564" s="4">
        <v>5.479406347353355E-2</v>
      </c>
    </row>
    <row r="2565" spans="7:11" x14ac:dyDescent="0.35">
      <c r="G2565" s="271">
        <v>42370</v>
      </c>
      <c r="H2565" s="4">
        <v>-2.6978150075138707E-2</v>
      </c>
      <c r="I2565" s="4">
        <v>2.2526542245411285E-2</v>
      </c>
      <c r="J2565" s="4">
        <v>5.6940052536068819E-2</v>
      </c>
      <c r="K2565" s="4">
        <v>5.7456146607081759E-2</v>
      </c>
    </row>
    <row r="2566" spans="7:11" x14ac:dyDescent="0.35">
      <c r="G2566" s="271">
        <v>42401</v>
      </c>
      <c r="H2566" s="4">
        <v>6.0813111015253218E-2</v>
      </c>
      <c r="I2566" s="4">
        <v>1.8263296440658605E-2</v>
      </c>
      <c r="J2566" s="4">
        <v>6.0405589858985698E-2</v>
      </c>
      <c r="K2566" s="4">
        <v>5.4675351200701883E-2</v>
      </c>
    </row>
    <row r="2567" spans="7:11" x14ac:dyDescent="0.35">
      <c r="G2567" s="271">
        <v>42430</v>
      </c>
      <c r="H2567" s="4">
        <v>-5.2022937456738916E-2</v>
      </c>
      <c r="I2567" s="4">
        <v>-5.1267972839985632E-4</v>
      </c>
      <c r="J2567" s="4">
        <v>4.1734720668560765E-2</v>
      </c>
      <c r="K2567" s="4">
        <v>4.4799800316987382E-2</v>
      </c>
    </row>
    <row r="2568" spans="7:11" x14ac:dyDescent="0.35">
      <c r="G2568" s="271">
        <v>42461</v>
      </c>
      <c r="H2568" s="4">
        <v>6.9281860615890034E-2</v>
      </c>
      <c r="I2568" s="4">
        <v>6.6628404545286957E-2</v>
      </c>
      <c r="J2568" s="4">
        <v>4.3026239540504108E-2</v>
      </c>
      <c r="K2568" s="4">
        <v>4.5106810677848053E-2</v>
      </c>
    </row>
    <row r="2569" spans="7:11" x14ac:dyDescent="0.35">
      <c r="G2569" s="271">
        <v>42491</v>
      </c>
      <c r="H2569" s="4">
        <v>4.2070392713867033E-2</v>
      </c>
      <c r="I2569" s="4">
        <v>6.9593714824851771E-2</v>
      </c>
      <c r="J2569" s="4">
        <v>4.3368600657150758E-2</v>
      </c>
      <c r="K2569" s="4">
        <v>4.9632751901941496E-2</v>
      </c>
    </row>
    <row r="2570" spans="7:11" x14ac:dyDescent="0.35">
      <c r="G2570" s="271">
        <v>42522</v>
      </c>
      <c r="H2570" s="4">
        <v>1.4227795809071075E-2</v>
      </c>
      <c r="I2570" s="4">
        <v>-9.9355625070318698E-4</v>
      </c>
      <c r="J2570" s="4">
        <v>3.2280281261631405E-2</v>
      </c>
      <c r="K2570" s="4">
        <v>3.7734286754557145E-2</v>
      </c>
    </row>
    <row r="2571" spans="7:11" x14ac:dyDescent="0.35">
      <c r="G2571" s="271">
        <v>42552</v>
      </c>
      <c r="H2571" s="4">
        <v>-5.0345977659558283E-2</v>
      </c>
      <c r="I2571" s="4">
        <v>-8.691479006595848E-2</v>
      </c>
      <c r="J2571" s="4">
        <v>2.2366567109981972E-2</v>
      </c>
      <c r="K2571" s="4">
        <v>2.7095716078814336E-2</v>
      </c>
    </row>
    <row r="2572" spans="7:11" x14ac:dyDescent="0.35">
      <c r="G2572" s="271">
        <v>42583</v>
      </c>
      <c r="H2572" s="4">
        <v>0.12283933199977048</v>
      </c>
      <c r="I2572" s="4">
        <v>5.4340405367656386E-2</v>
      </c>
      <c r="J2572" s="4">
        <v>2.8507549864372983E-2</v>
      </c>
      <c r="K2572" s="4">
        <v>2.6167836569462199E-2</v>
      </c>
    </row>
    <row r="2573" spans="7:11" x14ac:dyDescent="0.35">
      <c r="G2573" s="271">
        <v>42614</v>
      </c>
      <c r="H2573" s="4">
        <v>4.4182235873775788E-2</v>
      </c>
      <c r="I2573" s="4">
        <v>-1.9479506340026598E-3</v>
      </c>
      <c r="J2573" s="4">
        <v>2.6320967674258844E-2</v>
      </c>
      <c r="K2573" s="4">
        <v>2.1064475843960651E-2</v>
      </c>
    </row>
    <row r="2574" spans="7:11" x14ac:dyDescent="0.35">
      <c r="G2574" s="271">
        <v>42644</v>
      </c>
      <c r="H2574" s="4">
        <v>-2.3984299151577626E-2</v>
      </c>
      <c r="I2574" s="4">
        <v>1.7971534228911068E-3</v>
      </c>
      <c r="J2574" s="4">
        <v>2.2351085929190884E-2</v>
      </c>
      <c r="K2574" s="4">
        <v>2.315717964591002E-2</v>
      </c>
    </row>
    <row r="2575" spans="7:11" x14ac:dyDescent="0.35">
      <c r="G2575" s="271">
        <v>42675</v>
      </c>
      <c r="H2575" s="4">
        <v>7.0484593180950128E-2</v>
      </c>
      <c r="I2575" s="4">
        <v>7.487019976859699E-2</v>
      </c>
      <c r="J2575" s="4">
        <v>2.4194105377321806E-2</v>
      </c>
      <c r="K2575" s="4">
        <v>2.1405197784818863E-2</v>
      </c>
    </row>
    <row r="2576" spans="7:11" x14ac:dyDescent="0.35">
      <c r="G2576" s="271">
        <v>42705</v>
      </c>
      <c r="H2576" s="4">
        <v>1.1262627331886765E-2</v>
      </c>
      <c r="I2576" s="4">
        <v>3.1267083464414647E-2</v>
      </c>
      <c r="J2576" s="4">
        <v>1.9675055333051805E-2</v>
      </c>
      <c r="K2576" s="4">
        <v>1.902595100359461E-2</v>
      </c>
    </row>
    <row r="2577" spans="7:11" x14ac:dyDescent="0.35">
      <c r="G2577" s="271">
        <v>42736</v>
      </c>
      <c r="H2577" s="4">
        <v>0.13729673045603996</v>
      </c>
      <c r="I2577" s="4">
        <v>0.1479537501478505</v>
      </c>
      <c r="J2577" s="4">
        <v>3.186888161653445E-2</v>
      </c>
      <c r="K2577" s="4">
        <v>2.8814805432934021E-2</v>
      </c>
    </row>
    <row r="2578" spans="7:11" x14ac:dyDescent="0.35">
      <c r="G2578" s="271">
        <v>42767</v>
      </c>
      <c r="H2578" s="4">
        <v>4.1691744199781722E-2</v>
      </c>
      <c r="I2578" s="4">
        <v>0.10141596538758413</v>
      </c>
      <c r="J2578" s="4">
        <v>3.0413752455187515E-2</v>
      </c>
      <c r="K2578" s="4">
        <v>3.5742793861443634E-2</v>
      </c>
    </row>
    <row r="2579" spans="7:11" x14ac:dyDescent="0.35">
      <c r="G2579" s="271">
        <v>42795</v>
      </c>
      <c r="H2579" s="4">
        <v>0.16461460549356044</v>
      </c>
      <c r="I2579" s="4">
        <v>0.18442114170903023</v>
      </c>
      <c r="J2579" s="4">
        <v>4.9916329912015778E-2</v>
      </c>
      <c r="K2579" s="4">
        <v>5.1950166286808042E-2</v>
      </c>
    </row>
    <row r="2580" spans="7:11" x14ac:dyDescent="0.35">
      <c r="G2580" s="271">
        <v>42826</v>
      </c>
      <c r="H2580" s="4">
        <v>-6.7974475263890888E-2</v>
      </c>
      <c r="I2580" s="4">
        <v>-6.0551889984081342E-2</v>
      </c>
      <c r="J2580" s="4">
        <v>3.7978629708951939E-2</v>
      </c>
      <c r="K2580" s="4">
        <v>4.1041076736770155E-2</v>
      </c>
    </row>
    <row r="2581" spans="7:11" x14ac:dyDescent="0.35">
      <c r="G2581" s="271">
        <v>42856</v>
      </c>
      <c r="H2581" s="4">
        <v>0.13805018882660103</v>
      </c>
      <c r="I2581" s="4">
        <v>0.15243938653709788</v>
      </c>
      <c r="J2581" s="4">
        <v>4.6275213774890744E-2</v>
      </c>
      <c r="K2581" s="4">
        <v>4.8432122188298399E-2</v>
      </c>
    </row>
    <row r="2582" spans="7:11" x14ac:dyDescent="0.35">
      <c r="G2582" s="271">
        <v>42887</v>
      </c>
      <c r="H2582" s="4">
        <v>3.8829196038124847E-2</v>
      </c>
      <c r="I2582" s="4">
        <v>7.4034955667127367E-2</v>
      </c>
      <c r="J2582" s="4">
        <v>4.8444784956230835E-2</v>
      </c>
      <c r="K2582" s="4">
        <v>5.5054112343845274E-2</v>
      </c>
    </row>
    <row r="2583" spans="7:11" x14ac:dyDescent="0.35">
      <c r="G2583" s="271">
        <v>42917</v>
      </c>
      <c r="H2583" s="4">
        <v>3.624538504427699E-2</v>
      </c>
      <c r="I2583" s="4">
        <v>9.3840067722190224E-2</v>
      </c>
      <c r="J2583" s="4">
        <v>5.6771133258606721E-2</v>
      </c>
      <c r="K2583" s="4">
        <v>7.1057656876504893E-2</v>
      </c>
    </row>
    <row r="2584" spans="7:11" x14ac:dyDescent="0.35">
      <c r="G2584" s="271">
        <v>42948</v>
      </c>
      <c r="H2584" s="4">
        <v>5.4504317910552214E-2</v>
      </c>
      <c r="I2584" s="4">
        <v>9.6815058668064502E-2</v>
      </c>
      <c r="J2584" s="4">
        <v>5.2527973606292466E-2</v>
      </c>
      <c r="K2584" s="4">
        <v>7.4021752409209496E-2</v>
      </c>
    </row>
    <row r="2585" spans="7:11" x14ac:dyDescent="0.35">
      <c r="G2585" s="271">
        <v>42979</v>
      </c>
      <c r="H2585" s="4">
        <v>3.9683793441654736E-2</v>
      </c>
      <c r="I2585" s="4">
        <v>6.9841408863577481E-2</v>
      </c>
      <c r="J2585" s="4">
        <v>5.2097028733201434E-2</v>
      </c>
      <c r="K2585" s="4">
        <v>8.0308720097209241E-2</v>
      </c>
    </row>
    <row r="2586" spans="7:11" x14ac:dyDescent="0.35">
      <c r="G2586" s="271">
        <v>43009</v>
      </c>
      <c r="H2586" s="4">
        <v>0.11308193392584798</v>
      </c>
      <c r="I2586" s="4">
        <v>0.12788925884716229</v>
      </c>
      <c r="J2586" s="4">
        <v>6.4203380596186355E-2</v>
      </c>
      <c r="K2586" s="4">
        <v>9.1155790665716108E-2</v>
      </c>
    </row>
    <row r="2587" spans="7:11" x14ac:dyDescent="0.35">
      <c r="G2587" s="271">
        <v>43040</v>
      </c>
      <c r="H2587" s="4">
        <v>0.11206578283388025</v>
      </c>
      <c r="I2587" s="4">
        <v>6.9668580692566984E-2</v>
      </c>
      <c r="J2587" s="4">
        <v>6.7875800155322352E-2</v>
      </c>
      <c r="K2587" s="4">
        <v>9.0576179611770113E-2</v>
      </c>
    </row>
    <row r="2588" spans="7:11" x14ac:dyDescent="0.35">
      <c r="G2588" s="271">
        <v>43070</v>
      </c>
      <c r="H2588" s="4">
        <v>2.8096724111286386E-2</v>
      </c>
      <c r="I2588" s="4">
        <v>2.4615595038983473E-2</v>
      </c>
      <c r="J2588" s="4">
        <v>6.915169168341917E-2</v>
      </c>
      <c r="K2588" s="4">
        <v>8.9904638485148958E-2</v>
      </c>
    </row>
    <row r="2589" spans="7:11" x14ac:dyDescent="0.35">
      <c r="G2589" s="271">
        <v>43101</v>
      </c>
      <c r="H2589" s="4">
        <v>8.3610226292185397E-2</v>
      </c>
      <c r="I2589" s="4">
        <v>0.12966093447969107</v>
      </c>
      <c r="J2589" s="4">
        <v>6.5461573212247881E-2</v>
      </c>
      <c r="K2589" s="4">
        <v>8.8963761091739535E-2</v>
      </c>
    </row>
    <row r="2590" spans="7:11" x14ac:dyDescent="0.35">
      <c r="G2590" s="271">
        <v>43132</v>
      </c>
      <c r="H2590" s="4">
        <v>2.6521070310851824E-2</v>
      </c>
      <c r="I2590" s="4">
        <v>6.3988257220426892E-2</v>
      </c>
      <c r="J2590" s="4">
        <v>6.4103408640040938E-2</v>
      </c>
      <c r="K2590" s="4">
        <v>8.5741944324130515E-2</v>
      </c>
    </row>
    <row r="2591" spans="7:11" x14ac:dyDescent="0.35">
      <c r="G2591" s="271">
        <v>43160</v>
      </c>
      <c r="H2591" s="4">
        <v>-4.7289738878752985E-2</v>
      </c>
      <c r="I2591" s="4">
        <v>-6.1697431436601113E-2</v>
      </c>
      <c r="J2591" s="4">
        <v>4.4765432966090035E-2</v>
      </c>
      <c r="K2591" s="4">
        <v>6.2974610464171077E-2</v>
      </c>
    </row>
    <row r="2592" spans="7:11" x14ac:dyDescent="0.35">
      <c r="G2592" s="271">
        <v>43191</v>
      </c>
      <c r="H2592" s="4">
        <v>0.13946712459427824</v>
      </c>
      <c r="I2592" s="4">
        <v>0.22274341703469225</v>
      </c>
      <c r="J2592" s="4">
        <v>6.1763268847626618E-2</v>
      </c>
      <c r="K2592" s="4">
        <v>8.568332750452412E-2</v>
      </c>
    </row>
    <row r="2593" spans="7:11" x14ac:dyDescent="0.35">
      <c r="G2593" s="271">
        <v>43221</v>
      </c>
      <c r="H2593" s="4">
        <v>-2.6368287517600786E-3</v>
      </c>
      <c r="I2593" s="4">
        <v>1.6236273511106569E-2</v>
      </c>
      <c r="J2593" s="4">
        <v>4.9426742438961169E-2</v>
      </c>
      <c r="K2593" s="4">
        <v>7.3466467332708563E-2</v>
      </c>
    </row>
    <row r="2594" spans="7:11" x14ac:dyDescent="0.35">
      <c r="G2594" s="271">
        <v>43252</v>
      </c>
      <c r="H2594" s="4">
        <v>3.6505164573304993E-2</v>
      </c>
      <c r="I2594" s="4">
        <v>2.5628170340777245E-2</v>
      </c>
      <c r="J2594" s="4">
        <v>4.9184631484960439E-2</v>
      </c>
      <c r="K2594" s="4">
        <v>6.9123605995130566E-2</v>
      </c>
    </row>
    <row r="2595" spans="7:11" x14ac:dyDescent="0.35">
      <c r="G2595" s="271">
        <v>43282</v>
      </c>
      <c r="H2595" s="4">
        <v>5.6342630989956621E-2</v>
      </c>
      <c r="I2595" s="4">
        <v>0.18040683234074018</v>
      </c>
      <c r="J2595" s="4">
        <v>5.0931266142921761E-2</v>
      </c>
      <c r="K2595" s="4">
        <v>7.6584921307984555E-2</v>
      </c>
    </row>
    <row r="2596" spans="7:11" x14ac:dyDescent="0.35">
      <c r="G2596" s="271">
        <v>43313</v>
      </c>
      <c r="H2596" s="4">
        <v>5.9832400167924682E-2</v>
      </c>
      <c r="I2596" s="4">
        <v>5.6432913511268001E-2</v>
      </c>
      <c r="J2596" s="4">
        <v>5.131478053246008E-2</v>
      </c>
      <c r="K2596" s="4">
        <v>7.377735333006652E-2</v>
      </c>
    </row>
    <row r="2597" spans="7:11" x14ac:dyDescent="0.35">
      <c r="G2597" s="271">
        <v>43344</v>
      </c>
      <c r="H2597" s="4">
        <v>-6.9984600227288363E-2</v>
      </c>
      <c r="I2597" s="4">
        <v>-3.0403628559353302E-2</v>
      </c>
      <c r="J2597" s="4">
        <v>4.1649364483258067E-2</v>
      </c>
      <c r="K2597" s="4">
        <v>6.507911631685892E-2</v>
      </c>
    </row>
    <row r="2598" spans="7:11" x14ac:dyDescent="0.35">
      <c r="G2598" s="271">
        <v>43374</v>
      </c>
      <c r="H2598" s="4">
        <v>7.2997416990637554E-2</v>
      </c>
      <c r="I2598" s="4">
        <v>0.1242183678071993</v>
      </c>
      <c r="J2598" s="4">
        <v>3.8657524217550643E-2</v>
      </c>
      <c r="K2598" s="4">
        <v>6.5386328802401916E-2</v>
      </c>
    </row>
    <row r="2599" spans="7:11" x14ac:dyDescent="0.35">
      <c r="G2599" s="271">
        <v>43405</v>
      </c>
      <c r="H2599" s="4">
        <v>-1.2745905927573187E-2</v>
      </c>
      <c r="I2599" s="4">
        <v>5.4726645819999531E-2</v>
      </c>
      <c r="J2599" s="4">
        <v>2.7964827021798255E-2</v>
      </c>
      <c r="K2599" s="4">
        <v>6.4070683537362116E-2</v>
      </c>
    </row>
    <row r="2600" spans="7:11" x14ac:dyDescent="0.35">
      <c r="G2600" s="271">
        <v>43435</v>
      </c>
      <c r="H2600" s="4">
        <v>-4.6650805386849847E-2</v>
      </c>
      <c r="I2600" s="4">
        <v>7.0348192504866791E-2</v>
      </c>
      <c r="J2600" s="4">
        <v>2.2305390524115953E-2</v>
      </c>
      <c r="K2600" s="4">
        <v>6.7416748281280858E-2</v>
      </c>
    </row>
    <row r="2601" spans="7:11" x14ac:dyDescent="0.35">
      <c r="G2601" s="271">
        <v>43466</v>
      </c>
      <c r="H2601" s="4">
        <v>1.7297781306796489E-2</v>
      </c>
      <c r="I2601" s="4">
        <v>3.5723021013056577E-3</v>
      </c>
      <c r="J2601" s="4">
        <v>1.722142560819595E-2</v>
      </c>
      <c r="K2601" s="4">
        <v>5.6678367889329451E-2</v>
      </c>
    </row>
    <row r="2602" spans="7:11" x14ac:dyDescent="0.35">
      <c r="G2602" s="271">
        <v>43497</v>
      </c>
      <c r="H2602" s="4">
        <v>2.7312556449184067E-2</v>
      </c>
      <c r="I2602" s="4">
        <v>3.2176455217568067E-2</v>
      </c>
      <c r="J2602" s="4">
        <v>1.7305273433399826E-2</v>
      </c>
      <c r="K2602" s="4">
        <v>5.3948290588269554E-2</v>
      </c>
    </row>
    <row r="2603" spans="7:11" x14ac:dyDescent="0.35">
      <c r="G2603" s="271">
        <v>43525</v>
      </c>
      <c r="H2603" s="4">
        <v>5.0045323628658211E-2</v>
      </c>
      <c r="I2603" s="4">
        <v>0.12177593756680793</v>
      </c>
      <c r="J2603" s="4">
        <v>2.6273300024130641E-2</v>
      </c>
      <c r="K2603" s="4">
        <v>7.0589822857138218E-2</v>
      </c>
    </row>
    <row r="2604" spans="7:11" x14ac:dyDescent="0.35">
      <c r="G2604" s="271">
        <v>43556</v>
      </c>
      <c r="H2604" s="4">
        <v>6.2677993798343712E-2</v>
      </c>
      <c r="I2604" s="4">
        <v>2.431864771693526E-2</v>
      </c>
      <c r="J2604" s="4">
        <v>2.0950018275757376E-2</v>
      </c>
      <c r="K2604" s="4">
        <v>5.5599861372244819E-2</v>
      </c>
    </row>
    <row r="2605" spans="7:11" x14ac:dyDescent="0.35">
      <c r="G2605" s="271">
        <v>43586</v>
      </c>
      <c r="H2605" s="4">
        <v>7.6170614300205219E-2</v>
      </c>
      <c r="I2605" s="4">
        <v>7.2273925368753211E-2</v>
      </c>
      <c r="J2605" s="4">
        <v>2.7985601344445721E-2</v>
      </c>
      <c r="K2605" s="4">
        <v>6.0631008216345039E-2</v>
      </c>
    </row>
    <row r="2606" spans="7:11" x14ac:dyDescent="0.35">
      <c r="G2606" s="271">
        <v>43617</v>
      </c>
      <c r="H2606" s="4">
        <v>-2.8650296340560377E-2</v>
      </c>
      <c r="I2606" s="4">
        <v>6.5763136781993303E-3</v>
      </c>
      <c r="J2606" s="4">
        <v>2.2282801435124844E-2</v>
      </c>
      <c r="K2606" s="4">
        <v>5.8914624124983161E-2</v>
      </c>
    </row>
    <row r="2607" spans="7:11" x14ac:dyDescent="0.35">
      <c r="G2607" s="271">
        <v>43647</v>
      </c>
      <c r="H2607" s="4">
        <v>9.6700105093687538E-2</v>
      </c>
      <c r="I2607" s="4">
        <v>2.6203269712934407E-3</v>
      </c>
      <c r="J2607" s="4">
        <v>2.6051871658023806E-2</v>
      </c>
      <c r="K2607" s="4">
        <v>4.4227695516730892E-2</v>
      </c>
    </row>
    <row r="2608" spans="7:11" x14ac:dyDescent="0.35">
      <c r="G2608" s="271">
        <v>43678</v>
      </c>
      <c r="H2608" s="4">
        <v>-6.7821282281881112E-2</v>
      </c>
      <c r="I2608" s="4">
        <v>5.6447355404174449E-3</v>
      </c>
      <c r="J2608" s="4">
        <v>1.7232999154100037E-2</v>
      </c>
      <c r="K2608" s="4">
        <v>4.063961630262769E-2</v>
      </c>
    </row>
    <row r="2609" spans="7:11" x14ac:dyDescent="0.35">
      <c r="G2609" s="271">
        <v>43709</v>
      </c>
      <c r="H2609" s="4">
        <v>0.10801361969038692</v>
      </c>
      <c r="I2609" s="4">
        <v>0.12836977503005276</v>
      </c>
      <c r="J2609" s="4">
        <v>3.1697188831435463E-2</v>
      </c>
      <c r="K2609" s="4">
        <v>5.3324736165471176E-2</v>
      </c>
    </row>
    <row r="2610" spans="7:11" x14ac:dyDescent="0.35">
      <c r="G2610" s="271">
        <v>43739</v>
      </c>
      <c r="H2610" s="4">
        <v>4.8872895189190357E-2</v>
      </c>
      <c r="I2610" s="4">
        <v>-4.3422605119713409E-2</v>
      </c>
      <c r="J2610" s="4">
        <v>2.96903644658435E-2</v>
      </c>
      <c r="K2610" s="4">
        <v>3.8312999210441845E-2</v>
      </c>
    </row>
    <row r="2611" spans="7:11" x14ac:dyDescent="0.35">
      <c r="G2611" s="271">
        <v>43770</v>
      </c>
      <c r="H2611" s="4">
        <v>-1.2794882928439222E-2</v>
      </c>
      <c r="I2611" s="4">
        <v>-7.2557667704221673E-2</v>
      </c>
      <c r="J2611" s="4">
        <v>2.9733998617599511E-2</v>
      </c>
      <c r="K2611" s="4">
        <v>2.7068402999332442E-2</v>
      </c>
    </row>
    <row r="2612" spans="7:11" x14ac:dyDescent="0.35">
      <c r="G2612" s="271">
        <v>43800</v>
      </c>
      <c r="H2612" s="4">
        <v>6.794183748189786E-2</v>
      </c>
      <c r="I2612" s="4">
        <v>-4.0302964455726897E-2</v>
      </c>
      <c r="J2612" s="4">
        <v>3.8089356821503273E-2</v>
      </c>
      <c r="K2612" s="4">
        <v>1.8991573024250918E-2</v>
      </c>
    </row>
    <row r="2613" spans="7:11" x14ac:dyDescent="0.35">
      <c r="G2613" s="271">
        <v>43831</v>
      </c>
      <c r="H2613" s="4">
        <v>1.7865610703535317E-2</v>
      </c>
      <c r="I2613" s="4">
        <v>-1.9502336425419986E-2</v>
      </c>
      <c r="J2613" s="4">
        <v>3.8107049558890216E-2</v>
      </c>
      <c r="K2613" s="4">
        <v>1.700836806790984E-2</v>
      </c>
    </row>
    <row r="2614" spans="7:11" x14ac:dyDescent="0.35">
      <c r="G2614" s="271">
        <v>43862</v>
      </c>
      <c r="H2614" s="4">
        <v>2.397332209221914E-2</v>
      </c>
      <c r="I2614" s="4">
        <v>-5.3024559548850991E-2</v>
      </c>
      <c r="J2614" s="4">
        <v>3.7809456588705714E-2</v>
      </c>
      <c r="K2614" s="4">
        <v>9.7874458984592572E-3</v>
      </c>
    </row>
    <row r="2615" spans="7:11" x14ac:dyDescent="0.35">
      <c r="G2615" s="271">
        <v>43891</v>
      </c>
      <c r="H2615" s="4">
        <v>-0.12804213034810408</v>
      </c>
      <c r="I2615" s="4">
        <v>-0.22194915113044478</v>
      </c>
      <c r="J2615" s="4">
        <v>2.1609794249827896E-2</v>
      </c>
      <c r="K2615" s="4">
        <v>-2.0470486260480314E-2</v>
      </c>
    </row>
    <row r="2616" spans="7:11" x14ac:dyDescent="0.35">
      <c r="G2616" s="271">
        <v>43922</v>
      </c>
      <c r="H2616" s="4">
        <v>-0.39943343506319307</v>
      </c>
      <c r="I2616" s="4">
        <v>-0.38864197571395309</v>
      </c>
      <c r="J2616" s="4">
        <v>-1.8861926868748213E-2</v>
      </c>
      <c r="K2616" s="4">
        <v>-5.556771277611583E-2</v>
      </c>
    </row>
    <row r="2617" spans="7:11" x14ac:dyDescent="0.35">
      <c r="G2617" s="271">
        <v>43952</v>
      </c>
      <c r="H2617" s="4">
        <v>-0.34501299813105279</v>
      </c>
      <c r="I2617" s="4">
        <v>-0.42151435402637782</v>
      </c>
      <c r="J2617" s="4">
        <v>-5.7566582621815576E-2</v>
      </c>
      <c r="K2617" s="4">
        <v>-0.10010516086428445</v>
      </c>
    </row>
    <row r="2618" spans="7:11" x14ac:dyDescent="0.35">
      <c r="G2618" s="271">
        <v>43983</v>
      </c>
      <c r="H2618" s="4">
        <v>-0.12754582498744649</v>
      </c>
      <c r="I2618" s="4">
        <v>-0.23935791677793572</v>
      </c>
      <c r="J2618" s="4">
        <v>-6.5900564496456537E-2</v>
      </c>
      <c r="K2618" s="4">
        <v>-0.12018478809830291</v>
      </c>
    </row>
    <row r="2619" spans="7:11" x14ac:dyDescent="0.35">
      <c r="G2619" s="271">
        <v>44013</v>
      </c>
      <c r="H2619" s="4">
        <v>-0.11701651186804019</v>
      </c>
      <c r="I2619" s="4">
        <v>-0.21054032267684575</v>
      </c>
      <c r="J2619" s="4">
        <v>-8.4945833349063138E-2</v>
      </c>
      <c r="K2619" s="4">
        <v>-0.13903568036005953</v>
      </c>
    </row>
    <row r="2620" spans="7:11" x14ac:dyDescent="0.35">
      <c r="G2620" s="271">
        <v>44044</v>
      </c>
      <c r="H2620" s="4">
        <v>-4.2118954067078329E-2</v>
      </c>
      <c r="I2620" s="4">
        <v>-0.20263800587196557</v>
      </c>
      <c r="J2620" s="4">
        <v>-8.3374065559252419E-2</v>
      </c>
      <c r="K2620" s="4">
        <v>-0.15338434652078492</v>
      </c>
    </row>
    <row r="2621" spans="7:11" x14ac:dyDescent="0.35">
      <c r="G2621" s="271">
        <v>44075</v>
      </c>
      <c r="H2621" s="4">
        <v>-5.5741331732595434E-2</v>
      </c>
      <c r="I2621" s="4">
        <v>-0.15247705601020067</v>
      </c>
      <c r="J2621" s="4">
        <v>-9.5586621561655649E-2</v>
      </c>
      <c r="K2621" s="4">
        <v>-0.1743830663028868</v>
      </c>
    </row>
    <row r="2622" spans="7:11" x14ac:dyDescent="0.35">
      <c r="G2622" s="271">
        <v>44105</v>
      </c>
      <c r="H2622" s="4">
        <v>-8.2982873717589167E-2</v>
      </c>
      <c r="I2622" s="4">
        <v>-0.10570643693571946</v>
      </c>
      <c r="J2622" s="4">
        <v>-0.10758677230407232</v>
      </c>
      <c r="K2622" s="4">
        <v>-0.18028768114093474</v>
      </c>
    </row>
    <row r="2623" spans="7:11" x14ac:dyDescent="0.35">
      <c r="G2623" s="271">
        <v>44136</v>
      </c>
      <c r="H2623" s="4">
        <v>6.0505900036693649E-2</v>
      </c>
      <c r="I2623" s="4">
        <v>-7.9697527051062811E-2</v>
      </c>
      <c r="J2623" s="4">
        <v>-0.10154356166568279</v>
      </c>
      <c r="K2623" s="4">
        <v>-0.18153795655345528</v>
      </c>
    </row>
    <row r="2624" spans="7:11" x14ac:dyDescent="0.35">
      <c r="G2624" s="271">
        <v>44166</v>
      </c>
      <c r="H2624" s="4">
        <v>7.3769061437716221E-2</v>
      </c>
      <c r="I2624" s="4">
        <v>-1.2856994781526465E-2</v>
      </c>
      <c r="J2624" s="4">
        <v>-0.10033701103163728</v>
      </c>
      <c r="K2624" s="4">
        <v>-0.18001987501443406</v>
      </c>
    </row>
    <row r="2625" spans="7:11" x14ac:dyDescent="0.35">
      <c r="G2625" s="271">
        <v>44197</v>
      </c>
      <c r="H2625" s="4">
        <v>-0.11369022663095307</v>
      </c>
      <c r="I2625" s="4">
        <v>-0.19880874731290277</v>
      </c>
      <c r="J2625" s="4">
        <v>-0.11081877951770613</v>
      </c>
      <c r="K2625" s="4">
        <v>-0.19510621037524123</v>
      </c>
    </row>
    <row r="2626" spans="7:11" x14ac:dyDescent="0.35">
      <c r="G2626" s="271">
        <v>44228</v>
      </c>
      <c r="H2626" s="4">
        <v>6.388379371740105E-2</v>
      </c>
      <c r="I2626" s="4">
        <v>-3.9567391723590695E-2</v>
      </c>
      <c r="J2626" s="4">
        <v>-0.10733158424019229</v>
      </c>
      <c r="K2626" s="4">
        <v>-0.19466651174962391</v>
      </c>
    </row>
    <row r="2627" spans="7:11" x14ac:dyDescent="0.35">
      <c r="G2627" s="271">
        <v>44256</v>
      </c>
      <c r="H2627" s="4">
        <v>0.31756498284278645</v>
      </c>
      <c r="I2627" s="4">
        <v>0.18802943173035813</v>
      </c>
      <c r="J2627" s="4">
        <v>-7.2384284343708805E-2</v>
      </c>
      <c r="K2627" s="4">
        <v>-0.16438446137675944</v>
      </c>
    </row>
    <row r="2628" spans="7:11" x14ac:dyDescent="0.35">
      <c r="G2628" s="271">
        <v>44287</v>
      </c>
      <c r="H2628" s="4">
        <v>0.74758833900991384</v>
      </c>
      <c r="I2628" s="4">
        <v>0.56490977842228962</v>
      </c>
      <c r="J2628" s="4">
        <v>1.1525259195594995E-3</v>
      </c>
      <c r="K2628" s="4">
        <v>-0.10392504474890041</v>
      </c>
    </row>
    <row r="2629" spans="7:11" x14ac:dyDescent="0.35">
      <c r="G2629" s="271">
        <v>44317</v>
      </c>
      <c r="H2629" s="4">
        <v>0.53276648569461948</v>
      </c>
      <c r="I2629" s="4">
        <v>0.52396988271528278</v>
      </c>
      <c r="J2629" s="4">
        <v>6.9957694095486911E-2</v>
      </c>
      <c r="K2629" s="4">
        <v>-3.4475554518241469E-2</v>
      </c>
    </row>
    <row r="2630" spans="7:11" x14ac:dyDescent="0.35">
      <c r="G2630" s="271">
        <v>44348</v>
      </c>
      <c r="H2630" s="4">
        <v>0.31581088503411059</v>
      </c>
      <c r="I2630" s="4">
        <v>0.32461941874633693</v>
      </c>
      <c r="J2630" s="4">
        <v>0.10680873245624345</v>
      </c>
      <c r="K2630" s="4">
        <v>1.0010968648395346E-2</v>
      </c>
    </row>
    <row r="2631" spans="7:11" x14ac:dyDescent="0.35">
      <c r="G2631" s="271">
        <v>44378</v>
      </c>
      <c r="H2631" s="4">
        <v>0.1514632070641766</v>
      </c>
      <c r="I2631" s="4">
        <v>0.17186074585234312</v>
      </c>
      <c r="J2631" s="4">
        <v>0.13428991537328283</v>
      </c>
      <c r="K2631" s="4">
        <v>4.5843621973904458E-2</v>
      </c>
    </row>
    <row r="2632" spans="7:11" x14ac:dyDescent="0.35">
      <c r="G2632" s="271">
        <v>44409</v>
      </c>
      <c r="H2632" s="4">
        <v>0.22155765946701056</v>
      </c>
      <c r="I2632" s="4">
        <v>0.28088300733451588</v>
      </c>
      <c r="J2632" s="4">
        <v>0.15251956639919673</v>
      </c>
      <c r="K2632" s="4">
        <v>8.1451703854284796E-2</v>
      </c>
    </row>
    <row r="2633" spans="7:11" x14ac:dyDescent="0.35">
      <c r="G2633" s="271">
        <v>44440</v>
      </c>
      <c r="H2633" s="4">
        <v>0.16243920830793779</v>
      </c>
      <c r="I2633" s="4">
        <v>0.20646456306520156</v>
      </c>
      <c r="J2633" s="4">
        <v>0.17277273667870996</v>
      </c>
      <c r="K2633" s="4">
        <v>0.11619747282712356</v>
      </c>
    </row>
    <row r="2634" spans="7:11" x14ac:dyDescent="0.35">
      <c r="G2634" s="271">
        <v>44470</v>
      </c>
      <c r="H2634" s="4">
        <v>9.6132156298165405E-2</v>
      </c>
      <c r="I2634" s="4">
        <v>0.10905274150270405</v>
      </c>
      <c r="J2634" s="4">
        <v>0.19270530032085853</v>
      </c>
      <c r="K2634" s="4">
        <v>0.13895053747594899</v>
      </c>
    </row>
    <row r="2635" spans="7:11" x14ac:dyDescent="0.35">
      <c r="G2635" s="271">
        <v>44501</v>
      </c>
      <c r="H2635" s="4">
        <v>0.17466195210124269</v>
      </c>
      <c r="I2635" s="4">
        <v>0.3100511159969972</v>
      </c>
      <c r="J2635" s="4">
        <v>0.20325714621056701</v>
      </c>
      <c r="K2635" s="4">
        <v>0.17585604597260618</v>
      </c>
    </row>
    <row r="2636" spans="7:11" x14ac:dyDescent="0.35">
      <c r="G2636" s="271">
        <v>44531</v>
      </c>
      <c r="H2636" s="4">
        <v>0.1630081091409934</v>
      </c>
      <c r="I2636" s="4">
        <v>0.28084964878524743</v>
      </c>
      <c r="J2636" s="4">
        <v>0.21022278609122691</v>
      </c>
      <c r="K2636" s="4">
        <v>0.20101362789699917</v>
      </c>
    </row>
    <row r="2637" spans="7:11" x14ac:dyDescent="0.35">
      <c r="G2637" s="271">
        <v>44562</v>
      </c>
      <c r="H2637" s="4">
        <v>0.24735686463767248</v>
      </c>
      <c r="I2637" s="4">
        <v>0.32851957089534656</v>
      </c>
      <c r="J2637" s="4">
        <v>0.24270857474107688</v>
      </c>
      <c r="K2637" s="4">
        <v>0.25256852420641107</v>
      </c>
    </row>
    <row r="2638" spans="7:11" x14ac:dyDescent="0.35">
      <c r="G2638" s="271">
        <v>44593</v>
      </c>
      <c r="H2638" s="4">
        <v>0.15665694288951526</v>
      </c>
      <c r="I2638" s="4">
        <v>0.25833638303772477</v>
      </c>
      <c r="J2638" s="4">
        <v>0.25062525824142567</v>
      </c>
      <c r="K2638" s="4">
        <v>0.28211059815206885</v>
      </c>
    </row>
    <row r="2639" spans="7:11" x14ac:dyDescent="0.35">
      <c r="G2639" s="271">
        <v>44621</v>
      </c>
      <c r="H2639" s="4">
        <v>8.9322778923259794E-2</v>
      </c>
      <c r="I2639" s="4">
        <v>0.27012529701353105</v>
      </c>
      <c r="J2639" s="4">
        <v>0.22715765223119466</v>
      </c>
      <c r="K2639" s="4">
        <v>0.28903661367324429</v>
      </c>
    </row>
    <row r="2640" spans="7:11" x14ac:dyDescent="0.35">
      <c r="G2640" s="271">
        <v>44652</v>
      </c>
      <c r="H2640" s="4">
        <v>0.14635910405625263</v>
      </c>
      <c r="I2640" s="4">
        <v>0.22965537417373438</v>
      </c>
      <c r="J2640" s="4">
        <v>0.19154244180878721</v>
      </c>
      <c r="K2640" s="4">
        <v>0.26633511145627242</v>
      </c>
    </row>
    <row r="2641" spans="7:11" x14ac:dyDescent="0.35">
      <c r="G2641" s="271">
        <v>44682</v>
      </c>
      <c r="H2641" s="4">
        <v>0.24275101928228837</v>
      </c>
      <c r="I2641" s="4">
        <v>0.34374097509468782</v>
      </c>
      <c r="J2641" s="4">
        <v>0.17560517355261029</v>
      </c>
      <c r="K2641" s="4">
        <v>0.2577987548074665</v>
      </c>
    </row>
    <row r="2642" spans="7:11" x14ac:dyDescent="0.35">
      <c r="G2642" s="271">
        <v>44713</v>
      </c>
      <c r="H2642" s="4">
        <v>0.1972933839998039</v>
      </c>
      <c r="I2642" s="4">
        <v>0.29350979328101112</v>
      </c>
      <c r="J2642" s="4">
        <v>0.16773194821746218</v>
      </c>
      <c r="K2642" s="4">
        <v>0.25643087498279948</v>
      </c>
    </row>
    <row r="2643" spans="7:11" x14ac:dyDescent="0.35">
      <c r="G2643" s="271">
        <v>44743</v>
      </c>
      <c r="H2643" s="4">
        <v>0.12181960359419208</v>
      </c>
      <c r="I2643" s="4">
        <v>0.2921256945773405</v>
      </c>
      <c r="J2643" s="4">
        <v>0.16475794593872317</v>
      </c>
      <c r="K2643" s="4">
        <v>0.26624615353976866</v>
      </c>
    </row>
    <row r="2644" spans="7:11" x14ac:dyDescent="0.35">
      <c r="G2644" s="271">
        <v>44774</v>
      </c>
      <c r="H2644" s="4">
        <v>0.22102011968793578</v>
      </c>
      <c r="I2644" s="4">
        <v>0.26508436374411626</v>
      </c>
      <c r="J2644" s="4">
        <v>0.1654530120200588</v>
      </c>
      <c r="K2644" s="4">
        <v>0.26527493733858387</v>
      </c>
    </row>
    <row r="2645" spans="7:11" x14ac:dyDescent="0.35">
      <c r="G2645" s="271">
        <v>44805</v>
      </c>
      <c r="H2645" s="4">
        <v>0.21425066908976276</v>
      </c>
      <c r="I2645" s="4">
        <v>0.30134965497385058</v>
      </c>
      <c r="J2645" s="4">
        <v>0.16992919315448241</v>
      </c>
      <c r="K2645" s="4">
        <v>0.27321828278549343</v>
      </c>
    </row>
    <row r="2646" spans="7:11" x14ac:dyDescent="0.35">
      <c r="G2646" s="271">
        <v>44835</v>
      </c>
      <c r="H2646" s="4">
        <v>8.9424025863266365E-2</v>
      </c>
      <c r="I2646" s="4">
        <v>0.15295020533594039</v>
      </c>
      <c r="J2646" s="4">
        <v>0.16873545793669642</v>
      </c>
      <c r="K2646" s="4">
        <v>0.27577000990600253</v>
      </c>
    </row>
    <row r="2647" spans="7:11" x14ac:dyDescent="0.35">
      <c r="G2647" s="271">
        <v>44866</v>
      </c>
      <c r="H2647" s="4">
        <v>0.1837322810431774</v>
      </c>
      <c r="I2647" s="4">
        <v>9.7349410452229668E-2</v>
      </c>
      <c r="J2647" s="4">
        <v>0.16969698382581111</v>
      </c>
      <c r="K2647" s="4">
        <v>0.2551865111349918</v>
      </c>
    </row>
    <row r="2648" spans="7:11" x14ac:dyDescent="0.35">
      <c r="G2648" s="271">
        <v>44896</v>
      </c>
      <c r="H2648" s="4">
        <v>0.19955235689056594</v>
      </c>
      <c r="I2648" s="4">
        <v>8.2681513197497392E-2</v>
      </c>
      <c r="J2648" s="4">
        <v>0.17266360469277653</v>
      </c>
      <c r="K2648" s="4">
        <v>0.23774398621231008</v>
      </c>
    </row>
    <row r="2649" spans="7:11" x14ac:dyDescent="0.35">
      <c r="G2649" s="271">
        <v>44927</v>
      </c>
      <c r="H2649" s="4">
        <v>0.20176416452694279</v>
      </c>
      <c r="I2649" s="4">
        <v>0.15899704351788069</v>
      </c>
      <c r="J2649" s="4">
        <v>0.17017060192107469</v>
      </c>
      <c r="K2649" s="4">
        <v>0.22490807189063977</v>
      </c>
    </row>
    <row r="2650" spans="7:11" x14ac:dyDescent="0.35">
      <c r="G2650" s="271">
        <v>44958</v>
      </c>
      <c r="H2650" s="4">
        <v>0.1797818316355444</v>
      </c>
      <c r="I2650" s="4">
        <v>8.8695281779062274E-2</v>
      </c>
      <c r="J2650" s="4">
        <v>0.17207120055009462</v>
      </c>
      <c r="K2650" s="4">
        <v>0.20968043895856914</v>
      </c>
    </row>
    <row r="2651" spans="7:11" x14ac:dyDescent="0.35">
      <c r="G2651" s="271">
        <v>44986</v>
      </c>
      <c r="H2651" s="4">
        <v>0.28217849109625903</v>
      </c>
      <c r="I2651" s="4">
        <v>5.7662576656701381E-2</v>
      </c>
      <c r="J2651" s="4">
        <v>0.19034568723103229</v>
      </c>
      <c r="K2651" s="4">
        <v>0.18941126663237684</v>
      </c>
    </row>
    <row r="2652" spans="7:11" x14ac:dyDescent="0.35">
      <c r="G2652" s="271">
        <v>45017</v>
      </c>
      <c r="H2652" s="4">
        <v>7.2471527394124546E-3</v>
      </c>
      <c r="I2652" s="4">
        <v>-3.8921515463397394E-2</v>
      </c>
      <c r="J2652" s="4">
        <v>0.17724721675780231</v>
      </c>
      <c r="K2652" s="4">
        <v>0.1649921490894608</v>
      </c>
    </row>
    <row r="2653" spans="7:11" x14ac:dyDescent="0.35">
      <c r="G2653" s="271">
        <v>45047</v>
      </c>
      <c r="H2653" s="4">
        <v>6.7505017013162139E-2</v>
      </c>
      <c r="I2653" s="4">
        <v>1.690459121239285E-2</v>
      </c>
      <c r="J2653" s="4">
        <v>0.16128035289789877</v>
      </c>
      <c r="K2653" s="4">
        <v>0.1370199877431737</v>
      </c>
    </row>
    <row r="2654" spans="7:11" x14ac:dyDescent="0.35">
      <c r="G2654" s="271">
        <v>45078</v>
      </c>
      <c r="H2654" s="4">
        <v>0.14128538047072392</v>
      </c>
      <c r="I2654" s="4">
        <v>-3.3866522781755837E-3</v>
      </c>
      <c r="J2654" s="4">
        <v>0.15651731756610365</v>
      </c>
      <c r="K2654" s="4">
        <v>0.11203731432869901</v>
      </c>
    </row>
    <row r="2655" spans="7:11" x14ac:dyDescent="0.35">
      <c r="G2655" s="271">
        <v>45108</v>
      </c>
      <c r="H2655" s="4">
        <v>3.6816825533329656E-2</v>
      </c>
      <c r="I2655" s="4">
        <v>-4.9862924968090416E-2</v>
      </c>
      <c r="J2655" s="4">
        <v>0.1485172244238453</v>
      </c>
      <c r="K2655" s="4">
        <v>8.4061575783290099E-2</v>
      </c>
    </row>
    <row r="2656" spans="7:11" x14ac:dyDescent="0.35">
      <c r="G2656" s="271">
        <v>45139</v>
      </c>
      <c r="H2656" s="4">
        <v>1.6501455641888541E-2</v>
      </c>
      <c r="I2656" s="4">
        <v>-5.6093984162555843E-2</v>
      </c>
      <c r="J2656" s="4">
        <v>0.13424345727192732</v>
      </c>
      <c r="K2656" s="4">
        <v>6.2212835301810987E-2</v>
      </c>
    </row>
    <row r="2657" spans="7:11" x14ac:dyDescent="0.35">
      <c r="G2657" s="271">
        <v>45170</v>
      </c>
      <c r="H2657" s="4">
        <v>-4.4144870070423226E-2</v>
      </c>
      <c r="I2657" s="4">
        <v>-0.19248878056341201</v>
      </c>
      <c r="J2657" s="4">
        <v>0.11216033618603882</v>
      </c>
      <c r="K2657" s="4">
        <v>2.02442226413726E-2</v>
      </c>
    </row>
    <row r="2658" spans="7:11" x14ac:dyDescent="0.35">
      <c r="G2658" s="271">
        <v>45200</v>
      </c>
      <c r="H2658" s="4">
        <v>9.5171840045940703E-2</v>
      </c>
      <c r="I2658" s="4">
        <v>3.064779518610572E-2</v>
      </c>
      <c r="J2658" s="4">
        <v>0.11248803071320479</v>
      </c>
      <c r="K2658" s="4">
        <v>1.1545287062025844E-2</v>
      </c>
    </row>
    <row r="2659" spans="7:11" x14ac:dyDescent="0.35">
      <c r="G2659" s="271">
        <v>45231</v>
      </c>
      <c r="H2659" s="4">
        <v>-2.335579214192951E-2</v>
      </c>
      <c r="I2659" s="4">
        <v>-4.2602569189565287E-2</v>
      </c>
      <c r="J2659" s="4">
        <v>9.3320201836230021E-2</v>
      </c>
      <c r="K2659" s="4">
        <v>-9.5065549167494545E-5</v>
      </c>
    </row>
    <row r="2660" spans="7:11" x14ac:dyDescent="0.35">
      <c r="G2660" s="271">
        <v>45261</v>
      </c>
      <c r="H2660" s="4">
        <v>-0.15645378329383064</v>
      </c>
      <c r="I2660" s="4">
        <v>-0.13865496115756892</v>
      </c>
      <c r="J2660" s="4">
        <v>6.4485124077937828E-2</v>
      </c>
      <c r="K2660" s="4">
        <v>-1.7133309142960851E-2</v>
      </c>
    </row>
    <row r="2661" spans="7:11" x14ac:dyDescent="0.35">
      <c r="G2661" s="271">
        <v>45292</v>
      </c>
      <c r="H2661" s="4">
        <v>-3.6484366873853702E-2</v>
      </c>
      <c r="I2661" s="4">
        <v>-7.7236716876796896E-2</v>
      </c>
      <c r="J2661" s="4">
        <v>4.6584895091438039E-2</v>
      </c>
      <c r="K2661" s="4">
        <v>-3.4645793807107528E-2</v>
      </c>
    </row>
    <row r="2662" spans="7:11" x14ac:dyDescent="0.35">
      <c r="G2662" s="271">
        <v>45323</v>
      </c>
      <c r="H2662" s="4">
        <v>-4.5583028988292029E-2</v>
      </c>
      <c r="I2662" s="4">
        <v>-8.6421145670974475E-2</v>
      </c>
      <c r="J2662" s="4">
        <v>2.8161678503415777E-2</v>
      </c>
      <c r="K2662" s="4">
        <v>-4.8543217834416397E-2</v>
      </c>
    </row>
    <row r="2663" spans="7:11" x14ac:dyDescent="0.35">
      <c r="G2663" s="271">
        <v>45352</v>
      </c>
      <c r="H2663" s="4">
        <v>-0.21415229242352352</v>
      </c>
      <c r="I2663" s="4">
        <v>-0.13246826109008614</v>
      </c>
      <c r="J2663" s="4">
        <v>-1.8430978068425086E-2</v>
      </c>
      <c r="K2663" s="4">
        <v>-6.5188654462911777E-2</v>
      </c>
    </row>
    <row r="2664" spans="7:11" x14ac:dyDescent="0.35">
      <c r="G2664" s="271">
        <v>45383</v>
      </c>
      <c r="H2664" s="4">
        <v>0.1068942183890822</v>
      </c>
      <c r="I2664" s="4">
        <v>0.17898115892257027</v>
      </c>
      <c r="J2664" s="4">
        <v>-1.0700509138759529E-2</v>
      </c>
      <c r="K2664" s="4">
        <v>-4.8456129422897121E-2</v>
      </c>
    </row>
    <row r="2665" spans="7:11" x14ac:dyDescent="0.35">
      <c r="G2665" s="271">
        <v>45413</v>
      </c>
      <c r="H2665" s="4">
        <v>2.0676767305937593E-2</v>
      </c>
      <c r="I2665" s="4">
        <v>-3.9500636133121159E-2</v>
      </c>
      <c r="J2665" s="4">
        <v>-1.4484641269237319E-2</v>
      </c>
      <c r="K2665" s="4">
        <v>-5.3379159667184539E-2</v>
      </c>
    </row>
    <row r="2666" spans="7:11" x14ac:dyDescent="0.35">
      <c r="G2666" s="271">
        <v>45444</v>
      </c>
      <c r="H2666" s="4">
        <v>-0.11270583629414055</v>
      </c>
      <c r="I2666" s="4">
        <v>-6.9361695701843584E-2</v>
      </c>
      <c r="J2666" s="4">
        <v>-3.6516124771126979E-2</v>
      </c>
      <c r="K2666" s="4">
        <v>-5.9044919041476795E-2</v>
      </c>
    </row>
    <row r="2667" spans="7:11" x14ac:dyDescent="0.35">
      <c r="G2667" s="271">
        <v>45474</v>
      </c>
      <c r="H2667" s="4">
        <v>0.12034190027773484</v>
      </c>
      <c r="I2667" s="4">
        <v>3.8658660137789624E-2</v>
      </c>
      <c r="J2667" s="4">
        <v>-2.9508996444339464E-2</v>
      </c>
      <c r="K2667" s="4">
        <v>-5.1879676460907631E-2</v>
      </c>
    </row>
    <row r="2668" spans="7:11" x14ac:dyDescent="0.35">
      <c r="G2668" s="271">
        <v>45505</v>
      </c>
      <c r="H2668" s="4">
        <v>-5.2249507215025526E-2</v>
      </c>
      <c r="I2668" s="4">
        <v>2.3156076874606635E-2</v>
      </c>
      <c r="J2668" s="4">
        <v>-3.4054114248558309E-2</v>
      </c>
      <c r="K2668" s="4">
        <v>-4.6430283330015421E-2</v>
      </c>
    </row>
    <row r="2669" spans="7:11" x14ac:dyDescent="0.35">
      <c r="G2669" s="271">
        <v>45536</v>
      </c>
      <c r="H2669" s="4">
        <v>2.895491232761227E-2</v>
      </c>
      <c r="I2669" s="4">
        <v>8.0124714807347841E-2</v>
      </c>
      <c r="J2669" s="4">
        <v>-2.8338329474566382E-2</v>
      </c>
      <c r="K2669" s="4">
        <v>-2.3139563203337099E-2</v>
      </c>
    </row>
    <row r="2670" spans="7:11" x14ac:dyDescent="0.35">
      <c r="G2670" s="271">
        <v>45566</v>
      </c>
      <c r="H2670" s="4">
        <v>0.13945442237521211</v>
      </c>
      <c r="I2670" s="4">
        <v>0.10477549595849278</v>
      </c>
      <c r="J2670" s="4">
        <v>-2.37659723198268E-2</v>
      </c>
      <c r="K2670" s="4">
        <v>-1.672885960734205E-2</v>
      </c>
    </row>
    <row r="2671" spans="7:11" x14ac:dyDescent="0.35">
      <c r="G2671" s="271">
        <v>45597</v>
      </c>
      <c r="H2671" s="4">
        <v>-2.8268882260867434E-2</v>
      </c>
      <c r="I2671" s="4">
        <v>1.207975259152505E-3</v>
      </c>
      <c r="J2671" s="4">
        <v>-2.4195964417021987E-2</v>
      </c>
      <c r="K2671" s="4">
        <v>-1.2942228826436142E-2</v>
      </c>
    </row>
    <row r="2672" spans="7:11" x14ac:dyDescent="0.35">
      <c r="G2672" s="271">
        <v>45627</v>
      </c>
      <c r="H2672" s="4">
        <v>0.12966369143515788</v>
      </c>
      <c r="I2672" s="4">
        <v>9.2956651416499225E-2</v>
      </c>
      <c r="J2672" s="4">
        <v>-3.2156056708558811E-3</v>
      </c>
      <c r="K2672" s="4">
        <v>4.5472706362974513E-3</v>
      </c>
    </row>
    <row r="2673" spans="7:11" x14ac:dyDescent="0.35">
      <c r="G2673" s="271">
        <v>45658</v>
      </c>
      <c r="H2673" s="4">
        <v>3.2752337616326788E-2</v>
      </c>
      <c r="I2673" s="4">
        <v>7.9828783234094258E-2</v>
      </c>
      <c r="J2673" s="4">
        <v>2.1828107082590975E-3</v>
      </c>
      <c r="K2673" s="4">
        <v>1.7485576506807377E-2</v>
      </c>
    </row>
    <row r="2674" spans="7:11" x14ac:dyDescent="0.35">
      <c r="G2674" s="271">
        <v>45689</v>
      </c>
      <c r="H2674" s="4">
        <v>9.2933912157966425E-4</v>
      </c>
      <c r="I2674" s="4">
        <v>4.984799194501921E-2</v>
      </c>
      <c r="J2674" s="4">
        <v>6.2520076447039052E-3</v>
      </c>
      <c r="K2674" s="4">
        <v>2.9296228180005102E-2</v>
      </c>
    </row>
    <row r="2675" spans="7:11" x14ac:dyDescent="0.35">
      <c r="G2675" s="271">
        <v>45717</v>
      </c>
      <c r="H2675" s="4">
        <v>6.5548052340226093E-2</v>
      </c>
      <c r="I2675" s="4">
        <v>0.17327531468521684</v>
      </c>
      <c r="J2675" s="4">
        <v>3.5028425019199894E-2</v>
      </c>
      <c r="K2675" s="4">
        <v>5.6986920569197075E-2</v>
      </c>
    </row>
    <row r="2676" spans="7:11" x14ac:dyDescent="0.35">
      <c r="G2676" s="271">
        <v>45748</v>
      </c>
      <c r="H2676" s="4">
        <v>-4.5999213545485085E-2</v>
      </c>
      <c r="I2676" s="4">
        <v>-7.9248404121465277E-2</v>
      </c>
      <c r="J2676" s="4">
        <v>2.238312962200717E-2</v>
      </c>
      <c r="K2676" s="4">
        <v>3.4068337617142674E-2</v>
      </c>
    </row>
    <row r="2677" spans="7:11" x14ac:dyDescent="0.35">
      <c r="G2677" s="271">
        <v>45778</v>
      </c>
      <c r="H2677" s="4">
        <v>-3.3978838829140878E-2</v>
      </c>
      <c r="I2677" s="4">
        <v>-2.5301217077380311E-3</v>
      </c>
      <c r="J2677" s="4">
        <v>1.7265551803678392E-2</v>
      </c>
      <c r="K2677" s="4">
        <v>3.7679929192863337E-2</v>
      </c>
    </row>
    <row r="2678" spans="7:11" x14ac:dyDescent="0.35">
      <c r="G2678" s="271">
        <v>45809</v>
      </c>
      <c r="H2678" s="4">
        <v>7.1782146982580786E-2</v>
      </c>
      <c r="I2678" s="4">
        <v>6.2403031796114616E-2</v>
      </c>
      <c r="J2678" s="4">
        <v>3.4640744974981486E-2</v>
      </c>
      <c r="K2678" s="4">
        <v>4.9518593132438671E-2</v>
      </c>
    </row>
    <row r="2679" spans="7:11" x14ac:dyDescent="0.35">
      <c r="G2679" s="271">
        <v>45839</v>
      </c>
      <c r="H2679" s="4">
        <v>-4.8481330540315337E-3</v>
      </c>
      <c r="I2679" s="4">
        <v>7.5844963301295198E-2</v>
      </c>
      <c r="J2679" s="4">
        <v>2.3747709556783958E-2</v>
      </c>
      <c r="K2679" s="4">
        <v>5.279802156705049E-2</v>
      </c>
    </row>
    <row r="2680" spans="7:11" x14ac:dyDescent="0.35">
      <c r="G2680" s="271">
        <v>45870</v>
      </c>
      <c r="H2680" s="4">
        <v>2.358433954320116E-3</v>
      </c>
      <c r="I2680" s="4">
        <v>-1.9471436506821593E-3</v>
      </c>
      <c r="J2680" s="4">
        <v>2.7603484795180044E-2</v>
      </c>
      <c r="K2680" s="4">
        <v>5.0902403644174532E-2</v>
      </c>
    </row>
    <row r="2681" spans="7:11" x14ac:dyDescent="0.35">
      <c r="G2681" s="271">
        <v>45901</v>
      </c>
      <c r="H2681" s="4">
        <v>5.9063663619006501E-2</v>
      </c>
      <c r="I2681" s="4">
        <v>9.8683913348570185E-2</v>
      </c>
      <c r="J2681" s="4">
        <v>3.0083886714826313E-2</v>
      </c>
      <c r="K2681" s="4">
        <v>5.2638658119109616E-2</v>
      </c>
    </row>
    <row r="2682" spans="7:11" x14ac:dyDescent="0.35">
      <c r="G2682" s="271">
        <v>45931</v>
      </c>
      <c r="H2682" s="4">
        <v>-2.2712023151688854E-2</v>
      </c>
      <c r="I2682" s="4">
        <v>-5.7214127413133919E-2</v>
      </c>
      <c r="J2682" s="4">
        <v>1.5651334146986384E-2</v>
      </c>
      <c r="K2682" s="4">
        <v>3.7701118994921012E-2</v>
      </c>
    </row>
    <row r="2683" spans="7:11" x14ac:dyDescent="0.35">
      <c r="G2683" s="271">
        <v>45962</v>
      </c>
      <c r="H2683" s="4">
        <v>-2.0755269689439859E-2</v>
      </c>
      <c r="I2683" s="4">
        <v>1.1973517860527583E-2</v>
      </c>
      <c r="J2683" s="4">
        <v>1.6416008400184312E-2</v>
      </c>
      <c r="K2683" s="4">
        <v>3.8617015273276101E-2</v>
      </c>
    </row>
    <row r="2684" spans="7:11" x14ac:dyDescent="0.35">
      <c r="G2684" s="271">
        <v>45992</v>
      </c>
      <c r="H2684" s="4">
        <v>-1.3531191816506083E-2</v>
      </c>
      <c r="I2684" s="4">
        <v>8.3087160260759685E-3</v>
      </c>
      <c r="J2684" s="4">
        <v>6.4506864241569151E-3</v>
      </c>
      <c r="K2684" s="4">
        <v>3.2570517617708683E-2</v>
      </c>
    </row>
    <row r="2685" spans="7:11" x14ac:dyDescent="0.35">
      <c r="G2685" s="271">
        <v>46023</v>
      </c>
      <c r="H2685" s="4">
        <v>-6.6845209525689175E-2</v>
      </c>
      <c r="I2685" s="4">
        <v>-8.2574486158115912E-2</v>
      </c>
      <c r="J2685" s="4">
        <v>-1.3430278767292414E-3</v>
      </c>
      <c r="K2685" s="4">
        <v>1.9258428535434913E-2</v>
      </c>
    </row>
    <row r="2686" spans="7:11" x14ac:dyDescent="0.35">
      <c r="G2686" s="271">
        <v>46054</v>
      </c>
      <c r="H2686" s="4">
        <v>-3.5350580756550176E-2</v>
      </c>
      <c r="I2686" s="4">
        <v>-4.2266766040823578E-2</v>
      </c>
      <c r="J2686" s="4">
        <v>-4.3524489718662629E-3</v>
      </c>
      <c r="K2686" s="4">
        <v>1.178290622937217E-2</v>
      </c>
    </row>
    <row r="2687" spans="7:11" x14ac:dyDescent="0.35">
      <c r="G2687" s="271">
        <v>46082</v>
      </c>
      <c r="H2687" s="4">
        <v>-1</v>
      </c>
      <c r="I2687" s="4">
        <v>-1</v>
      </c>
      <c r="J2687" s="4">
        <v>-1.478452026630217E-2</v>
      </c>
      <c r="K2687" s="4">
        <v>-1.2873518172283882E-2</v>
      </c>
    </row>
    <row r="2688" spans="7:11" x14ac:dyDescent="0.35">
      <c r="G2688" s="271">
        <v>46113</v>
      </c>
      <c r="H2688" s="4">
        <v>-1</v>
      </c>
      <c r="I2688" s="4">
        <v>-1</v>
      </c>
      <c r="J2688" s="4">
        <v>-9.0518142150824987E-3</v>
      </c>
      <c r="K2688" s="4">
        <v>-8.3636456883735555E-3</v>
      </c>
    </row>
    <row r="2689" spans="7:11" x14ac:dyDescent="0.35">
      <c r="G2689" s="271">
        <v>46143</v>
      </c>
      <c r="H2689" s="4">
        <v>-1</v>
      </c>
      <c r="I2689" s="4">
        <v>-1</v>
      </c>
      <c r="J2689" s="4">
        <v>-1.3985352450144428E-2</v>
      </c>
      <c r="K2689" s="4">
        <v>-1.3672099085097589E-2</v>
      </c>
    </row>
    <row r="2690" spans="7:11" x14ac:dyDescent="0.35">
      <c r="G2690" s="271">
        <v>46174</v>
      </c>
      <c r="H2690" s="4">
        <v>-1</v>
      </c>
      <c r="I2690" s="4">
        <v>-1</v>
      </c>
      <c r="J2690" s="4">
        <v>-3.170849963502631E-2</v>
      </c>
      <c r="K2690" s="4">
        <v>-2.4606933635084149E-2</v>
      </c>
    </row>
    <row r="2691" spans="7:11" x14ac:dyDescent="0.35">
      <c r="G2691" s="271">
        <v>46204</v>
      </c>
      <c r="H2691" s="4">
        <v>-1</v>
      </c>
      <c r="I2691" s="4">
        <v>-1</v>
      </c>
      <c r="J2691" s="4">
        <v>-4.9394204500294414E-2</v>
      </c>
      <c r="K2691" s="4">
        <v>-4.8613755310090379E-2</v>
      </c>
    </row>
    <row r="2692" spans="7:11" x14ac:dyDescent="0.35">
      <c r="G2692" s="271">
        <v>46235</v>
      </c>
      <c r="H2692" s="4">
        <v>-1</v>
      </c>
      <c r="I2692" s="4">
        <v>-1</v>
      </c>
      <c r="J2692" s="4">
        <v>-1.9058786640584691E-2</v>
      </c>
      <c r="K2692" s="4">
        <v>-2.9595690929384744E-2</v>
      </c>
    </row>
    <row r="2693" spans="7:11" x14ac:dyDescent="0.35">
      <c r="G2693" s="271">
        <v>46266</v>
      </c>
      <c r="H2693" s="4">
        <v>-1</v>
      </c>
      <c r="I2693" s="4">
        <v>-1</v>
      </c>
      <c r="J2693" s="4">
        <v>-3.144527683524645E-2</v>
      </c>
      <c r="K2693" s="4">
        <v>-5.4497143477041377E-2</v>
      </c>
    </row>
    <row r="2694" spans="7:11" x14ac:dyDescent="0.35">
      <c r="G2694" s="271">
        <v>46296</v>
      </c>
      <c r="H2694" s="4">
        <v>-1</v>
      </c>
      <c r="I2694" s="4">
        <v>-1</v>
      </c>
      <c r="J2694" s="4">
        <v>-6.6704212903754723E-2</v>
      </c>
      <c r="K2694" s="4">
        <v>-7.1172207249811437E-2</v>
      </c>
    </row>
    <row r="2695" spans="7:11" x14ac:dyDescent="0.35">
      <c r="G2695" s="271">
        <v>46327</v>
      </c>
      <c r="H2695" s="4">
        <v>-1</v>
      </c>
      <c r="I2695" s="4">
        <v>-1</v>
      </c>
      <c r="J2695" s="4">
        <v>-8.8594419822570658E-2</v>
      </c>
      <c r="K2695" s="4">
        <v>-9.5721007758394094E-2</v>
      </c>
    </row>
    <row r="2696" spans="7:11" x14ac:dyDescent="0.35">
      <c r="G2696" s="271">
        <v>46357</v>
      </c>
      <c r="H2696" s="4">
        <v>-1</v>
      </c>
      <c r="I2696" s="4">
        <v>-1</v>
      </c>
      <c r="J2696" s="4">
        <v>-8.1611793925063236E-2</v>
      </c>
      <c r="K2696" s="4">
        <v>-8.7092518054558754E-2</v>
      </c>
    </row>
    <row r="2697" spans="7:11" x14ac:dyDescent="0.35">
      <c r="G2697" s="20" t="s">
        <v>1686</v>
      </c>
    </row>
    <row r="2698" spans="7:11" x14ac:dyDescent="0.35">
      <c r="G2698" s="271">
        <v>34700</v>
      </c>
      <c r="H2698" s="4">
        <v>-1</v>
      </c>
      <c r="I2698" s="4">
        <v>-1</v>
      </c>
      <c r="J2698" s="4">
        <v>-1</v>
      </c>
      <c r="K2698" s="4">
        <v>-1</v>
      </c>
    </row>
    <row r="2699" spans="7:11" x14ac:dyDescent="0.35">
      <c r="G2699" s="271">
        <v>34731</v>
      </c>
      <c r="H2699" s="4">
        <v>-1</v>
      </c>
      <c r="I2699" s="4">
        <v>-1</v>
      </c>
      <c r="J2699" s="4">
        <v>-1</v>
      </c>
      <c r="K2699" s="4">
        <v>-1</v>
      </c>
    </row>
    <row r="2700" spans="7:11" x14ac:dyDescent="0.35">
      <c r="G2700" s="271">
        <v>34759</v>
      </c>
      <c r="H2700" s="4">
        <v>-1</v>
      </c>
      <c r="I2700" s="4">
        <v>-1</v>
      </c>
      <c r="J2700" s="4">
        <v>-1</v>
      </c>
      <c r="K2700" s="4">
        <v>-1</v>
      </c>
    </row>
    <row r="2701" spans="7:11" x14ac:dyDescent="0.35">
      <c r="G2701" s="271">
        <v>34790</v>
      </c>
      <c r="H2701" s="4">
        <v>-1</v>
      </c>
      <c r="I2701" s="4">
        <v>-1</v>
      </c>
      <c r="J2701" s="4">
        <v>-1</v>
      </c>
      <c r="K2701" s="4">
        <v>-1</v>
      </c>
    </row>
    <row r="2702" spans="7:11" x14ac:dyDescent="0.35">
      <c r="G2702" s="271">
        <v>34820</v>
      </c>
      <c r="H2702" s="4">
        <v>-1</v>
      </c>
      <c r="I2702" s="4">
        <v>-1</v>
      </c>
      <c r="J2702" s="4">
        <v>-1</v>
      </c>
      <c r="K2702" s="4">
        <v>-1</v>
      </c>
    </row>
    <row r="2703" spans="7:11" x14ac:dyDescent="0.35">
      <c r="G2703" s="271">
        <v>34851</v>
      </c>
      <c r="H2703" s="4">
        <v>-1</v>
      </c>
      <c r="I2703" s="4">
        <v>-1</v>
      </c>
      <c r="J2703" s="4">
        <v>-1</v>
      </c>
      <c r="K2703" s="4">
        <v>-1</v>
      </c>
    </row>
    <row r="2704" spans="7:11" x14ac:dyDescent="0.35">
      <c r="G2704" s="271">
        <v>34881</v>
      </c>
      <c r="H2704" s="4">
        <v>-1</v>
      </c>
      <c r="I2704" s="4">
        <v>-1</v>
      </c>
      <c r="J2704" s="4">
        <v>-1</v>
      </c>
      <c r="K2704" s="4">
        <v>-1</v>
      </c>
    </row>
    <row r="2705" spans="7:11" x14ac:dyDescent="0.35">
      <c r="G2705" s="271">
        <v>34912</v>
      </c>
      <c r="H2705" s="4">
        <v>-1</v>
      </c>
      <c r="I2705" s="4">
        <v>-1</v>
      </c>
      <c r="J2705" s="4">
        <v>-1</v>
      </c>
      <c r="K2705" s="4">
        <v>-1</v>
      </c>
    </row>
    <row r="2706" spans="7:11" x14ac:dyDescent="0.35">
      <c r="G2706" s="271">
        <v>34943</v>
      </c>
      <c r="H2706" s="4">
        <v>-1</v>
      </c>
      <c r="I2706" s="4">
        <v>-1</v>
      </c>
      <c r="J2706" s="4">
        <v>-1</v>
      </c>
      <c r="K2706" s="4">
        <v>-1</v>
      </c>
    </row>
    <row r="2707" spans="7:11" x14ac:dyDescent="0.35">
      <c r="G2707" s="271">
        <v>34973</v>
      </c>
      <c r="H2707" s="4">
        <v>-1</v>
      </c>
      <c r="I2707" s="4">
        <v>-1</v>
      </c>
      <c r="J2707" s="4">
        <v>-1</v>
      </c>
      <c r="K2707" s="4">
        <v>-1</v>
      </c>
    </row>
    <row r="2708" spans="7:11" x14ac:dyDescent="0.35">
      <c r="G2708" s="271">
        <v>35004</v>
      </c>
      <c r="H2708" s="4">
        <v>-1</v>
      </c>
      <c r="I2708" s="4">
        <v>-1</v>
      </c>
      <c r="J2708" s="4">
        <v>-1</v>
      </c>
      <c r="K2708" s="4">
        <v>-1</v>
      </c>
    </row>
    <row r="2709" spans="7:11" x14ac:dyDescent="0.35">
      <c r="G2709" s="271">
        <v>35034</v>
      </c>
      <c r="H2709" s="4">
        <v>-1</v>
      </c>
      <c r="I2709" s="4">
        <v>-1</v>
      </c>
      <c r="J2709" s="4">
        <v>-1</v>
      </c>
      <c r="K2709" s="4">
        <v>-1</v>
      </c>
    </row>
    <row r="2710" spans="7:11" x14ac:dyDescent="0.35">
      <c r="G2710" s="271">
        <v>35065</v>
      </c>
      <c r="H2710" s="4">
        <v>-1</v>
      </c>
      <c r="I2710" s="4">
        <v>-1</v>
      </c>
      <c r="J2710" s="4">
        <v>-1</v>
      </c>
      <c r="K2710" s="4">
        <v>-1</v>
      </c>
    </row>
    <row r="2711" spans="7:11" x14ac:dyDescent="0.35">
      <c r="G2711" s="271">
        <v>35096</v>
      </c>
      <c r="H2711" s="4">
        <v>-1</v>
      </c>
      <c r="I2711" s="4">
        <v>-1</v>
      </c>
      <c r="J2711" s="4">
        <v>-1</v>
      </c>
      <c r="K2711" s="4">
        <v>-1</v>
      </c>
    </row>
    <row r="2712" spans="7:11" x14ac:dyDescent="0.35">
      <c r="G2712" s="271">
        <v>35125</v>
      </c>
      <c r="H2712" s="4">
        <v>-1</v>
      </c>
      <c r="I2712" s="4">
        <v>-1</v>
      </c>
      <c r="J2712" s="4">
        <v>-1</v>
      </c>
      <c r="K2712" s="4">
        <v>-1</v>
      </c>
    </row>
    <row r="2713" spans="7:11" x14ac:dyDescent="0.35">
      <c r="G2713" s="271">
        <v>35156</v>
      </c>
      <c r="H2713" s="4">
        <v>-1</v>
      </c>
      <c r="I2713" s="4">
        <v>-1</v>
      </c>
      <c r="J2713" s="4">
        <v>-1</v>
      </c>
      <c r="K2713" s="4">
        <v>-1</v>
      </c>
    </row>
    <row r="2714" spans="7:11" x14ac:dyDescent="0.35">
      <c r="G2714" s="271">
        <v>35186</v>
      </c>
      <c r="H2714" s="4">
        <v>-1</v>
      </c>
      <c r="I2714" s="4">
        <v>-1</v>
      </c>
      <c r="J2714" s="4">
        <v>-1</v>
      </c>
      <c r="K2714" s="4">
        <v>-1</v>
      </c>
    </row>
    <row r="2715" spans="7:11" x14ac:dyDescent="0.35">
      <c r="G2715" s="271">
        <v>35217</v>
      </c>
      <c r="H2715" s="4">
        <v>-1</v>
      </c>
      <c r="I2715" s="4">
        <v>-1</v>
      </c>
      <c r="J2715" s="4">
        <v>-1</v>
      </c>
      <c r="K2715" s="4">
        <v>-1</v>
      </c>
    </row>
    <row r="2716" spans="7:11" x14ac:dyDescent="0.35">
      <c r="G2716" s="271">
        <v>35247</v>
      </c>
      <c r="H2716" s="4">
        <v>-1</v>
      </c>
      <c r="I2716" s="4">
        <v>-1</v>
      </c>
      <c r="J2716" s="4">
        <v>-1</v>
      </c>
      <c r="K2716" s="4">
        <v>-1</v>
      </c>
    </row>
    <row r="2717" spans="7:11" x14ac:dyDescent="0.35">
      <c r="G2717" s="271">
        <v>35278</v>
      </c>
      <c r="H2717" s="4">
        <v>-1</v>
      </c>
      <c r="I2717" s="4">
        <v>-1</v>
      </c>
      <c r="J2717" s="4">
        <v>-1</v>
      </c>
      <c r="K2717" s="4">
        <v>-1</v>
      </c>
    </row>
    <row r="2718" spans="7:11" x14ac:dyDescent="0.35">
      <c r="G2718" s="271">
        <v>35309</v>
      </c>
      <c r="H2718" s="4">
        <v>-1</v>
      </c>
      <c r="I2718" s="4">
        <v>-1</v>
      </c>
      <c r="J2718" s="4">
        <v>-1</v>
      </c>
      <c r="K2718" s="4">
        <v>-1</v>
      </c>
    </row>
    <row r="2719" spans="7:11" x14ac:dyDescent="0.35">
      <c r="G2719" s="271">
        <v>35339</v>
      </c>
      <c r="H2719" s="4">
        <v>-1</v>
      </c>
      <c r="I2719" s="4">
        <v>-1</v>
      </c>
      <c r="J2719" s="4">
        <v>-1</v>
      </c>
      <c r="K2719" s="4">
        <v>-1</v>
      </c>
    </row>
    <row r="2720" spans="7:11" x14ac:dyDescent="0.35">
      <c r="G2720" s="271">
        <v>35370</v>
      </c>
      <c r="H2720" s="4">
        <v>-1</v>
      </c>
      <c r="I2720" s="4">
        <v>-1</v>
      </c>
      <c r="J2720" s="4">
        <v>-1</v>
      </c>
      <c r="K2720" s="4">
        <v>-1</v>
      </c>
    </row>
    <row r="2721" spans="7:11" x14ac:dyDescent="0.35">
      <c r="G2721" s="271">
        <v>35400</v>
      </c>
      <c r="H2721" s="4">
        <v>-1</v>
      </c>
      <c r="I2721" s="4">
        <v>-1</v>
      </c>
      <c r="J2721" s="4">
        <v>-1</v>
      </c>
      <c r="K2721" s="4">
        <v>-1</v>
      </c>
    </row>
    <row r="2722" spans="7:11" x14ac:dyDescent="0.35">
      <c r="G2722" s="271">
        <v>35431</v>
      </c>
      <c r="H2722" s="4">
        <v>-1</v>
      </c>
      <c r="I2722" s="4">
        <v>-0.99531470366727792</v>
      </c>
      <c r="J2722" s="4">
        <v>1.8252936929042791</v>
      </c>
      <c r="K2722" s="4">
        <v>-7.2159126553578479E-2</v>
      </c>
    </row>
    <row r="2723" spans="7:11" x14ac:dyDescent="0.35">
      <c r="G2723" s="271">
        <v>35462</v>
      </c>
      <c r="H2723" s="4">
        <v>-1</v>
      </c>
      <c r="I2723" s="4">
        <v>-1</v>
      </c>
      <c r="J2723" s="4">
        <v>2.9027291844280807</v>
      </c>
      <c r="K2723" s="4">
        <v>-0.10682610148117233</v>
      </c>
    </row>
    <row r="2724" spans="7:11" x14ac:dyDescent="0.35">
      <c r="G2724" s="271">
        <v>35490</v>
      </c>
      <c r="H2724" s="4">
        <v>-1</v>
      </c>
      <c r="I2724" s="4">
        <v>-1</v>
      </c>
      <c r="J2724" s="4">
        <v>0.65680087860294067</v>
      </c>
      <c r="K2724" s="4">
        <v>-2.0648092439214172E-2</v>
      </c>
    </row>
    <row r="2725" spans="7:11" x14ac:dyDescent="0.35">
      <c r="G2725" s="271">
        <v>35521</v>
      </c>
      <c r="H2725" s="4">
        <v>-1</v>
      </c>
      <c r="I2725" s="4">
        <v>-1</v>
      </c>
      <c r="J2725" s="4">
        <v>0.42173850002328228</v>
      </c>
      <c r="K2725" s="4">
        <v>0.1201019976696327</v>
      </c>
    </row>
    <row r="2726" spans="7:11" x14ac:dyDescent="0.35">
      <c r="G2726" s="271">
        <v>35551</v>
      </c>
      <c r="H2726" s="4">
        <v>-0.16881001132443585</v>
      </c>
      <c r="I2726" s="4">
        <v>-0.13451903047127167</v>
      </c>
      <c r="J2726" s="4">
        <v>0.17326931020712188</v>
      </c>
      <c r="K2726" s="4">
        <v>0.1393713764026574</v>
      </c>
    </row>
    <row r="2727" spans="7:11" x14ac:dyDescent="0.35">
      <c r="G2727" s="271">
        <v>35582</v>
      </c>
      <c r="H2727" s="4">
        <v>-1</v>
      </c>
      <c r="I2727" s="4">
        <v>0.23637822197970193</v>
      </c>
      <c r="J2727" s="4">
        <v>6.5750529591475093E-2</v>
      </c>
      <c r="K2727" s="4">
        <v>0.16938024987911349</v>
      </c>
    </row>
    <row r="2728" spans="7:11" x14ac:dyDescent="0.35">
      <c r="G2728" s="271">
        <v>35612</v>
      </c>
      <c r="H2728" s="4">
        <v>-1</v>
      </c>
      <c r="I2728" s="4">
        <v>2.1581520586507565</v>
      </c>
      <c r="J2728" s="4">
        <v>-3.4614484051916916E-2</v>
      </c>
      <c r="K2728" s="4">
        <v>0.40594538401354407</v>
      </c>
    </row>
    <row r="2729" spans="7:11" x14ac:dyDescent="0.35">
      <c r="G2729" s="271">
        <v>35643</v>
      </c>
      <c r="H2729" s="4">
        <v>-1</v>
      </c>
      <c r="I2729" s="4">
        <v>0.352087474007724</v>
      </c>
      <c r="J2729" s="4">
        <v>0.32161743811831789</v>
      </c>
      <c r="K2729" s="4">
        <v>0.40376095563907644</v>
      </c>
    </row>
    <row r="2730" spans="7:11" x14ac:dyDescent="0.35">
      <c r="G2730" s="271">
        <v>35674</v>
      </c>
      <c r="H2730" s="4">
        <v>0.97584412493037842</v>
      </c>
      <c r="I2730" s="4">
        <v>0.49367083767904041</v>
      </c>
      <c r="J2730" s="4">
        <v>0.40396935217478269</v>
      </c>
      <c r="K2730" s="4">
        <v>0.42806875579314774</v>
      </c>
    </row>
    <row r="2731" spans="7:11" x14ac:dyDescent="0.35">
      <c r="G2731" s="271">
        <v>35704</v>
      </c>
      <c r="H2731" s="4">
        <v>0.1604666112979678</v>
      </c>
      <c r="I2731" s="4">
        <v>-0.15548623016638441</v>
      </c>
      <c r="J2731" s="4">
        <v>0.37149392902497547</v>
      </c>
      <c r="K2731" s="4">
        <v>0.32861260344183885</v>
      </c>
    </row>
    <row r="2732" spans="7:11" x14ac:dyDescent="0.35">
      <c r="G2732" s="271">
        <v>35735</v>
      </c>
      <c r="H2732" s="4">
        <v>0.84392516704375509</v>
      </c>
      <c r="I2732" s="4">
        <v>8.7674792859188999E-2</v>
      </c>
      <c r="J2732" s="4">
        <v>0.50126854264434706</v>
      </c>
      <c r="K2732" s="4">
        <v>0.32237766437097259</v>
      </c>
    </row>
    <row r="2733" spans="7:11" x14ac:dyDescent="0.35">
      <c r="G2733" s="271">
        <v>35765</v>
      </c>
      <c r="H2733" s="4">
        <v>0.80075667171676734</v>
      </c>
      <c r="I2733" s="4">
        <v>-0.32680641320414228</v>
      </c>
      <c r="J2733" s="4">
        <v>0.56927844625939117</v>
      </c>
      <c r="K2733" s="4">
        <v>0.1727892483950797</v>
      </c>
    </row>
    <row r="2734" spans="7:11" x14ac:dyDescent="0.35">
      <c r="G2734" s="271">
        <v>35796</v>
      </c>
      <c r="H2734" s="4">
        <v>-1</v>
      </c>
      <c r="I2734" s="4">
        <v>317.70736002129689</v>
      </c>
      <c r="J2734" s="4">
        <v>0.30327993761914041</v>
      </c>
      <c r="K2734" s="4">
        <v>0.45588663237602334</v>
      </c>
    </row>
    <row r="2735" spans="7:11" x14ac:dyDescent="0.35">
      <c r="G2735" s="271">
        <v>35827</v>
      </c>
      <c r="H2735" s="4">
        <v>-1</v>
      </c>
      <c r="I2735" s="4">
        <v>-1</v>
      </c>
      <c r="J2735" s="4">
        <v>6.4281240452763289E-2</v>
      </c>
      <c r="K2735" s="4">
        <v>0.45308001647181118</v>
      </c>
    </row>
    <row r="2736" spans="7:11" x14ac:dyDescent="0.35">
      <c r="G2736" s="271">
        <v>35855</v>
      </c>
      <c r="H2736" s="4">
        <v>-1</v>
      </c>
      <c r="I2736" s="4">
        <v>-1</v>
      </c>
      <c r="J2736" s="4">
        <v>0.10157114677321744</v>
      </c>
      <c r="K2736" s="4">
        <v>0.42972331887775939</v>
      </c>
    </row>
    <row r="2737" spans="7:11" x14ac:dyDescent="0.35">
      <c r="G2737" s="271">
        <v>35886</v>
      </c>
      <c r="H2737" s="4">
        <v>-1</v>
      </c>
      <c r="I2737" s="4">
        <v>-1</v>
      </c>
      <c r="J2737" s="4">
        <v>0.10191351942676929</v>
      </c>
      <c r="K2737" s="4">
        <v>0.37257936200673036</v>
      </c>
    </row>
    <row r="2738" spans="7:11" x14ac:dyDescent="0.35">
      <c r="G2738" s="271">
        <v>35916</v>
      </c>
      <c r="H2738" s="4">
        <v>-0.99475200107603268</v>
      </c>
      <c r="I2738" s="4">
        <v>0.84699568261118552</v>
      </c>
      <c r="J2738" s="4">
        <v>2.0234445624836006E-2</v>
      </c>
      <c r="K2738" s="4">
        <v>0.43589302299074184</v>
      </c>
    </row>
    <row r="2739" spans="7:11" x14ac:dyDescent="0.35">
      <c r="G2739" s="271">
        <v>35947</v>
      </c>
      <c r="H2739" s="4">
        <v>-0.97302152043987389</v>
      </c>
      <c r="I2739" s="4">
        <v>0.40302738040017916</v>
      </c>
      <c r="J2739" s="4">
        <v>8.0490322628734345E-2</v>
      </c>
      <c r="K2739" s="4">
        <v>0.43909221663774445</v>
      </c>
    </row>
    <row r="2740" spans="7:11" x14ac:dyDescent="0.35">
      <c r="G2740" s="271">
        <v>35977</v>
      </c>
      <c r="H2740" s="4">
        <v>-0.50606513631727312</v>
      </c>
      <c r="I2740" s="4">
        <v>-0.47218270339806845</v>
      </c>
      <c r="J2740" s="4">
        <v>0.17751333770327693</v>
      </c>
      <c r="K2740" s="4">
        <v>0.12926912220258302</v>
      </c>
    </row>
    <row r="2741" spans="7:11" x14ac:dyDescent="0.35">
      <c r="G2741" s="271">
        <v>36008</v>
      </c>
      <c r="H2741" s="4">
        <v>-1</v>
      </c>
      <c r="I2741" s="4">
        <v>6.0974558304081716E-2</v>
      </c>
      <c r="J2741" s="4">
        <v>-7.1336861172163535E-2</v>
      </c>
      <c r="K2741" s="4">
        <v>9.5904437794929187E-2</v>
      </c>
    </row>
    <row r="2742" spans="7:11" x14ac:dyDescent="0.35">
      <c r="G2742" s="271">
        <v>36039</v>
      </c>
      <c r="H2742" s="4">
        <v>-0.92495370777826058</v>
      </c>
      <c r="I2742" s="4">
        <v>-0.1532447262858182</v>
      </c>
      <c r="J2742" s="4">
        <v>-0.45062459085206208</v>
      </c>
      <c r="K2742" s="4">
        <v>2.6411523540353032E-2</v>
      </c>
    </row>
    <row r="2743" spans="7:11" x14ac:dyDescent="0.35">
      <c r="G2743" s="271">
        <v>36069</v>
      </c>
      <c r="H2743" s="4">
        <v>-0.98024735238438532</v>
      </c>
      <c r="I2743" s="4">
        <v>0.24201866118334059</v>
      </c>
      <c r="J2743" s="4">
        <v>-0.57147873909930702</v>
      </c>
      <c r="K2743" s="4">
        <v>6.4799126230330906E-2</v>
      </c>
    </row>
    <row r="2744" spans="7:11" x14ac:dyDescent="0.35">
      <c r="G2744" s="271">
        <v>36100</v>
      </c>
      <c r="H2744" s="4">
        <v>-0.76653486929550918</v>
      </c>
      <c r="I2744" s="4">
        <v>0.26228299267088984</v>
      </c>
      <c r="J2744" s="4">
        <v>-0.67675760188290068</v>
      </c>
      <c r="K2744" s="4">
        <v>7.6247604664361424E-2</v>
      </c>
    </row>
    <row r="2745" spans="7:11" x14ac:dyDescent="0.35">
      <c r="G2745" s="271">
        <v>36130</v>
      </c>
      <c r="H2745" s="4">
        <v>-0.90398142291681172</v>
      </c>
      <c r="I2745" s="4">
        <v>0.30879436398018578</v>
      </c>
      <c r="J2745" s="4">
        <v>-0.91670388935682667</v>
      </c>
      <c r="K2745" s="4">
        <v>0.15914579333625345</v>
      </c>
    </row>
    <row r="2746" spans="7:11" x14ac:dyDescent="0.35">
      <c r="G2746" s="271">
        <v>36161</v>
      </c>
      <c r="H2746" s="4">
        <v>3.5613109568742383</v>
      </c>
      <c r="I2746" s="4">
        <v>-7.8758814111871356E-2</v>
      </c>
      <c r="J2746" s="4">
        <v>-0.86492706409795006</v>
      </c>
      <c r="K2746" s="4">
        <v>9.9656717229748004E-3</v>
      </c>
    </row>
    <row r="2747" spans="7:11" x14ac:dyDescent="0.35">
      <c r="G2747" s="271">
        <v>36192</v>
      </c>
      <c r="H2747" s="4">
        <v>-0.88994209060255092</v>
      </c>
      <c r="I2747" s="4">
        <v>-0.10094507932117058</v>
      </c>
      <c r="J2747" s="4">
        <v>-0.85702024483513739</v>
      </c>
      <c r="K2747" s="4">
        <v>1.7078221788881409E-2</v>
      </c>
    </row>
    <row r="2748" spans="7:11" x14ac:dyDescent="0.35">
      <c r="G2748" s="271">
        <v>36220</v>
      </c>
      <c r="H2748" s="4">
        <v>-1</v>
      </c>
      <c r="I2748" s="4">
        <v>4.2423425276898685E-2</v>
      </c>
      <c r="J2748" s="4">
        <v>-0.85465240878784421</v>
      </c>
      <c r="K2748" s="4">
        <v>2.339073054566132E-2</v>
      </c>
    </row>
    <row r="2749" spans="7:11" x14ac:dyDescent="0.35">
      <c r="G2749" s="271">
        <v>36251</v>
      </c>
      <c r="H2749" s="4">
        <v>-1</v>
      </c>
      <c r="I2749" s="4">
        <v>-0.10153069546273186</v>
      </c>
      <c r="J2749" s="4">
        <v>-0.84994772973903876</v>
      </c>
      <c r="K2749" s="4">
        <v>1.7598077151687486E-2</v>
      </c>
    </row>
    <row r="2750" spans="7:11" x14ac:dyDescent="0.35">
      <c r="G2750" s="271">
        <v>36281</v>
      </c>
      <c r="H2750" s="4">
        <v>25.03457289500296</v>
      </c>
      <c r="I2750" s="4">
        <v>0.26274289127314132</v>
      </c>
      <c r="J2750" s="4">
        <v>-0.8198463457176498</v>
      </c>
      <c r="K2750" s="4">
        <v>2.9209347662091378E-3</v>
      </c>
    </row>
    <row r="2751" spans="7:11" x14ac:dyDescent="0.35">
      <c r="G2751" s="271">
        <v>36312</v>
      </c>
      <c r="H2751" s="4">
        <v>13.365918805661812</v>
      </c>
      <c r="I2751" s="4">
        <v>7.8765643821232079E-2</v>
      </c>
      <c r="J2751" s="4">
        <v>-0.80175509562008562</v>
      </c>
      <c r="K2751" s="4">
        <v>-1.4726390260317079E-2</v>
      </c>
    </row>
    <row r="2752" spans="7:11" x14ac:dyDescent="0.35">
      <c r="G2752" s="271">
        <v>36342</v>
      </c>
      <c r="H2752" s="4">
        <v>0.58967995716239119</v>
      </c>
      <c r="I2752" s="4">
        <v>0.12092601846858897</v>
      </c>
      <c r="J2752" s="4">
        <v>-0.79356578604098804</v>
      </c>
      <c r="K2752" s="4">
        <v>6.6663032737797057E-2</v>
      </c>
    </row>
    <row r="2753" spans="7:11" x14ac:dyDescent="0.35">
      <c r="G2753" s="271">
        <v>36373</v>
      </c>
      <c r="H2753" s="4">
        <v>2.9107813964560427</v>
      </c>
      <c r="I2753" s="4">
        <v>0.11068685031409387</v>
      </c>
      <c r="J2753" s="4">
        <v>-0.76891115984531677</v>
      </c>
      <c r="K2753" s="4">
        <v>7.1480765458349582E-2</v>
      </c>
    </row>
    <row r="2754" spans="7:11" x14ac:dyDescent="0.35">
      <c r="G2754" s="271">
        <v>36404</v>
      </c>
      <c r="H2754" s="4">
        <v>0.46902876163524954</v>
      </c>
      <c r="I2754" s="4">
        <v>0.13137293854892507</v>
      </c>
      <c r="J2754" s="4">
        <v>-0.6627069757629348</v>
      </c>
      <c r="K2754" s="4">
        <v>0.10079384034409</v>
      </c>
    </row>
    <row r="2755" spans="7:11" x14ac:dyDescent="0.35">
      <c r="G2755" s="271">
        <v>36434</v>
      </c>
      <c r="H2755" s="4">
        <v>1.0724626830864357</v>
      </c>
      <c r="I2755" s="4">
        <v>0.26507714361462975</v>
      </c>
      <c r="J2755" s="4">
        <v>-0.57249043517503617</v>
      </c>
      <c r="K2755" s="4">
        <v>0.10537835006707219</v>
      </c>
    </row>
    <row r="2756" spans="7:11" x14ac:dyDescent="0.35">
      <c r="G2756" s="271">
        <v>36465</v>
      </c>
      <c r="H2756" s="4">
        <v>36.89704752234028</v>
      </c>
      <c r="I2756" s="4">
        <v>5.6088194106244549E-2</v>
      </c>
      <c r="J2756" s="4">
        <v>1.7631392341393886</v>
      </c>
      <c r="K2756" s="4">
        <v>8.9612200965930811E-2</v>
      </c>
    </row>
    <row r="2757" spans="7:11" x14ac:dyDescent="0.35">
      <c r="G2757" s="271">
        <v>36495</v>
      </c>
      <c r="H2757" s="4">
        <v>125.55679703580192</v>
      </c>
      <c r="I2757" s="4">
        <v>0.14103063673150884</v>
      </c>
      <c r="J2757" s="4">
        <v>34.337688223198853</v>
      </c>
      <c r="K2757" s="4">
        <v>7.8808419981786226E-2</v>
      </c>
    </row>
    <row r="2758" spans="7:11" x14ac:dyDescent="0.35">
      <c r="G2758" s="271">
        <v>36526</v>
      </c>
      <c r="H2758" s="4">
        <v>30.714210690618785</v>
      </c>
      <c r="I2758" s="4">
        <v>0.11552994470336553</v>
      </c>
      <c r="J2758" s="4">
        <v>33.557150661096436</v>
      </c>
      <c r="K2758" s="4">
        <v>9.6265616164929568E-2</v>
      </c>
    </row>
    <row r="2759" spans="7:11" x14ac:dyDescent="0.35">
      <c r="G2759" s="271">
        <v>36557</v>
      </c>
      <c r="H2759" s="4">
        <v>2962.1751915104564</v>
      </c>
      <c r="I2759" s="4">
        <v>0.73734100432201632</v>
      </c>
      <c r="J2759" s="4">
        <v>51.491607056733848</v>
      </c>
      <c r="K2759" s="4">
        <v>0.1514905649913143</v>
      </c>
    </row>
    <row r="2760" spans="7:11" x14ac:dyDescent="0.35">
      <c r="G2760" s="271">
        <v>36586</v>
      </c>
      <c r="H2760" s="4">
        <v>231.15958962249019</v>
      </c>
      <c r="I2760" s="4">
        <v>0.12635273025107163</v>
      </c>
      <c r="J2760" s="4">
        <v>73.03792869465164</v>
      </c>
      <c r="K2760" s="4">
        <v>0.15804709845839771</v>
      </c>
    </row>
    <row r="2761" spans="7:11" x14ac:dyDescent="0.35">
      <c r="G2761" s="271">
        <v>36617</v>
      </c>
      <c r="H2761" s="4">
        <v>100.47164690821307</v>
      </c>
      <c r="I2761" s="4">
        <v>0.30141130496302626</v>
      </c>
      <c r="J2761" s="4">
        <v>81.976845867964485</v>
      </c>
      <c r="K2761" s="4">
        <v>0.18901674675772773</v>
      </c>
    </row>
    <row r="2762" spans="7:11" x14ac:dyDescent="0.35">
      <c r="G2762" s="271">
        <v>36647</v>
      </c>
      <c r="H2762" s="4">
        <v>239.07045131749419</v>
      </c>
      <c r="I2762" s="4">
        <v>0.1820657931919949</v>
      </c>
      <c r="J2762" s="4">
        <v>92.982337106770814</v>
      </c>
      <c r="K2762" s="4">
        <v>0.18309549385121926</v>
      </c>
    </row>
    <row r="2763" spans="7:11" x14ac:dyDescent="0.35">
      <c r="G2763" s="271">
        <v>36678</v>
      </c>
      <c r="H2763" s="4">
        <v>388.6175186703851</v>
      </c>
      <c r="I2763" s="4">
        <v>0.69239683648664085</v>
      </c>
      <c r="J2763" s="4">
        <v>110.90578754650944</v>
      </c>
      <c r="K2763" s="4">
        <v>0.23903288641240983</v>
      </c>
    </row>
    <row r="2764" spans="7:11" x14ac:dyDescent="0.35">
      <c r="G2764" s="271">
        <v>36708</v>
      </c>
      <c r="H2764" s="4">
        <v>144.5623110227362</v>
      </c>
      <c r="I2764" s="4">
        <v>0.47285979076495366</v>
      </c>
      <c r="J2764" s="4">
        <v>118.45811125296022</v>
      </c>
      <c r="K2764" s="4">
        <v>0.26797602977759549</v>
      </c>
    </row>
    <row r="2765" spans="7:11" x14ac:dyDescent="0.35">
      <c r="G2765" s="271">
        <v>36739</v>
      </c>
      <c r="H2765" s="4">
        <v>1374.0771021019737</v>
      </c>
      <c r="I2765" s="4">
        <v>-5.0326008944166944E-2</v>
      </c>
      <c r="J2765" s="4">
        <v>132.63134773043191</v>
      </c>
      <c r="K2765" s="4">
        <v>0.25010877057893288</v>
      </c>
    </row>
    <row r="2766" spans="7:11" x14ac:dyDescent="0.35">
      <c r="G2766" s="271">
        <v>36770</v>
      </c>
      <c r="H2766" s="4">
        <v>85.378752897997757</v>
      </c>
      <c r="I2766" s="4">
        <v>0.75842543519500794</v>
      </c>
      <c r="J2766" s="4">
        <v>137.71443203412539</v>
      </c>
      <c r="K2766" s="4">
        <v>0.30690782583050669</v>
      </c>
    </row>
    <row r="2767" spans="7:11" x14ac:dyDescent="0.35">
      <c r="G2767" s="271">
        <v>36800</v>
      </c>
      <c r="H2767" s="4">
        <v>1577.250044841923</v>
      </c>
      <c r="I2767" s="4">
        <v>-0.10896607262959657</v>
      </c>
      <c r="J2767" s="4">
        <v>168.83225321406928</v>
      </c>
      <c r="K2767" s="4">
        <v>0.26719567245085973</v>
      </c>
    </row>
    <row r="2768" spans="7:11" x14ac:dyDescent="0.35">
      <c r="G2768" s="271">
        <v>36831</v>
      </c>
      <c r="H2768" s="4">
        <v>8.6040624927365048</v>
      </c>
      <c r="I2768" s="4">
        <v>0.7050638994584999</v>
      </c>
      <c r="J2768" s="4">
        <v>38.687381435333968</v>
      </c>
      <c r="K2768" s="4">
        <v>0.32333704537336994</v>
      </c>
    </row>
    <row r="2769" spans="7:11" x14ac:dyDescent="0.35">
      <c r="G2769" s="271">
        <v>36861</v>
      </c>
      <c r="H2769" s="4">
        <v>-0.77022330806185324</v>
      </c>
      <c r="I2769" s="4">
        <v>-0.29920130406008016</v>
      </c>
      <c r="J2769" s="4">
        <v>8.8147404087593948</v>
      </c>
      <c r="K2769" s="4">
        <v>0.27777084521191253</v>
      </c>
    </row>
    <row r="2770" spans="7:11" x14ac:dyDescent="0.35">
      <c r="G2770" s="271">
        <v>36892</v>
      </c>
      <c r="H2770" s="4">
        <v>0.99639695430471464</v>
      </c>
      <c r="I2770" s="4">
        <v>0.5530934692007603</v>
      </c>
      <c r="J2770" s="4">
        <v>6.2690608512599608</v>
      </c>
      <c r="K2770" s="4">
        <v>0.31374698301237269</v>
      </c>
    </row>
    <row r="2771" spans="7:11" x14ac:dyDescent="0.35">
      <c r="G2771" s="271">
        <v>36923</v>
      </c>
      <c r="H2771" s="4">
        <v>0.20847443078671368</v>
      </c>
      <c r="I2771" s="4">
        <v>-0.16702464458098387</v>
      </c>
      <c r="J2771" s="4">
        <v>4.1020487269107955</v>
      </c>
      <c r="K2771" s="4">
        <v>0.24357934130228842</v>
      </c>
    </row>
    <row r="2772" spans="7:11" x14ac:dyDescent="0.35">
      <c r="G2772" s="271">
        <v>36951</v>
      </c>
      <c r="H2772" s="4">
        <v>7.4899219623782987E-2</v>
      </c>
      <c r="I2772" s="4">
        <v>0.72532311909414426</v>
      </c>
      <c r="J2772" s="4">
        <v>2.5810958161793836</v>
      </c>
      <c r="K2772" s="4">
        <v>0.29057642394794181</v>
      </c>
    </row>
    <row r="2773" spans="7:11" x14ac:dyDescent="0.35">
      <c r="G2773" s="271">
        <v>36982</v>
      </c>
      <c r="H2773" s="4">
        <v>1.4704110487466542</v>
      </c>
      <c r="I2773" s="4">
        <v>-0.25078025502999113</v>
      </c>
      <c r="J2773" s="4">
        <v>2.2966539200652476</v>
      </c>
      <c r="K2773" s="4">
        <v>0.24747277353410047</v>
      </c>
    </row>
    <row r="2774" spans="7:11" x14ac:dyDescent="0.35">
      <c r="G2774" s="271">
        <v>37012</v>
      </c>
      <c r="H2774" s="4">
        <v>0.44900950197789258</v>
      </c>
      <c r="I2774" s="4">
        <v>0.62299423426702005</v>
      </c>
      <c r="J2774" s="4">
        <v>1.7964755180663445</v>
      </c>
      <c r="K2774" s="4">
        <v>0.28648572894882718</v>
      </c>
    </row>
    <row r="2775" spans="7:11" x14ac:dyDescent="0.35">
      <c r="G2775" s="271">
        <v>37043</v>
      </c>
      <c r="H2775" s="4">
        <v>-6.1080592740861306E-2</v>
      </c>
      <c r="I2775" s="4">
        <v>-0.36159464454337875</v>
      </c>
      <c r="J2775" s="4">
        <v>1.2058829399564632</v>
      </c>
      <c r="K2775" s="4">
        <v>0.17453803050869809</v>
      </c>
    </row>
    <row r="2776" spans="7:11" x14ac:dyDescent="0.35">
      <c r="G2776" s="271">
        <v>37073</v>
      </c>
      <c r="H2776" s="4">
        <v>0.92848385979356207</v>
      </c>
      <c r="I2776" s="4">
        <v>0.14971287240607056</v>
      </c>
      <c r="J2776" s="4">
        <v>1.0931625761104597</v>
      </c>
      <c r="K2776" s="4">
        <v>0.15200159343589292</v>
      </c>
    </row>
    <row r="2777" spans="7:11" x14ac:dyDescent="0.35">
      <c r="G2777" s="271">
        <v>37104</v>
      </c>
      <c r="H2777" s="4">
        <v>0.17211254201354431</v>
      </c>
      <c r="I2777" s="4">
        <v>0.54764917582382067</v>
      </c>
      <c r="J2777" s="4">
        <v>0.87532975669210433</v>
      </c>
      <c r="K2777" s="4">
        <v>0.19876214203814557</v>
      </c>
    </row>
    <row r="2778" spans="7:11" x14ac:dyDescent="0.35">
      <c r="G2778" s="271">
        <v>37135</v>
      </c>
      <c r="H2778" s="4">
        <v>0.27414059466283502</v>
      </c>
      <c r="I2778" s="4">
        <v>-0.50159662400395999</v>
      </c>
      <c r="J2778" s="4">
        <v>0.75828165283743854</v>
      </c>
      <c r="K2778" s="4">
        <v>7.1824616842080857E-2</v>
      </c>
    </row>
    <row r="2779" spans="7:11" x14ac:dyDescent="0.35">
      <c r="G2779" s="271">
        <v>37165</v>
      </c>
      <c r="H2779" s="4">
        <v>-0.39392692570285437</v>
      </c>
      <c r="I2779" s="4">
        <v>0.1476862142126727</v>
      </c>
      <c r="J2779" s="4">
        <v>0.34508875881764189</v>
      </c>
      <c r="K2779" s="4">
        <v>9.2158745385956475E-2</v>
      </c>
    </row>
    <row r="2780" spans="7:11" x14ac:dyDescent="0.35">
      <c r="G2780" s="271">
        <v>37196</v>
      </c>
      <c r="H2780" s="4">
        <v>-0.50650404380448433</v>
      </c>
      <c r="I2780" s="4">
        <v>-0.36837718212639858</v>
      </c>
      <c r="J2780" s="4">
        <v>1.2002387737164444E-3</v>
      </c>
      <c r="K2780" s="4">
        <v>-8.4616212794030865E-4</v>
      </c>
    </row>
    <row r="2781" spans="7:11" x14ac:dyDescent="0.35">
      <c r="G2781" s="271">
        <v>37226</v>
      </c>
      <c r="H2781" s="4">
        <v>3.7152931554693991</v>
      </c>
      <c r="I2781" s="4">
        <v>0.54774796819473326</v>
      </c>
      <c r="J2781" s="4">
        <v>0.12439250479928132</v>
      </c>
      <c r="K2781" s="4">
        <v>5.1771166360533138E-2</v>
      </c>
    </row>
    <row r="2782" spans="7:11" x14ac:dyDescent="0.35">
      <c r="G2782" s="271">
        <v>37257</v>
      </c>
      <c r="H2782" s="4">
        <v>-0.3660676991512033</v>
      </c>
      <c r="I2782" s="4">
        <v>-0.2336201309832564</v>
      </c>
      <c r="J2782" s="4">
        <v>4.8202672716657124E-2</v>
      </c>
      <c r="K2782" s="4">
        <v>-9.7037021333234996E-3</v>
      </c>
    </row>
    <row r="2783" spans="7:11" x14ac:dyDescent="0.35">
      <c r="G2783" s="271">
        <v>37288</v>
      </c>
      <c r="H2783" s="4">
        <v>-0.26350865435129545</v>
      </c>
      <c r="I2783" s="4">
        <v>0.50547592296777233</v>
      </c>
      <c r="J2783" s="4">
        <v>1.5889885498642009E-2</v>
      </c>
      <c r="K2783" s="4">
        <v>3.5963534017643628E-2</v>
      </c>
    </row>
    <row r="2784" spans="7:11" x14ac:dyDescent="0.35">
      <c r="G2784" s="271">
        <v>37316</v>
      </c>
      <c r="H2784" s="4">
        <v>-0.42869947483754733</v>
      </c>
      <c r="I2784" s="4">
        <v>-0.65438475549644726</v>
      </c>
      <c r="J2784" s="4">
        <v>-2.9668947440514737E-2</v>
      </c>
      <c r="K2784" s="4">
        <v>-8.0927418402084172E-2</v>
      </c>
    </row>
    <row r="2785" spans="7:11" x14ac:dyDescent="0.35">
      <c r="G2785" s="271">
        <v>37347</v>
      </c>
      <c r="H2785" s="4">
        <v>-0.19189057297605772</v>
      </c>
      <c r="I2785" s="4">
        <v>8.8215139899816553E-3</v>
      </c>
      <c r="J2785" s="4">
        <v>-0.1086938620759994</v>
      </c>
      <c r="K2785" s="4">
        <v>-6.6023762118069707E-2</v>
      </c>
    </row>
    <row r="2786" spans="7:11" x14ac:dyDescent="0.35">
      <c r="G2786" s="271">
        <v>37377</v>
      </c>
      <c r="H2786" s="4">
        <v>-8.4296795468454588E-2</v>
      </c>
      <c r="I2786" s="4">
        <v>-0.39768697253234309</v>
      </c>
      <c r="J2786" s="4">
        <v>-0.14166170817847223</v>
      </c>
      <c r="K2786" s="4">
        <v>-0.15240634455508206</v>
      </c>
    </row>
    <row r="2787" spans="7:11" x14ac:dyDescent="0.35">
      <c r="G2787" s="271">
        <v>37408</v>
      </c>
      <c r="H2787" s="4">
        <v>-0.58074416550619667</v>
      </c>
      <c r="I2787" s="4">
        <v>-0.38684232098825744</v>
      </c>
      <c r="J2787" s="4">
        <v>-0.18795441570503002</v>
      </c>
      <c r="K2787" s="4">
        <v>-0.14601697792585866</v>
      </c>
    </row>
    <row r="2788" spans="7:11" x14ac:dyDescent="0.35">
      <c r="G2788" s="271">
        <v>37438</v>
      </c>
      <c r="H2788" s="4">
        <v>-0.32563482989694159</v>
      </c>
      <c r="I2788" s="4">
        <v>-0.55293964646146776</v>
      </c>
      <c r="J2788" s="4">
        <v>-0.24691326485039156</v>
      </c>
      <c r="K2788" s="4">
        <v>-0.21171436684016864</v>
      </c>
    </row>
    <row r="2789" spans="7:11" x14ac:dyDescent="0.35">
      <c r="G2789" s="271">
        <v>37469</v>
      </c>
      <c r="H2789" s="4">
        <v>-0.25781142389433032</v>
      </c>
      <c r="I2789" s="4">
        <v>0.13965150264674198</v>
      </c>
      <c r="J2789" s="4">
        <v>-0.27304291343720455</v>
      </c>
      <c r="K2789" s="4">
        <v>-0.22552897527251525</v>
      </c>
    </row>
    <row r="2790" spans="7:11" x14ac:dyDescent="0.35">
      <c r="G2790" s="271">
        <v>37500</v>
      </c>
      <c r="H2790" s="4">
        <v>0.90890942254506846</v>
      </c>
      <c r="I2790" s="4">
        <v>0.5056581358980512</v>
      </c>
      <c r="J2790" s="4">
        <v>-0.23263321050547048</v>
      </c>
      <c r="K2790" s="4">
        <v>-0.15106211600593988</v>
      </c>
    </row>
    <row r="2791" spans="7:11" x14ac:dyDescent="0.35">
      <c r="G2791" s="271">
        <v>37530</v>
      </c>
      <c r="H2791" s="4">
        <v>0.1895850140989801</v>
      </c>
      <c r="I2791" s="4">
        <v>1.9015575946282448E-2</v>
      </c>
      <c r="J2791" s="4">
        <v>-0.17305669988347161</v>
      </c>
      <c r="K2791" s="4">
        <v>-0.15797831751920854</v>
      </c>
    </row>
    <row r="2792" spans="7:11" x14ac:dyDescent="0.35">
      <c r="G2792" s="271">
        <v>37561</v>
      </c>
      <c r="H2792" s="4">
        <v>-7.5785088686695978E-2</v>
      </c>
      <c r="I2792" s="4">
        <v>-0.3390421046380625</v>
      </c>
      <c r="J2792" s="4">
        <v>-9.6506170449783824E-2</v>
      </c>
      <c r="K2792" s="4">
        <v>-0.14707672980886632</v>
      </c>
    </row>
    <row r="2793" spans="7:11" x14ac:dyDescent="0.35">
      <c r="G2793" s="271">
        <v>37591</v>
      </c>
      <c r="H2793" s="4">
        <v>-0.14177756174847866</v>
      </c>
      <c r="I2793" s="4">
        <v>-0.1422555260396674</v>
      </c>
      <c r="J2793" s="4">
        <v>-0.15887344738633946</v>
      </c>
      <c r="K2793" s="4">
        <v>-0.18236963532794159</v>
      </c>
    </row>
    <row r="2794" spans="7:11" x14ac:dyDescent="0.35">
      <c r="G2794" s="271">
        <v>37622</v>
      </c>
      <c r="H2794" s="4">
        <v>0.96840027123167838</v>
      </c>
      <c r="I2794" s="4">
        <v>-0.20047019780415742</v>
      </c>
      <c r="J2794" s="4">
        <v>-8.6613706464048645E-2</v>
      </c>
      <c r="K2794" s="4">
        <v>-0.17855438854983297</v>
      </c>
    </row>
    <row r="2795" spans="7:11" x14ac:dyDescent="0.35">
      <c r="G2795" s="271">
        <v>37653</v>
      </c>
      <c r="H2795" s="4">
        <v>0.17812459460375307</v>
      </c>
      <c r="I2795" s="4">
        <v>0.14415250353075759</v>
      </c>
      <c r="J2795" s="4">
        <v>-5.9993484155396404E-2</v>
      </c>
      <c r="K2795" s="4">
        <v>-0.19096431478662412</v>
      </c>
    </row>
    <row r="2796" spans="7:11" x14ac:dyDescent="0.35">
      <c r="G2796" s="271">
        <v>37681</v>
      </c>
      <c r="H2796" s="4">
        <v>1.18288394704286</v>
      </c>
      <c r="I2796" s="4">
        <v>0.4956978949839641</v>
      </c>
      <c r="J2796" s="4">
        <v>4.1410354993659082E-2</v>
      </c>
      <c r="K2796" s="4">
        <v>-0.10919293651212159</v>
      </c>
    </row>
    <row r="2797" spans="7:11" x14ac:dyDescent="0.35">
      <c r="G2797" s="271">
        <v>37712</v>
      </c>
      <c r="H2797" s="4">
        <v>-0.58665382083270678</v>
      </c>
      <c r="I2797" s="4">
        <v>1.1864250124463145</v>
      </c>
      <c r="J2797" s="4">
        <v>9.8095073424129264E-3</v>
      </c>
      <c r="K2797" s="4">
        <v>-4.92361212592487E-2</v>
      </c>
    </row>
    <row r="2798" spans="7:11" x14ac:dyDescent="0.35">
      <c r="G2798" s="271">
        <v>37742</v>
      </c>
      <c r="H2798" s="4">
        <v>0.23597990367892008</v>
      </c>
      <c r="I2798" s="4">
        <v>-0.47803409748876557</v>
      </c>
      <c r="J2798" s="4">
        <v>4.1902590462149947E-2</v>
      </c>
      <c r="K2798" s="4">
        <v>-3.7082262142941858E-2</v>
      </c>
    </row>
    <row r="2799" spans="7:11" x14ac:dyDescent="0.35">
      <c r="G2799" s="271">
        <v>37773</v>
      </c>
      <c r="H2799" s="4">
        <v>0.73602772782793369</v>
      </c>
      <c r="I2799" s="4">
        <v>-9.1980460324132207E-2</v>
      </c>
      <c r="J2799" s="4">
        <v>0.14113117726066915</v>
      </c>
      <c r="K2799" s="4">
        <v>-1.1716828894574483E-2</v>
      </c>
    </row>
    <row r="2800" spans="7:11" x14ac:dyDescent="0.35">
      <c r="G2800" s="271">
        <v>37803</v>
      </c>
      <c r="H2800" s="4">
        <v>-0.26581374328396745</v>
      </c>
      <c r="I2800" s="4">
        <v>-0.24097365792039838</v>
      </c>
      <c r="J2800" s="4">
        <v>0.16214420278924302</v>
      </c>
      <c r="K2800" s="4">
        <v>4.3338734671230839E-2</v>
      </c>
    </row>
    <row r="2801" spans="7:11" x14ac:dyDescent="0.35">
      <c r="G2801" s="271">
        <v>37834</v>
      </c>
      <c r="H2801" s="4">
        <v>0.37348215562248721</v>
      </c>
      <c r="I2801" s="4">
        <v>-0.46498708636734964</v>
      </c>
      <c r="J2801" s="4">
        <v>0.21842279851315194</v>
      </c>
      <c r="K2801" s="4">
        <v>-4.3181902984479992E-2</v>
      </c>
    </row>
    <row r="2802" spans="7:11" x14ac:dyDescent="0.35">
      <c r="G2802" s="271">
        <v>37865</v>
      </c>
      <c r="H2802" s="4">
        <v>-0.48245756460374489</v>
      </c>
      <c r="I2802" s="4">
        <v>-0.30877311373300631</v>
      </c>
      <c r="J2802" s="4">
        <v>7.6474253318198127E-2</v>
      </c>
      <c r="K2802" s="4">
        <v>-0.10794023283936571</v>
      </c>
    </row>
    <row r="2803" spans="7:11" x14ac:dyDescent="0.35">
      <c r="G2803" s="271">
        <v>37895</v>
      </c>
      <c r="H2803" s="4">
        <v>-0.5967203799226084</v>
      </c>
      <c r="I2803" s="4">
        <v>-0.52966447445758957</v>
      </c>
      <c r="J2803" s="4">
        <v>-1.9180384020339059E-2</v>
      </c>
      <c r="K2803" s="4">
        <v>-0.1586191871247985</v>
      </c>
    </row>
    <row r="2804" spans="7:11" x14ac:dyDescent="0.35">
      <c r="G2804" s="271">
        <v>37926</v>
      </c>
      <c r="H2804" s="4">
        <v>-0.45279001920182183</v>
      </c>
      <c r="I2804" s="4">
        <v>0.36354990250778285</v>
      </c>
      <c r="J2804" s="4">
        <v>-5.6903569606469251E-2</v>
      </c>
      <c r="K2804" s="4">
        <v>-0.11443908813848402</v>
      </c>
    </row>
    <row r="2805" spans="7:11" x14ac:dyDescent="0.35">
      <c r="G2805" s="271">
        <v>37956</v>
      </c>
      <c r="H2805" s="4">
        <v>0.24372649239778643</v>
      </c>
      <c r="I2805" s="4">
        <v>-1.1628430610599927E-2</v>
      </c>
      <c r="J2805" s="4">
        <v>-2.7121599604667201E-2</v>
      </c>
      <c r="K2805" s="4">
        <v>-0.10316428193797267</v>
      </c>
    </row>
    <row r="2806" spans="7:11" x14ac:dyDescent="0.35">
      <c r="G2806" s="271">
        <v>37987</v>
      </c>
      <c r="H2806" s="4">
        <v>-0.45100503540793502</v>
      </c>
      <c r="I2806" s="4">
        <v>-0.28514419153302539</v>
      </c>
      <c r="J2806" s="4">
        <v>-0.12667809273852737</v>
      </c>
      <c r="K2806" s="4">
        <v>-0.10775355573803347</v>
      </c>
    </row>
    <row r="2807" spans="7:11" x14ac:dyDescent="0.35">
      <c r="G2807" s="271">
        <v>38018</v>
      </c>
      <c r="H2807" s="4">
        <v>0.24111094306010772</v>
      </c>
      <c r="I2807" s="4">
        <v>-0.57585194625338854</v>
      </c>
      <c r="J2807" s="4">
        <v>-0.11947111857125614</v>
      </c>
      <c r="K2807" s="4">
        <v>-0.19950355466835634</v>
      </c>
    </row>
    <row r="2808" spans="7:11" x14ac:dyDescent="0.35">
      <c r="G2808" s="271">
        <v>38047</v>
      </c>
      <c r="H2808" s="4">
        <v>-0.66737116501171889</v>
      </c>
      <c r="I2808" s="4">
        <v>-0.43265959726554126</v>
      </c>
      <c r="J2808" s="4">
        <v>-0.24830373466139866</v>
      </c>
      <c r="K2808" s="4">
        <v>-0.24676698048883849</v>
      </c>
    </row>
    <row r="2809" spans="7:11" x14ac:dyDescent="0.35">
      <c r="G2809" s="271">
        <v>38078</v>
      </c>
      <c r="H2809" s="4">
        <v>0.75212080654187896</v>
      </c>
      <c r="I2809" s="4">
        <v>-0.63948234854579322</v>
      </c>
      <c r="J2809" s="4">
        <v>-0.17897127135530688</v>
      </c>
      <c r="K2809" s="4">
        <v>-0.36938934013538649</v>
      </c>
    </row>
    <row r="2810" spans="7:11" x14ac:dyDescent="0.35">
      <c r="G2810" s="271">
        <v>38108</v>
      </c>
      <c r="H2810" s="4">
        <v>-0.4984796311051205</v>
      </c>
      <c r="I2810" s="4">
        <v>0.72255111559395901</v>
      </c>
      <c r="J2810" s="4">
        <v>-0.25480741524538719</v>
      </c>
      <c r="K2810" s="4">
        <v>-0.31218223125080069</v>
      </c>
    </row>
    <row r="2811" spans="7:11" x14ac:dyDescent="0.35">
      <c r="G2811" s="271">
        <v>38139</v>
      </c>
      <c r="H2811" s="4">
        <v>-0.72364201527139993</v>
      </c>
      <c r="I2811" s="4">
        <v>0.30056468953086735</v>
      </c>
      <c r="J2811" s="4">
        <v>-0.32682031036932724</v>
      </c>
      <c r="K2811" s="4">
        <v>-0.2954448401638804</v>
      </c>
    </row>
    <row r="2812" spans="7:11" x14ac:dyDescent="0.35">
      <c r="G2812" s="271">
        <v>38169</v>
      </c>
      <c r="H2812" s="4">
        <v>0.87316936284839253</v>
      </c>
      <c r="I2812" s="4">
        <v>0.12460199935940386</v>
      </c>
      <c r="J2812" s="4">
        <v>-0.27483498817646157</v>
      </c>
      <c r="K2812" s="4">
        <v>-0.28123033381844664</v>
      </c>
    </row>
    <row r="2813" spans="7:11" x14ac:dyDescent="0.35">
      <c r="G2813" s="271">
        <v>38200</v>
      </c>
      <c r="H2813" s="4">
        <v>-0.30817511591175184</v>
      </c>
      <c r="I2813" s="4">
        <v>-0.37031255799795793</v>
      </c>
      <c r="J2813" s="4">
        <v>-0.31608801830858257</v>
      </c>
      <c r="K2813" s="4">
        <v>-0.26047151294561333</v>
      </c>
    </row>
    <row r="2814" spans="7:11" x14ac:dyDescent="0.35">
      <c r="G2814" s="271">
        <v>38231</v>
      </c>
      <c r="H2814" s="4">
        <v>0.33034741694021719</v>
      </c>
      <c r="I2814" s="4">
        <v>0.23128823433391488</v>
      </c>
      <c r="J2814" s="4">
        <v>-0.25392488029238003</v>
      </c>
      <c r="K2814" s="4">
        <v>-0.21574525399281874</v>
      </c>
    </row>
    <row r="2815" spans="7:11" x14ac:dyDescent="0.35">
      <c r="G2815" s="271">
        <v>38261</v>
      </c>
      <c r="H2815" s="4">
        <v>0.47788566355794448</v>
      </c>
      <c r="I2815" s="4">
        <v>0.62965046607991071</v>
      </c>
      <c r="J2815" s="4">
        <v>-0.17294743428676884</v>
      </c>
      <c r="K2815" s="4">
        <v>-0.13729510909525444</v>
      </c>
    </row>
    <row r="2816" spans="7:11" x14ac:dyDescent="0.35">
      <c r="G2816" s="271">
        <v>38292</v>
      </c>
      <c r="H2816" s="4">
        <v>1.9144910243465603</v>
      </c>
      <c r="I2816" s="4">
        <v>-0.29962639295471194</v>
      </c>
      <c r="J2816" s="4">
        <v>-2.0184352746552281E-2</v>
      </c>
      <c r="K2816" s="4">
        <v>-0.18260746887314261</v>
      </c>
    </row>
    <row r="2817" spans="7:11" x14ac:dyDescent="0.35">
      <c r="G2817" s="271">
        <v>38322</v>
      </c>
      <c r="H2817" s="4">
        <v>-0.23203972318317034</v>
      </c>
      <c r="I2817" s="4">
        <v>-0.17237440843110619</v>
      </c>
      <c r="J2817" s="4">
        <v>-6.059461420284451E-2</v>
      </c>
      <c r="K2817" s="4">
        <v>-0.1975612565631929</v>
      </c>
    </row>
    <row r="2818" spans="7:11" x14ac:dyDescent="0.35">
      <c r="G2818" s="271">
        <v>38353</v>
      </c>
      <c r="H2818" s="4">
        <v>7.2674874200131079E-2</v>
      </c>
      <c r="I2818" s="4">
        <v>-7.5214560210497106E-2</v>
      </c>
      <c r="J2818" s="4">
        <v>-3.7482869933214147E-3</v>
      </c>
      <c r="K2818" s="4">
        <v>-0.18262437164153122</v>
      </c>
    </row>
    <row r="2819" spans="7:11" x14ac:dyDescent="0.35">
      <c r="G2819" s="271">
        <v>38384</v>
      </c>
      <c r="H2819" s="4">
        <v>-0.2555454137602281</v>
      </c>
      <c r="I2819" s="4">
        <v>0.65666908598398011</v>
      </c>
      <c r="J2819" s="4">
        <v>-4.5574031222778477E-2</v>
      </c>
      <c r="K2819" s="4">
        <v>-5.7858784899078253E-2</v>
      </c>
    </row>
    <row r="2820" spans="7:11" x14ac:dyDescent="0.35">
      <c r="G2820" s="271">
        <v>38412</v>
      </c>
      <c r="H2820" s="4">
        <v>0.42478039630957509</v>
      </c>
      <c r="I2820" s="4">
        <v>0.19057744487255479</v>
      </c>
      <c r="J2820" s="4">
        <v>7.0967035050381488E-2</v>
      </c>
      <c r="K2820" s="4">
        <v>-1.1492159027514659E-2</v>
      </c>
    </row>
    <row r="2821" spans="7:11" x14ac:dyDescent="0.35">
      <c r="G2821" s="271">
        <v>38443</v>
      </c>
      <c r="H2821" s="4">
        <v>1.8807335703588279E-2</v>
      </c>
      <c r="I2821" s="4">
        <v>0.39459417610080738</v>
      </c>
      <c r="J2821" s="4">
        <v>3.5101972997120701E-2</v>
      </c>
      <c r="K2821" s="4">
        <v>0.13216266853912728</v>
      </c>
    </row>
    <row r="2822" spans="7:11" x14ac:dyDescent="0.35">
      <c r="G2822" s="271">
        <v>38473</v>
      </c>
      <c r="H2822" s="4">
        <v>0.37345182617200368</v>
      </c>
      <c r="I2822" s="4">
        <v>-1.3070847743740233E-2</v>
      </c>
      <c r="J2822" s="4">
        <v>0.14432983085784623</v>
      </c>
      <c r="K2822" s="4">
        <v>7.8388508601191953E-2</v>
      </c>
    </row>
    <row r="2823" spans="7:11" x14ac:dyDescent="0.35">
      <c r="G2823" s="271">
        <v>38504</v>
      </c>
      <c r="H2823" s="4">
        <v>3.0701711293064324</v>
      </c>
      <c r="I2823" s="4">
        <v>1.1963527522330848</v>
      </c>
      <c r="J2823" s="4">
        <v>0.3168488421891773</v>
      </c>
      <c r="K2823" s="4">
        <v>0.15742608944831482</v>
      </c>
    </row>
    <row r="2824" spans="7:11" x14ac:dyDescent="0.35">
      <c r="G2824" s="271">
        <v>38534</v>
      </c>
      <c r="H2824" s="4">
        <v>0.6695189902720069</v>
      </c>
      <c r="I2824" s="4">
        <v>0.24984823188037564</v>
      </c>
      <c r="J2824" s="4">
        <v>0.32354268724997026</v>
      </c>
      <c r="K2824" s="4">
        <v>0.16519172093867351</v>
      </c>
    </row>
    <row r="2825" spans="7:11" x14ac:dyDescent="0.35">
      <c r="G2825" s="271">
        <v>38565</v>
      </c>
      <c r="H2825" s="4">
        <v>0.35045402602959452</v>
      </c>
      <c r="I2825" s="4">
        <v>1.2113251025326699</v>
      </c>
      <c r="J2825" s="4">
        <v>0.40116533866860027</v>
      </c>
      <c r="K2825" s="4">
        <v>0.29697394150717527</v>
      </c>
    </row>
    <row r="2826" spans="7:11" x14ac:dyDescent="0.35">
      <c r="G2826" s="271">
        <v>38596</v>
      </c>
      <c r="H2826" s="4">
        <v>9.0655147303961181E-2</v>
      </c>
      <c r="I2826" s="4">
        <v>-0.1984435303088089</v>
      </c>
      <c r="J2826" s="4">
        <v>0.37170155166610508</v>
      </c>
      <c r="K2826" s="4">
        <v>0.24170257863512434</v>
      </c>
    </row>
    <row r="2827" spans="7:11" x14ac:dyDescent="0.35">
      <c r="G2827" s="271">
        <v>38626</v>
      </c>
      <c r="H2827" s="4">
        <v>0.97335091660619688</v>
      </c>
      <c r="I2827" s="4">
        <v>0.58176526853332855</v>
      </c>
      <c r="J2827" s="4">
        <v>0.42016614067700009</v>
      </c>
      <c r="K2827" s="4">
        <v>0.25169485068649378</v>
      </c>
    </row>
    <row r="2828" spans="7:11" x14ac:dyDescent="0.35">
      <c r="G2828" s="271">
        <v>38657</v>
      </c>
      <c r="H2828" s="4">
        <v>4.6319953431196437E-2</v>
      </c>
      <c r="I2828" s="4">
        <v>0.68801079756385497</v>
      </c>
      <c r="J2828" s="4">
        <v>0.26515246733077635</v>
      </c>
      <c r="K2828" s="4">
        <v>0.34138347779111422</v>
      </c>
    </row>
    <row r="2829" spans="7:11" x14ac:dyDescent="0.35">
      <c r="G2829" s="271">
        <v>38687</v>
      </c>
      <c r="H2829" s="4">
        <v>0.83892824959501078</v>
      </c>
      <c r="I2829" s="4">
        <v>-1.3607590123777324E-2</v>
      </c>
      <c r="J2829" s="4">
        <v>0.36028878027484268</v>
      </c>
      <c r="K2829" s="4">
        <v>0.36656826128104902</v>
      </c>
    </row>
    <row r="2830" spans="7:11" x14ac:dyDescent="0.35">
      <c r="G2830" s="271">
        <v>38718</v>
      </c>
      <c r="H2830" s="4">
        <v>0.61327428693160324</v>
      </c>
      <c r="I2830" s="4">
        <v>1.1299457573662961</v>
      </c>
      <c r="J2830" s="4">
        <v>0.39806184292710478</v>
      </c>
      <c r="K2830" s="4">
        <v>0.45222397476128395</v>
      </c>
    </row>
    <row r="2831" spans="7:11" x14ac:dyDescent="0.35">
      <c r="G2831" s="271">
        <v>38749</v>
      </c>
      <c r="H2831" s="4">
        <v>0.89533413476859436</v>
      </c>
      <c r="I2831" s="4">
        <v>4.5140538742653114E-2</v>
      </c>
      <c r="J2831" s="4">
        <v>0.49796684865369545</v>
      </c>
      <c r="K2831" s="4">
        <v>0.38633617409861909</v>
      </c>
    </row>
    <row r="2832" spans="7:11" x14ac:dyDescent="0.35">
      <c r="G2832" s="271">
        <v>38777</v>
      </c>
      <c r="H2832" s="4">
        <v>0.68924883121193004</v>
      </c>
      <c r="I2832" s="4">
        <v>0.18435719054547062</v>
      </c>
      <c r="J2832" s="4">
        <v>0.51404623341754552</v>
      </c>
      <c r="K2832" s="4">
        <v>0.38402908856707163</v>
      </c>
    </row>
    <row r="2833" spans="7:11" x14ac:dyDescent="0.35">
      <c r="G2833" s="271">
        <v>38808</v>
      </c>
      <c r="H2833" s="4">
        <v>0.97916625624879083</v>
      </c>
      <c r="I2833" s="4">
        <v>0.20648574284846677</v>
      </c>
      <c r="J2833" s="4">
        <v>0.59020166696981713</v>
      </c>
      <c r="K2833" s="4">
        <v>0.36877885789676634</v>
      </c>
    </row>
    <row r="2834" spans="7:11" x14ac:dyDescent="0.35">
      <c r="G2834" s="271">
        <v>38838</v>
      </c>
      <c r="H2834" s="4">
        <v>0.69928912869034598</v>
      </c>
      <c r="I2834" s="4">
        <v>0.33171179359435099</v>
      </c>
      <c r="J2834" s="4">
        <v>0.61515407011386558</v>
      </c>
      <c r="K2834" s="4">
        <v>0.40406114399551596</v>
      </c>
    </row>
    <row r="2835" spans="7:11" x14ac:dyDescent="0.35">
      <c r="G2835" s="271">
        <v>38869</v>
      </c>
      <c r="H2835" s="4">
        <v>2.7343982210818352E-2</v>
      </c>
      <c r="I2835" s="4">
        <v>-0.20069496987263047</v>
      </c>
      <c r="J2835" s="4">
        <v>0.51047149313181972</v>
      </c>
      <c r="K2835" s="4">
        <v>0.25117171049524645</v>
      </c>
    </row>
    <row r="2836" spans="7:11" x14ac:dyDescent="0.35">
      <c r="G2836" s="271">
        <v>38899</v>
      </c>
      <c r="H2836" s="4">
        <v>-0.99726718463374842</v>
      </c>
      <c r="I2836" s="4">
        <v>0.76005040693186499</v>
      </c>
      <c r="J2836" s="4">
        <v>0.26736506646970648</v>
      </c>
      <c r="K2836" s="4">
        <v>0.28610073294990146</v>
      </c>
    </row>
    <row r="2837" spans="7:11" x14ac:dyDescent="0.35">
      <c r="G2837" s="271">
        <v>38930</v>
      </c>
      <c r="H2837" s="4">
        <v>-0.99856160512426007</v>
      </c>
      <c r="I2837" s="4">
        <v>-0.14203375732204748</v>
      </c>
      <c r="J2837" s="4">
        <v>0.16171817551139878</v>
      </c>
      <c r="K2837" s="4">
        <v>0.18581084686204408</v>
      </c>
    </row>
    <row r="2838" spans="7:11" x14ac:dyDescent="0.35">
      <c r="G2838" s="271">
        <v>38961</v>
      </c>
      <c r="H2838" s="4">
        <v>-0.99977313218700892</v>
      </c>
      <c r="I2838" s="4">
        <v>0.53828851563462621</v>
      </c>
      <c r="J2838" s="4">
        <v>6.1888925478860601E-2</v>
      </c>
      <c r="K2838" s="4">
        <v>0.25295019649303829</v>
      </c>
    </row>
    <row r="2839" spans="7:11" x14ac:dyDescent="0.35">
      <c r="G2839" s="271">
        <v>38991</v>
      </c>
      <c r="H2839" s="4">
        <v>-0.99783071626745601</v>
      </c>
      <c r="I2839" s="4">
        <v>9.7045114101715013E-2</v>
      </c>
      <c r="J2839" s="4">
        <v>-0.13152115902563855</v>
      </c>
      <c r="K2839" s="4">
        <v>0.2079181338035716</v>
      </c>
    </row>
    <row r="2840" spans="7:11" x14ac:dyDescent="0.35">
      <c r="G2840" s="271">
        <v>39022</v>
      </c>
      <c r="H2840" s="4">
        <v>-0.99820216400666339</v>
      </c>
      <c r="I2840" s="4">
        <v>-5.3243534224631794E-3</v>
      </c>
      <c r="J2840" s="4">
        <v>-0.28142443252707139</v>
      </c>
      <c r="K2840" s="4">
        <v>0.16201043155584616</v>
      </c>
    </row>
    <row r="2841" spans="7:11" x14ac:dyDescent="0.35">
      <c r="G2841" s="271">
        <v>39052</v>
      </c>
      <c r="H2841" s="4">
        <v>-0.99997387297148821</v>
      </c>
      <c r="I2841" s="4">
        <v>-0.11006802737699994</v>
      </c>
      <c r="J2841" s="4">
        <v>-0.42126234079462732</v>
      </c>
      <c r="K2841" s="4">
        <v>0.15557833542325294</v>
      </c>
    </row>
    <row r="2842" spans="7:11" x14ac:dyDescent="0.35">
      <c r="G2842" s="271">
        <v>39083</v>
      </c>
      <c r="H2842" s="4">
        <v>-0.98020425012790069</v>
      </c>
      <c r="I2842" s="4">
        <v>0.42006080671209833</v>
      </c>
      <c r="J2842" s="4">
        <v>-0.52165179441078569</v>
      </c>
      <c r="K2842" s="4">
        <v>0.13604408091667897</v>
      </c>
    </row>
    <row r="2843" spans="7:11" x14ac:dyDescent="0.35">
      <c r="G2843" s="271">
        <v>39114</v>
      </c>
      <c r="H2843" s="4">
        <v>-0.99422501614772396</v>
      </c>
      <c r="I2843" s="4">
        <v>-0.19286070776867759</v>
      </c>
      <c r="J2843" s="4">
        <v>-0.63380718763720756</v>
      </c>
      <c r="K2843" s="4">
        <v>0.11339145947236773</v>
      </c>
    </row>
    <row r="2844" spans="7:11" x14ac:dyDescent="0.35">
      <c r="G2844" s="271">
        <v>39142</v>
      </c>
      <c r="H2844" s="4">
        <v>-0.99694411851310649</v>
      </c>
      <c r="I2844" s="4">
        <v>0.59861480556428215</v>
      </c>
      <c r="J2844" s="4">
        <v>-0.7185623538791388</v>
      </c>
      <c r="K2844" s="4">
        <v>0.13574908511328387</v>
      </c>
    </row>
    <row r="2845" spans="7:11" x14ac:dyDescent="0.35">
      <c r="G2845" s="271">
        <v>39173</v>
      </c>
      <c r="H2845" s="4">
        <v>-0.99999977393130068</v>
      </c>
      <c r="I2845" s="4">
        <v>0.42074651346340475</v>
      </c>
      <c r="J2845" s="4">
        <v>-0.8320806039298162</v>
      </c>
      <c r="K2845" s="4">
        <v>0.15218626912677791</v>
      </c>
    </row>
    <row r="2846" spans="7:11" x14ac:dyDescent="0.35">
      <c r="G2846" s="271">
        <v>39203</v>
      </c>
      <c r="H2846" s="4">
        <v>-0.96615566597310754</v>
      </c>
      <c r="I2846" s="4">
        <v>-0.20704530681396993</v>
      </c>
      <c r="J2846" s="4">
        <v>-0.93390768358367549</v>
      </c>
      <c r="K2846" s="4">
        <v>0.10492846983498971</v>
      </c>
    </row>
    <row r="2847" spans="7:11" x14ac:dyDescent="0.35">
      <c r="G2847" s="271">
        <v>39234</v>
      </c>
      <c r="H2847" s="4">
        <v>-0.96377637576235398</v>
      </c>
      <c r="I2847" s="4">
        <v>-0.37818136070416242</v>
      </c>
      <c r="J2847" s="4">
        <v>-0.99162955856085067</v>
      </c>
      <c r="K2847" s="4">
        <v>9.4736342744616175E-2</v>
      </c>
    </row>
    <row r="2848" spans="7:11" x14ac:dyDescent="0.35">
      <c r="G2848" s="271">
        <v>39264</v>
      </c>
      <c r="H2848" s="4">
        <v>0.99662475000285489</v>
      </c>
      <c r="I2848" s="4">
        <v>-1.5685776381203054E-2</v>
      </c>
      <c r="J2848" s="4">
        <v>-0.99030475004017937</v>
      </c>
      <c r="K2848" s="4">
        <v>4.8951427351099808E-2</v>
      </c>
    </row>
    <row r="2849" spans="7:11" x14ac:dyDescent="0.35">
      <c r="G2849" s="271">
        <v>39295</v>
      </c>
      <c r="H2849" s="4">
        <v>-4.4498375603817975E-2</v>
      </c>
      <c r="I2849" s="4">
        <v>1.1388899690572845</v>
      </c>
      <c r="J2849" s="4">
        <v>-0.98964589519249846</v>
      </c>
      <c r="K2849" s="4">
        <v>0.16145820355698359</v>
      </c>
    </row>
    <row r="2850" spans="7:11" x14ac:dyDescent="0.35">
      <c r="G2850" s="271">
        <v>39326</v>
      </c>
      <c r="H2850" s="4">
        <v>21.35210366720364</v>
      </c>
      <c r="I2850" s="4">
        <v>-0.39832864582074956</v>
      </c>
      <c r="J2850" s="4">
        <v>-0.9883428462330629</v>
      </c>
      <c r="K2850" s="4">
        <v>8.1715210144109873E-2</v>
      </c>
    </row>
    <row r="2851" spans="7:11" x14ac:dyDescent="0.35">
      <c r="G2851" s="271">
        <v>39356</v>
      </c>
      <c r="H2851" s="4">
        <v>1.2409272811721035</v>
      </c>
      <c r="I2851" s="4">
        <v>-7.1535584115854922E-2</v>
      </c>
      <c r="J2851" s="4">
        <v>-0.98624643797968325</v>
      </c>
      <c r="K2851" s="4">
        <v>6.2914863512555375E-2</v>
      </c>
    </row>
    <row r="2852" spans="7:11" x14ac:dyDescent="0.35">
      <c r="G2852" s="271">
        <v>39387</v>
      </c>
      <c r="H2852" s="4">
        <v>2.186564246662134</v>
      </c>
      <c r="I2852" s="4">
        <v>-0.23596095846873644</v>
      </c>
      <c r="J2852" s="4">
        <v>-0.98269261682637321</v>
      </c>
      <c r="K2852" s="4">
        <v>4.4731766512943194E-2</v>
      </c>
    </row>
    <row r="2853" spans="7:11" x14ac:dyDescent="0.35">
      <c r="G2853" s="271">
        <v>39417</v>
      </c>
      <c r="H2853" s="4">
        <v>321.66398612425098</v>
      </c>
      <c r="I2853" s="4">
        <v>1.6714508321284987</v>
      </c>
      <c r="J2853" s="4">
        <v>-0.97801383120234475</v>
      </c>
      <c r="K2853" s="4">
        <v>0.13958249117215171</v>
      </c>
    </row>
    <row r="2854" spans="7:11" x14ac:dyDescent="0.35">
      <c r="G2854" s="271">
        <v>39448</v>
      </c>
      <c r="H2854" s="4">
        <v>-0.84434038996632177</v>
      </c>
      <c r="I2854" s="4">
        <v>-6.2236517641949929E-2</v>
      </c>
      <c r="J2854" s="4">
        <v>-0.97716811125927872</v>
      </c>
      <c r="K2854" s="4">
        <v>8.9054531894142031E-2</v>
      </c>
    </row>
    <row r="2855" spans="7:11" x14ac:dyDescent="0.35">
      <c r="G2855" s="271">
        <v>39479</v>
      </c>
      <c r="H2855" s="4">
        <v>-1</v>
      </c>
      <c r="I2855" s="4">
        <v>-0.13302980793342989</v>
      </c>
      <c r="J2855" s="4">
        <v>-0.97045800517120673</v>
      </c>
      <c r="K2855" s="4">
        <v>9.7688216528293736E-2</v>
      </c>
    </row>
    <row r="2856" spans="7:11" x14ac:dyDescent="0.35">
      <c r="G2856" s="271">
        <v>39508</v>
      </c>
      <c r="H2856" s="4">
        <v>76.425559425059561</v>
      </c>
      <c r="I2856" s="4">
        <v>-4.6527422839227617E-3</v>
      </c>
      <c r="J2856" s="4">
        <v>-0.89578998626040085</v>
      </c>
      <c r="K2856" s="4">
        <v>6.6930188247684264E-2</v>
      </c>
    </row>
    <row r="2857" spans="7:11" x14ac:dyDescent="0.35">
      <c r="G2857" s="271">
        <v>39539</v>
      </c>
      <c r="H2857" s="4">
        <v>5487.5263157894742</v>
      </c>
      <c r="I2857" s="4">
        <v>-4.0039366291493628E-2</v>
      </c>
      <c r="J2857" s="4">
        <v>-0.83314826432696687</v>
      </c>
      <c r="K2857" s="4">
        <v>3.5054161136044426E-2</v>
      </c>
    </row>
    <row r="2858" spans="7:11" x14ac:dyDescent="0.35">
      <c r="G2858" s="271">
        <v>39569</v>
      </c>
      <c r="H2858" s="4">
        <v>-0.62550004520550684</v>
      </c>
      <c r="I2858" s="4">
        <v>0.86165664020301902</v>
      </c>
      <c r="J2858" s="4">
        <v>-0.62761084191062522</v>
      </c>
      <c r="K2858" s="4">
        <v>0.11275754404252258</v>
      </c>
    </row>
    <row r="2859" spans="7:11" x14ac:dyDescent="0.35">
      <c r="G2859" s="271">
        <v>39600</v>
      </c>
      <c r="H2859" s="4">
        <v>-0.86207100922432511</v>
      </c>
      <c r="I2859" s="4">
        <v>0.92445534837159871</v>
      </c>
      <c r="J2859" s="4">
        <v>1.6923725915849896</v>
      </c>
      <c r="K2859" s="4">
        <v>0.20476683894266712</v>
      </c>
    </row>
    <row r="2860" spans="7:11" x14ac:dyDescent="0.35">
      <c r="G2860" s="271">
        <v>39630</v>
      </c>
      <c r="H2860" s="4">
        <v>-0.82951376520696884</v>
      </c>
      <c r="I2860" s="4">
        <v>0.2485670964385589</v>
      </c>
      <c r="J2860" s="4">
        <v>1.540923968336386</v>
      </c>
      <c r="K2860" s="4">
        <v>0.22832021896960542</v>
      </c>
    </row>
    <row r="2861" spans="7:11" x14ac:dyDescent="0.35">
      <c r="G2861" s="271">
        <v>39661</v>
      </c>
      <c r="H2861" s="4">
        <v>1.4204788078132666</v>
      </c>
      <c r="I2861" s="4">
        <v>-0.37216308979805846</v>
      </c>
      <c r="J2861" s="4">
        <v>1.5560915245122309</v>
      </c>
      <c r="K2861" s="4">
        <v>6.6331619383970253E-2</v>
      </c>
    </row>
    <row r="2862" spans="7:11" x14ac:dyDescent="0.35">
      <c r="G2862" s="271">
        <v>39692</v>
      </c>
      <c r="H2862" s="4">
        <v>-1</v>
      </c>
      <c r="I2862" s="4">
        <v>2.5029206220905271</v>
      </c>
      <c r="J2862" s="4">
        <v>1.6667477952968195</v>
      </c>
      <c r="K2862" s="4">
        <v>0.24319098452471133</v>
      </c>
    </row>
    <row r="2863" spans="7:11" x14ac:dyDescent="0.35">
      <c r="G2863" s="271">
        <v>39722</v>
      </c>
      <c r="H2863" s="4">
        <v>-0.84319574067530367</v>
      </c>
      <c r="I2863" s="4">
        <v>0.13863242876928372</v>
      </c>
      <c r="J2863" s="4">
        <v>1.538013136078384</v>
      </c>
      <c r="K2863" s="4">
        <v>0.26621182699170021</v>
      </c>
    </row>
    <row r="2864" spans="7:11" x14ac:dyDescent="0.35">
      <c r="G2864" s="271">
        <v>39753</v>
      </c>
      <c r="H2864" s="4">
        <v>-0.90854732895763757</v>
      </c>
      <c r="I2864" s="4">
        <v>-0.312682127791859</v>
      </c>
      <c r="J2864" s="4">
        <v>1.3493833528029255</v>
      </c>
      <c r="K2864" s="4">
        <v>0.27073736466505616</v>
      </c>
    </row>
    <row r="2865" spans="7:11" x14ac:dyDescent="0.35">
      <c r="G2865" s="271">
        <v>39783</v>
      </c>
      <c r="H2865" s="4">
        <v>-0.96751753745110158</v>
      </c>
      <c r="I2865" s="4">
        <v>-0.20758422206537686</v>
      </c>
      <c r="J2865" s="4">
        <v>1.1049504792631959</v>
      </c>
      <c r="K2865" s="4">
        <v>0.14692674177803378</v>
      </c>
    </row>
    <row r="2866" spans="7:11" x14ac:dyDescent="0.35">
      <c r="G2866" s="271">
        <v>39814</v>
      </c>
      <c r="H2866" s="4">
        <v>0.42252005602746778</v>
      </c>
      <c r="I2866" s="4">
        <v>-0.59412527367025336</v>
      </c>
      <c r="J2866" s="4">
        <v>1.3863652071092623</v>
      </c>
      <c r="K2866" s="4">
        <v>9.048780900371356E-2</v>
      </c>
    </row>
    <row r="2867" spans="7:11" x14ac:dyDescent="0.35">
      <c r="G2867" s="271">
        <v>39845</v>
      </c>
      <c r="H2867" s="4">
        <v>-1</v>
      </c>
      <c r="I2867" s="4">
        <v>0.98830952748956236</v>
      </c>
      <c r="J2867" s="4">
        <v>1.1222594737338945</v>
      </c>
      <c r="K2867" s="4">
        <v>0.15244336911742762</v>
      </c>
    </row>
    <row r="2868" spans="7:11" x14ac:dyDescent="0.35">
      <c r="G2868" s="271">
        <v>39873</v>
      </c>
      <c r="H2868" s="4">
        <v>-0.99776172450342782</v>
      </c>
      <c r="I2868" s="4">
        <v>-0.12494780995198418</v>
      </c>
      <c r="J2868" s="4">
        <v>-0.89002234629887633</v>
      </c>
      <c r="K2868" s="4">
        <v>0.14419031582828135</v>
      </c>
    </row>
    <row r="2869" spans="7:11" x14ac:dyDescent="0.35">
      <c r="G2869" s="271">
        <v>39904</v>
      </c>
      <c r="H2869" s="4">
        <v>-0.68575473236033069</v>
      </c>
      <c r="I2869" s="4">
        <v>0.36950900314883528</v>
      </c>
      <c r="J2869" s="4">
        <v>-0.893852892793772</v>
      </c>
      <c r="K2869" s="4">
        <v>0.1788381801987815</v>
      </c>
    </row>
    <row r="2870" spans="7:11" x14ac:dyDescent="0.35">
      <c r="G2870" s="271">
        <v>39934</v>
      </c>
      <c r="H2870" s="4">
        <v>-1</v>
      </c>
      <c r="I2870" s="4">
        <v>-0.59128949170959655</v>
      </c>
      <c r="J2870" s="4">
        <v>-0.93324540317513938</v>
      </c>
      <c r="K2870" s="4">
        <v>4.826615967355008E-2</v>
      </c>
    </row>
    <row r="2871" spans="7:11" x14ac:dyDescent="0.35">
      <c r="G2871" s="271">
        <v>39965</v>
      </c>
      <c r="H2871" s="4">
        <v>-1</v>
      </c>
      <c r="I2871" s="4">
        <v>0.35203250370596484</v>
      </c>
      <c r="J2871" s="4">
        <v>-0.936797068179819</v>
      </c>
      <c r="K2871" s="4">
        <v>3.4357921805405534E-2</v>
      </c>
    </row>
    <row r="2872" spans="7:11" x14ac:dyDescent="0.35">
      <c r="G2872" s="271">
        <v>39995</v>
      </c>
      <c r="H2872" s="4">
        <v>-0.33832267367158719</v>
      </c>
      <c r="I2872" s="4">
        <v>-0.19759160927842789</v>
      </c>
      <c r="J2872" s="4">
        <v>-0.93731951949257042</v>
      </c>
      <c r="K2872" s="4">
        <v>-1.7212273766421538E-3</v>
      </c>
    </row>
    <row r="2873" spans="7:11" x14ac:dyDescent="0.35">
      <c r="G2873" s="271">
        <v>40026</v>
      </c>
      <c r="H2873" s="4">
        <v>-0.17549777912210873</v>
      </c>
      <c r="I2873" s="4">
        <v>-0.54091747307176463</v>
      </c>
      <c r="J2873" s="4">
        <v>-0.93968004261207172</v>
      </c>
      <c r="K2873" s="4">
        <v>3.0031793740286084E-3</v>
      </c>
    </row>
    <row r="2874" spans="7:11" x14ac:dyDescent="0.35">
      <c r="G2874" s="271">
        <v>40057</v>
      </c>
      <c r="H2874" s="4">
        <v>-1</v>
      </c>
      <c r="I2874" s="4">
        <v>-0.57832608658060936</v>
      </c>
      <c r="J2874" s="4">
        <v>-0.94451772851887261</v>
      </c>
      <c r="K2874" s="4">
        <v>-0.19810816028970002</v>
      </c>
    </row>
    <row r="2875" spans="7:11" x14ac:dyDescent="0.35">
      <c r="G2875" s="271">
        <v>40087</v>
      </c>
      <c r="H2875" s="4">
        <v>2.6784524632384281</v>
      </c>
      <c r="I2875" s="4">
        <v>-0.30468932754190747</v>
      </c>
      <c r="J2875" s="4">
        <v>-0.93310099166524574</v>
      </c>
      <c r="K2875" s="4">
        <v>-0.2336372335466349</v>
      </c>
    </row>
    <row r="2876" spans="7:11" x14ac:dyDescent="0.35">
      <c r="G2876" s="271">
        <v>40118</v>
      </c>
      <c r="H2876" s="4">
        <v>-1</v>
      </c>
      <c r="I2876" s="4">
        <v>0.60629002427538836</v>
      </c>
      <c r="J2876" s="4">
        <v>-0.92682727099520301</v>
      </c>
      <c r="K2876" s="4">
        <v>-0.20380999328512306</v>
      </c>
    </row>
    <row r="2877" spans="7:11" x14ac:dyDescent="0.35">
      <c r="G2877" s="271">
        <v>40148</v>
      </c>
      <c r="H2877" s="4">
        <v>-0.41462614713404544</v>
      </c>
      <c r="I2877" s="4">
        <v>-0.2832024089373405</v>
      </c>
      <c r="J2877" s="4">
        <v>-0.92460640768810165</v>
      </c>
      <c r="K2877" s="4">
        <v>-0.21017702542848582</v>
      </c>
    </row>
    <row r="2878" spans="7:11" x14ac:dyDescent="0.35">
      <c r="G2878" s="271">
        <v>40179</v>
      </c>
      <c r="H2878" s="4">
        <v>-1</v>
      </c>
      <c r="I2878" s="4">
        <v>1.2115183176428448</v>
      </c>
      <c r="J2878" s="4">
        <v>-0.93670865724827024</v>
      </c>
      <c r="K2878" s="4">
        <v>-0.1141627491746815</v>
      </c>
    </row>
    <row r="2879" spans="7:11" x14ac:dyDescent="0.35">
      <c r="G2879" s="271">
        <v>40210</v>
      </c>
      <c r="H2879" s="4">
        <v>-0.89561605317735782</v>
      </c>
      <c r="I2879" s="4">
        <v>-0.44279798894846112</v>
      </c>
      <c r="J2879" s="4">
        <v>-0.9470389333600806</v>
      </c>
      <c r="K2879" s="4">
        <v>-0.19584721690917195</v>
      </c>
    </row>
    <row r="2880" spans="7:11" x14ac:dyDescent="0.35">
      <c r="G2880" s="271">
        <v>40238</v>
      </c>
      <c r="H2880" s="4">
        <v>-1</v>
      </c>
      <c r="I2880" s="4">
        <v>0.90085909733355041</v>
      </c>
      <c r="J2880" s="4">
        <v>-0.60298154542149129</v>
      </c>
      <c r="K2880" s="4">
        <v>-0.142228045793241</v>
      </c>
    </row>
    <row r="2881" spans="7:11" x14ac:dyDescent="0.35">
      <c r="G2881" s="271">
        <v>40269</v>
      </c>
      <c r="H2881" s="4">
        <v>-1</v>
      </c>
      <c r="I2881" s="4">
        <v>-0.68944232693510754</v>
      </c>
      <c r="J2881" s="4">
        <v>-0.54853451701618861</v>
      </c>
      <c r="K2881" s="4">
        <v>-0.23106866613330168</v>
      </c>
    </row>
    <row r="2882" spans="7:11" x14ac:dyDescent="0.35">
      <c r="G2882" s="271">
        <v>40299</v>
      </c>
      <c r="H2882" s="4">
        <v>-1</v>
      </c>
      <c r="I2882" s="4">
        <v>1.7345293994881223</v>
      </c>
      <c r="J2882" s="4">
        <v>-0.26240260997055276</v>
      </c>
      <c r="K2882" s="4">
        <v>-0.10358629639334105</v>
      </c>
    </row>
    <row r="2883" spans="7:11" x14ac:dyDescent="0.35">
      <c r="G2883" s="271">
        <v>40330</v>
      </c>
      <c r="H2883" s="4">
        <v>-1</v>
      </c>
      <c r="I2883" s="4">
        <v>-0.46901673587468484</v>
      </c>
      <c r="J2883" s="4">
        <v>-0.14965363344735194</v>
      </c>
      <c r="K2883" s="4">
        <v>-0.18786116129778785</v>
      </c>
    </row>
    <row r="2884" spans="7:11" x14ac:dyDescent="0.35">
      <c r="G2884" s="271">
        <v>40360</v>
      </c>
      <c r="H2884" s="4">
        <v>4.5432830217582909</v>
      </c>
      <c r="I2884" s="4">
        <v>0.77942482376038891</v>
      </c>
      <c r="J2884" s="4">
        <v>0.20307179801632436</v>
      </c>
      <c r="K2884" s="4">
        <v>-0.11747172919493321</v>
      </c>
    </row>
    <row r="2885" spans="7:11" x14ac:dyDescent="0.35">
      <c r="G2885" s="271">
        <v>40391</v>
      </c>
      <c r="H2885" s="4">
        <v>-1</v>
      </c>
      <c r="I2885" s="4">
        <v>0.24959513338608952</v>
      </c>
      <c r="J2885" s="4">
        <v>0.21909124373801214</v>
      </c>
      <c r="K2885" s="4">
        <v>-6.2619390482794079E-2</v>
      </c>
    </row>
    <row r="2886" spans="7:11" x14ac:dyDescent="0.35">
      <c r="G2886" s="271">
        <v>40422</v>
      </c>
      <c r="H2886" s="4">
        <v>-1</v>
      </c>
      <c r="I2886" s="4">
        <v>9.9803056249036404E-2</v>
      </c>
      <c r="J2886" s="4">
        <v>0.27006483598275066</v>
      </c>
      <c r="K2886" s="4">
        <v>5.0519252750534704E-2</v>
      </c>
    </row>
    <row r="2887" spans="7:11" x14ac:dyDescent="0.35">
      <c r="G2887" s="271">
        <v>40452</v>
      </c>
      <c r="H2887" s="4">
        <v>-1</v>
      </c>
      <c r="I2887" s="4">
        <v>0.11377897276788462</v>
      </c>
      <c r="J2887" s="4">
        <v>-0.13170998244686216</v>
      </c>
      <c r="K2887" s="4">
        <v>9.6519372386775215E-2</v>
      </c>
    </row>
    <row r="2888" spans="7:11" x14ac:dyDescent="0.35">
      <c r="G2888" s="271">
        <v>40483</v>
      </c>
      <c r="H2888" s="4">
        <v>-1</v>
      </c>
      <c r="I2888" s="4">
        <v>1.2454966140949426</v>
      </c>
      <c r="J2888" s="4">
        <v>-0.18161678984565266</v>
      </c>
      <c r="K2888" s="4">
        <v>0.14892426094582989</v>
      </c>
    </row>
    <row r="2889" spans="7:11" x14ac:dyDescent="0.35">
      <c r="G2889" s="271">
        <v>40513</v>
      </c>
      <c r="H2889" s="4">
        <v>-1</v>
      </c>
      <c r="I2889" s="4">
        <v>-0.31792317829271188</v>
      </c>
      <c r="J2889" s="4">
        <v>5.9755825267997498E-3</v>
      </c>
      <c r="K2889" s="4">
        <v>0.15945512156848318</v>
      </c>
    </row>
    <row r="2890" spans="7:11" x14ac:dyDescent="0.35">
      <c r="G2890" s="271">
        <v>40544</v>
      </c>
      <c r="H2890" s="4">
        <v>-1</v>
      </c>
      <c r="I2890" s="4">
        <v>0.49658053852035122</v>
      </c>
      <c r="J2890" s="4">
        <v>0.19232467313494261</v>
      </c>
      <c r="K2890" s="4">
        <v>0.14542386372050453</v>
      </c>
    </row>
    <row r="2891" spans="7:11" x14ac:dyDescent="0.35">
      <c r="G2891" s="271">
        <v>40575</v>
      </c>
      <c r="H2891" s="4">
        <v>-1</v>
      </c>
      <c r="I2891" s="4">
        <v>1.3214765691340857</v>
      </c>
      <c r="J2891" s="4">
        <v>0.97055003112932314</v>
      </c>
      <c r="K2891" s="4">
        <v>0.2884574297064908</v>
      </c>
    </row>
    <row r="2892" spans="7:11" x14ac:dyDescent="0.35">
      <c r="G2892" s="271">
        <v>40603</v>
      </c>
      <c r="H2892" s="4">
        <v>-1</v>
      </c>
      <c r="I2892" s="4">
        <v>-0.23817221807769406</v>
      </c>
      <c r="J2892" s="4">
        <v>1.1126745566365512</v>
      </c>
      <c r="K2892" s="4">
        <v>0.18915826677358138</v>
      </c>
    </row>
    <row r="2893" spans="7:11" x14ac:dyDescent="0.35">
      <c r="G2893" s="271">
        <v>40634</v>
      </c>
      <c r="H2893" s="4">
        <v>-1</v>
      </c>
      <c r="I2893" s="4">
        <v>2.9584729618341727</v>
      </c>
      <c r="J2893" s="4">
        <v>1.3930886796482684</v>
      </c>
      <c r="K2893" s="4">
        <v>0.40729525074461281</v>
      </c>
    </row>
    <row r="2894" spans="7:11" x14ac:dyDescent="0.35">
      <c r="G2894" s="271">
        <v>40664</v>
      </c>
      <c r="H2894" s="4">
        <v>0.57017877778533066</v>
      </c>
      <c r="I2894" s="4">
        <v>-0.28022314677219917</v>
      </c>
      <c r="J2894" s="4">
        <v>1.6149426622633056</v>
      </c>
      <c r="K2894" s="4">
        <v>0.2470826554430674</v>
      </c>
    </row>
    <row r="2895" spans="7:11" x14ac:dyDescent="0.35">
      <c r="G2895" s="271">
        <v>40695</v>
      </c>
      <c r="H2895" s="4">
        <v>13.796292314308534</v>
      </c>
      <c r="I2895" s="4">
        <v>0.37605199848927096</v>
      </c>
      <c r="J2895" s="4">
        <v>4.3918665159355594</v>
      </c>
      <c r="K2895" s="4">
        <v>0.36298949295460292</v>
      </c>
    </row>
    <row r="2896" spans="7:11" x14ac:dyDescent="0.35">
      <c r="G2896" s="271">
        <v>40725</v>
      </c>
      <c r="H2896" s="4">
        <v>-0.99416158968236124</v>
      </c>
      <c r="I2896" s="4">
        <v>-0.20695498397172762</v>
      </c>
      <c r="J2896" s="4">
        <v>2.4105717945909744</v>
      </c>
      <c r="K2896" s="4">
        <v>0.24648731842771099</v>
      </c>
    </row>
    <row r="2897" spans="7:11" x14ac:dyDescent="0.35">
      <c r="G2897" s="271">
        <v>40756</v>
      </c>
      <c r="H2897" s="4">
        <v>-1</v>
      </c>
      <c r="I2897" s="4">
        <v>3.2037108901482867</v>
      </c>
      <c r="J2897" s="4">
        <v>1.9037239709152187</v>
      </c>
      <c r="K2897" s="4">
        <v>0.41404558943285252</v>
      </c>
    </row>
    <row r="2898" spans="7:11" x14ac:dyDescent="0.35">
      <c r="G2898" s="271">
        <v>40787</v>
      </c>
      <c r="H2898" s="4">
        <v>-1</v>
      </c>
      <c r="I2898" s="4">
        <v>-0.37587076699823085</v>
      </c>
      <c r="J2898" s="4">
        <v>1.4036879039254719</v>
      </c>
      <c r="K2898" s="4">
        <v>0.37093991956953332</v>
      </c>
    </row>
    <row r="2899" spans="7:11" x14ac:dyDescent="0.35">
      <c r="G2899" s="271">
        <v>40817</v>
      </c>
      <c r="H2899" s="4">
        <v>-1</v>
      </c>
      <c r="I2899" s="4">
        <v>0.15538992779240179</v>
      </c>
      <c r="J2899" s="4">
        <v>1.9760435639114853</v>
      </c>
      <c r="K2899" s="4">
        <v>0.37218838248350194</v>
      </c>
    </row>
    <row r="2900" spans="7:11" x14ac:dyDescent="0.35">
      <c r="G2900" s="271">
        <v>40848</v>
      </c>
      <c r="H2900" s="4">
        <v>-1</v>
      </c>
      <c r="I2900" s="4">
        <v>9.1702411812518703E-2</v>
      </c>
      <c r="J2900" s="4">
        <v>1.608726808177575</v>
      </c>
      <c r="K2900" s="4">
        <v>0.28974507251966775</v>
      </c>
    </row>
    <row r="2901" spans="7:11" x14ac:dyDescent="0.35">
      <c r="G2901" s="271">
        <v>40878</v>
      </c>
      <c r="H2901" s="4">
        <v>-1</v>
      </c>
      <c r="I2901" s="4">
        <v>2.5998970479626728</v>
      </c>
      <c r="J2901" s="4">
        <v>1.1390124920852021</v>
      </c>
      <c r="K2901" s="4">
        <v>0.43554815184300599</v>
      </c>
    </row>
    <row r="2902" spans="7:11" x14ac:dyDescent="0.35">
      <c r="G2902" s="271">
        <v>40909</v>
      </c>
      <c r="H2902" s="4">
        <v>-1</v>
      </c>
      <c r="I2902" s="4">
        <v>0.45070769656400067</v>
      </c>
      <c r="J2902" s="4">
        <v>2.8791843275461426</v>
      </c>
      <c r="K2902" s="4">
        <v>0.4321589905773533</v>
      </c>
    </row>
    <row r="2903" spans="7:11" x14ac:dyDescent="0.35">
      <c r="G2903" s="271">
        <v>40940</v>
      </c>
      <c r="H2903" s="4">
        <v>-1</v>
      </c>
      <c r="I2903" s="4">
        <v>-0.38339793510067255</v>
      </c>
      <c r="J2903" s="4">
        <v>3.5403459699914981</v>
      </c>
      <c r="K2903" s="4">
        <v>0.29374484876813622</v>
      </c>
    </row>
    <row r="2904" spans="7:11" x14ac:dyDescent="0.35">
      <c r="G2904" s="271">
        <v>40969</v>
      </c>
      <c r="H2904" s="4">
        <v>10.06120130497103</v>
      </c>
      <c r="I2904" s="4">
        <v>0.73881668740479345</v>
      </c>
      <c r="J2904" s="4">
        <v>4.3317361857874994</v>
      </c>
      <c r="K2904" s="4">
        <v>0.3794310684307296</v>
      </c>
    </row>
    <row r="2905" spans="7:11" x14ac:dyDescent="0.35">
      <c r="G2905" s="271">
        <v>41000</v>
      </c>
      <c r="H2905" s="4">
        <v>2.8273678520465624</v>
      </c>
      <c r="I2905" s="4">
        <v>7.5071447223721499E-2</v>
      </c>
      <c r="J2905" s="4">
        <v>3.7764120792518607</v>
      </c>
      <c r="K2905" s="4">
        <v>0.27466721804053962</v>
      </c>
    </row>
    <row r="2906" spans="7:11" x14ac:dyDescent="0.35">
      <c r="G2906" s="271">
        <v>41030</v>
      </c>
      <c r="H2906" s="4">
        <v>60.751657005311948</v>
      </c>
      <c r="I2906" s="4">
        <v>1.6381912748389729</v>
      </c>
      <c r="J2906" s="4">
        <v>5.913934913735889</v>
      </c>
      <c r="K2906" s="4">
        <v>0.44294651133824625</v>
      </c>
    </row>
    <row r="2907" spans="7:11" x14ac:dyDescent="0.35">
      <c r="G2907" s="271">
        <v>41061</v>
      </c>
      <c r="H2907" s="4">
        <v>-0.23540565109111355</v>
      </c>
      <c r="I2907" s="4">
        <v>0.61283267851556489</v>
      </c>
      <c r="J2907" s="4">
        <v>2.2844890059791463</v>
      </c>
      <c r="K2907" s="4">
        <v>0.46025047215151593</v>
      </c>
    </row>
    <row r="2908" spans="7:11" x14ac:dyDescent="0.35">
      <c r="G2908" s="271">
        <v>41091</v>
      </c>
      <c r="H2908" s="4">
        <v>51.143566666666665</v>
      </c>
      <c r="I2908" s="4">
        <v>0.72786372745251904</v>
      </c>
      <c r="J2908" s="4">
        <v>2.81259392774033</v>
      </c>
      <c r="K2908" s="4">
        <v>0.56248759288943018</v>
      </c>
    </row>
    <row r="2909" spans="7:11" x14ac:dyDescent="0.35">
      <c r="G2909" s="271">
        <v>41122</v>
      </c>
      <c r="H2909" s="4">
        <v>174.39045000000002</v>
      </c>
      <c r="I2909" s="4">
        <v>-0.67238808320943977</v>
      </c>
      <c r="J2909" s="4">
        <v>3.7554878940963201</v>
      </c>
      <c r="K2909" s="4">
        <v>0.24838457758761967</v>
      </c>
    </row>
    <row r="2910" spans="7:11" x14ac:dyDescent="0.35">
      <c r="G2910" s="271">
        <v>41153</v>
      </c>
      <c r="H2910" s="4">
        <v>41.927260315533985</v>
      </c>
      <c r="I2910" s="4">
        <v>2.0602406114321719</v>
      </c>
      <c r="J2910" s="4">
        <v>4.5763191023199132</v>
      </c>
      <c r="K2910" s="4">
        <v>0.35783574920318073</v>
      </c>
    </row>
    <row r="2911" spans="7:11" x14ac:dyDescent="0.35">
      <c r="G2911" s="271">
        <v>41183</v>
      </c>
      <c r="H2911" s="4">
        <v>-1</v>
      </c>
      <c r="I2911" s="4">
        <v>0.12114359387418849</v>
      </c>
      <c r="J2911" s="4">
        <v>4.1926654032473607</v>
      </c>
      <c r="K2911" s="4">
        <v>0.35362324918969201</v>
      </c>
    </row>
    <row r="2912" spans="7:11" x14ac:dyDescent="0.35">
      <c r="G2912" s="271">
        <v>41214</v>
      </c>
      <c r="H2912" s="4">
        <v>55.093700000000005</v>
      </c>
      <c r="I2912" s="4">
        <v>0.33033714559324423</v>
      </c>
      <c r="J2912" s="4">
        <v>4.9958235208625315</v>
      </c>
      <c r="K2912" s="4">
        <v>0.37620693777545933</v>
      </c>
    </row>
    <row r="2913" spans="7:11" x14ac:dyDescent="0.35">
      <c r="G2913" s="271">
        <v>41244</v>
      </c>
      <c r="H2913" s="4">
        <v>-1</v>
      </c>
      <c r="I2913" s="4">
        <v>6.4126889248226071E-2</v>
      </c>
      <c r="J2913" s="4">
        <v>4.5132320229847949</v>
      </c>
      <c r="K2913" s="4">
        <v>0.27000567344286397</v>
      </c>
    </row>
    <row r="2914" spans="7:11" x14ac:dyDescent="0.35">
      <c r="G2914" s="271">
        <v>41275</v>
      </c>
      <c r="H2914" s="4">
        <v>-0.59090446512693529</v>
      </c>
      <c r="I2914" s="4">
        <v>-0.27193123107299466</v>
      </c>
      <c r="J2914" s="4">
        <v>1.81408034019432</v>
      </c>
      <c r="K2914" s="4">
        <v>0.18070138854600959</v>
      </c>
    </row>
    <row r="2915" spans="7:11" x14ac:dyDescent="0.35">
      <c r="G2915" s="271">
        <v>41306</v>
      </c>
      <c r="H2915" s="4">
        <v>-0.89073099400288491</v>
      </c>
      <c r="I2915" s="4">
        <v>0.22254070474500542</v>
      </c>
      <c r="J2915" s="4">
        <v>0.59379993002593578</v>
      </c>
      <c r="K2915" s="4">
        <v>0.23335398216427716</v>
      </c>
    </row>
    <row r="2916" spans="7:11" x14ac:dyDescent="0.35">
      <c r="G2916" s="271">
        <v>41334</v>
      </c>
      <c r="H2916" s="4">
        <v>-0.89291508168388734</v>
      </c>
      <c r="I2916" s="4">
        <v>0.16741492347399145</v>
      </c>
      <c r="J2916" s="4">
        <v>-5.3961448258970091E-2</v>
      </c>
      <c r="K2916" s="4">
        <v>0.1996615922795022</v>
      </c>
    </row>
    <row r="2917" spans="7:11" x14ac:dyDescent="0.35">
      <c r="G2917" s="271">
        <v>41365</v>
      </c>
      <c r="H2917" s="4">
        <v>-0.70763172937184415</v>
      </c>
      <c r="I2917" s="4">
        <v>-0.1546434386756167</v>
      </c>
      <c r="J2917" s="4">
        <v>-0.23961003167098271</v>
      </c>
      <c r="K2917" s="4">
        <v>0.17762318634940422</v>
      </c>
    </row>
    <row r="2918" spans="7:11" x14ac:dyDescent="0.35">
      <c r="G2918" s="271">
        <v>41395</v>
      </c>
      <c r="H2918" s="4">
        <v>-0.79340381799945348</v>
      </c>
      <c r="I2918" s="4">
        <v>-0.34624490209575165</v>
      </c>
      <c r="J2918" s="4">
        <v>-0.70928471493183232</v>
      </c>
      <c r="K2918" s="4">
        <v>2.2307128068191018E-2</v>
      </c>
    </row>
    <row r="2919" spans="7:11" x14ac:dyDescent="0.35">
      <c r="G2919" s="271">
        <v>41426</v>
      </c>
      <c r="H2919" s="4">
        <v>-1</v>
      </c>
      <c r="I2919" s="4">
        <v>-0.39910683628059862</v>
      </c>
      <c r="J2919" s="4">
        <v>-0.73507661354459719</v>
      </c>
      <c r="K2919" s="4">
        <v>-4.6580038748363028E-2</v>
      </c>
    </row>
    <row r="2920" spans="7:11" x14ac:dyDescent="0.35">
      <c r="G2920" s="271">
        <v>41456</v>
      </c>
      <c r="H2920" s="4">
        <v>4.3549277731289333</v>
      </c>
      <c r="I2920" s="4">
        <v>-0.34561379875584664</v>
      </c>
      <c r="J2920" s="4">
        <v>-0.71223485734268221</v>
      </c>
      <c r="K2920" s="4">
        <v>-0.12276290686119229</v>
      </c>
    </row>
    <row r="2921" spans="7:11" x14ac:dyDescent="0.35">
      <c r="G2921" s="271">
        <v>41487</v>
      </c>
      <c r="H2921" s="4">
        <v>-0.8420417607306061</v>
      </c>
      <c r="I2921" s="4">
        <v>1.4959354105303166</v>
      </c>
      <c r="J2921" s="4">
        <v>-0.7541855971959287</v>
      </c>
      <c r="K2921" s="4">
        <v>2.307276425000282E-2</v>
      </c>
    </row>
    <row r="2922" spans="7:11" x14ac:dyDescent="0.35">
      <c r="G2922" s="271">
        <v>41518</v>
      </c>
      <c r="H2922" s="4">
        <v>4.3487109353603568</v>
      </c>
      <c r="I2922" s="4">
        <v>-0.60596610783915572</v>
      </c>
      <c r="J2922" s="4">
        <v>-0.73043561484757502</v>
      </c>
      <c r="K2922" s="4">
        <v>-9.0502272590931909E-2</v>
      </c>
    </row>
    <row r="2923" spans="7:11" x14ac:dyDescent="0.35">
      <c r="G2923" s="271">
        <v>41548</v>
      </c>
      <c r="H2923" s="4">
        <v>2.7161977057209201</v>
      </c>
      <c r="I2923" s="4">
        <v>0.11858276534722667</v>
      </c>
      <c r="J2923" s="4">
        <v>-0.64603114296478903</v>
      </c>
      <c r="K2923" s="4">
        <v>-8.9349647689258682E-2</v>
      </c>
    </row>
    <row r="2924" spans="7:11" x14ac:dyDescent="0.35">
      <c r="G2924" s="271">
        <v>41579</v>
      </c>
      <c r="H2924" s="4">
        <v>2.3189053910391602</v>
      </c>
      <c r="I2924" s="4">
        <v>-0.53810587550462885</v>
      </c>
      <c r="J2924" s="4">
        <v>-0.62192507062506119</v>
      </c>
      <c r="K2924" s="4">
        <v>-0.16636395280940675</v>
      </c>
    </row>
    <row r="2925" spans="7:11" x14ac:dyDescent="0.35">
      <c r="G2925" s="271">
        <v>41609</v>
      </c>
      <c r="H2925" s="4">
        <v>238.63264192906473</v>
      </c>
      <c r="I2925" s="4">
        <v>-0.23072495515826985</v>
      </c>
      <c r="J2925" s="4">
        <v>0.21673843086691025</v>
      </c>
      <c r="K2925" s="4">
        <v>-0.19325330147854691</v>
      </c>
    </row>
    <row r="2926" spans="7:11" x14ac:dyDescent="0.35">
      <c r="G2926" s="271">
        <v>41640</v>
      </c>
      <c r="H2926" s="4">
        <v>-0.62327207916443172</v>
      </c>
      <c r="I2926" s="4">
        <v>-0.27642320825180278</v>
      </c>
      <c r="J2926" s="4">
        <v>0.27663960610144001</v>
      </c>
      <c r="K2926" s="4">
        <v>-0.19119646526379475</v>
      </c>
    </row>
    <row r="2927" spans="7:11" x14ac:dyDescent="0.35">
      <c r="G2927" s="271">
        <v>41671</v>
      </c>
      <c r="H2927" s="4">
        <v>6.4944351459123268</v>
      </c>
      <c r="I2927" s="4">
        <v>-5.4375528178894683E-2</v>
      </c>
      <c r="J2927" s="4">
        <v>0.67258949990811612</v>
      </c>
      <c r="K2927" s="4">
        <v>-0.2021946490812776</v>
      </c>
    </row>
    <row r="2928" spans="7:11" x14ac:dyDescent="0.35">
      <c r="G2928" s="271">
        <v>41699</v>
      </c>
      <c r="H2928" s="4">
        <v>2.3618999808464713</v>
      </c>
      <c r="I2928" s="4">
        <v>-0.35021943850153714</v>
      </c>
      <c r="J2928" s="4">
        <v>1.132795205522819</v>
      </c>
      <c r="K2928" s="4">
        <v>-0.24491005167645863</v>
      </c>
    </row>
    <row r="2929" spans="7:11" x14ac:dyDescent="0.35">
      <c r="G2929" s="271">
        <v>41730</v>
      </c>
      <c r="H2929" s="4">
        <v>4.2112167146618891</v>
      </c>
      <c r="I2929" s="4">
        <v>0.36402029151008297</v>
      </c>
      <c r="J2929" s="4">
        <v>1.5831762321798024</v>
      </c>
      <c r="K2929" s="4">
        <v>-0.21158931011383697</v>
      </c>
    </row>
    <row r="2930" spans="7:11" x14ac:dyDescent="0.35">
      <c r="G2930" s="271">
        <v>41760</v>
      </c>
      <c r="H2930" s="4">
        <v>5.3018946602817554</v>
      </c>
      <c r="I2930" s="4">
        <v>-0.23200493418682067</v>
      </c>
      <c r="J2930" s="4">
        <v>4.6827334299515426</v>
      </c>
      <c r="K2930" s="4">
        <v>-0.19448471590013039</v>
      </c>
    </row>
    <row r="2931" spans="7:11" x14ac:dyDescent="0.35">
      <c r="G2931" s="271">
        <v>41791</v>
      </c>
      <c r="H2931" s="4">
        <v>-1</v>
      </c>
      <c r="I2931" s="4">
        <v>0.1390324412134849</v>
      </c>
      <c r="J2931" s="4">
        <v>6.1842766405845246</v>
      </c>
      <c r="K2931" s="4">
        <v>-0.15732603817137014</v>
      </c>
    </row>
    <row r="2932" spans="7:11" x14ac:dyDescent="0.35">
      <c r="G2932" s="271">
        <v>41821</v>
      </c>
      <c r="H2932" s="4">
        <v>2.921222679294154</v>
      </c>
      <c r="I2932" s="4">
        <v>0.1168095891175609</v>
      </c>
      <c r="J2932" s="4">
        <v>5.8536770723390976</v>
      </c>
      <c r="K2932" s="4">
        <v>-0.1145946741197702</v>
      </c>
    </row>
    <row r="2933" spans="7:11" x14ac:dyDescent="0.35">
      <c r="G2933" s="271">
        <v>41852</v>
      </c>
      <c r="H2933" s="4">
        <v>65.447340431291821</v>
      </c>
      <c r="I2933" s="4">
        <v>-0.56050759638234426</v>
      </c>
      <c r="J2933" s="4">
        <v>8.1031544705271248</v>
      </c>
      <c r="K2933" s="4">
        <v>-0.23236847245611136</v>
      </c>
    </row>
    <row r="2934" spans="7:11" x14ac:dyDescent="0.35">
      <c r="G2934" s="271">
        <v>41883</v>
      </c>
      <c r="H2934" s="4">
        <v>9.544358734052631</v>
      </c>
      <c r="I2934" s="4">
        <v>0.67284042872064265</v>
      </c>
      <c r="J2934" s="4">
        <v>8.258649452638311</v>
      </c>
      <c r="K2934" s="4">
        <v>-0.16193280725351367</v>
      </c>
    </row>
    <row r="2935" spans="7:11" x14ac:dyDescent="0.35">
      <c r="G2935" s="271">
        <v>41913</v>
      </c>
      <c r="H2935" s="4">
        <v>2.7903480377531289</v>
      </c>
      <c r="I2935" s="4">
        <v>0.27404469231984052</v>
      </c>
      <c r="J2935" s="4">
        <v>7.2094170245917173</v>
      </c>
      <c r="K2935" s="4">
        <v>-0.14902144172602161</v>
      </c>
    </row>
    <row r="2936" spans="7:11" x14ac:dyDescent="0.35">
      <c r="G2936" s="271">
        <v>41944</v>
      </c>
      <c r="H2936" s="4">
        <v>4.654059947640957</v>
      </c>
      <c r="I2936" s="4">
        <v>1.2563609163701859</v>
      </c>
      <c r="J2936" s="4">
        <v>7.0516484632717589</v>
      </c>
      <c r="K2936" s="4">
        <v>-2.3516436409807384E-2</v>
      </c>
    </row>
    <row r="2937" spans="7:11" x14ac:dyDescent="0.35">
      <c r="G2937" s="271">
        <v>41974</v>
      </c>
      <c r="H2937" s="4">
        <v>-0.60615082884241933</v>
      </c>
      <c r="I2937" s="4">
        <v>-0.56373807638357243</v>
      </c>
      <c r="J2937" s="4">
        <v>1.3514569627185193</v>
      </c>
      <c r="K2937" s="4">
        <v>-4.8235493494376613E-2</v>
      </c>
    </row>
    <row r="2938" spans="7:11" x14ac:dyDescent="0.35">
      <c r="G2938" s="271">
        <v>42005</v>
      </c>
      <c r="H2938" s="4">
        <v>4.9414440371155139</v>
      </c>
      <c r="I2938" s="4">
        <v>-8.8315742754562332E-2</v>
      </c>
      <c r="J2938" s="4">
        <v>1.5021384558472701</v>
      </c>
      <c r="K2938" s="4">
        <v>-2.7887449197451675E-2</v>
      </c>
    </row>
    <row r="2939" spans="7:11" x14ac:dyDescent="0.35">
      <c r="G2939" s="271">
        <v>42036</v>
      </c>
      <c r="H2939" s="4">
        <v>3.6034090602338757</v>
      </c>
      <c r="I2939" s="4">
        <v>0.16191906272091661</v>
      </c>
      <c r="J2939" s="4">
        <v>1.6277087564677091</v>
      </c>
      <c r="K2939" s="4">
        <v>-1.3803037628658199E-2</v>
      </c>
    </row>
    <row r="2940" spans="7:11" x14ac:dyDescent="0.35">
      <c r="G2940" s="271">
        <v>42064</v>
      </c>
      <c r="H2940" s="4">
        <v>7.4520243539038447</v>
      </c>
      <c r="I2940" s="4">
        <v>-0.17432826563378145</v>
      </c>
      <c r="J2940" s="4">
        <v>1.8664558003412219</v>
      </c>
      <c r="K2940" s="4">
        <v>1.4457011060266867E-2</v>
      </c>
    </row>
    <row r="2941" spans="7:11" x14ac:dyDescent="0.35">
      <c r="G2941" s="271">
        <v>42095</v>
      </c>
      <c r="H2941" s="4">
        <v>1.6528992537986107</v>
      </c>
      <c r="I2941" s="4">
        <v>-6.2032001690845107E-2</v>
      </c>
      <c r="J2941" s="4">
        <v>1.7850529694592443</v>
      </c>
      <c r="K2941" s="4">
        <v>-2.374480636945786E-2</v>
      </c>
    </row>
    <row r="2942" spans="7:11" x14ac:dyDescent="0.35">
      <c r="G2942" s="271">
        <v>42125</v>
      </c>
      <c r="H2942" s="4">
        <v>-0.29580456631736385</v>
      </c>
      <c r="I2942" s="4">
        <v>-0.20157873499172763</v>
      </c>
      <c r="J2942" s="4">
        <v>1.1608353453511127</v>
      </c>
      <c r="K2942" s="4">
        <v>-1.5541528585513498E-2</v>
      </c>
    </row>
    <row r="2943" spans="7:11" x14ac:dyDescent="0.35">
      <c r="G2943" s="271">
        <v>42156</v>
      </c>
      <c r="H2943" s="4">
        <v>-0.7503298188040266</v>
      </c>
      <c r="I2943" s="4">
        <v>-3.4398666304393144E-2</v>
      </c>
      <c r="J2943" s="4">
        <v>0.77129160835508848</v>
      </c>
      <c r="K2943" s="4">
        <v>-2.7058903766401854E-2</v>
      </c>
    </row>
    <row r="2944" spans="7:11" x14ac:dyDescent="0.35">
      <c r="G2944" s="271">
        <v>42186</v>
      </c>
      <c r="H2944" s="4">
        <v>0.39923133563121227</v>
      </c>
      <c r="I2944" s="4">
        <v>-0.37281053502862338</v>
      </c>
      <c r="J2944" s="4">
        <v>0.72087140590294796</v>
      </c>
      <c r="K2944" s="4">
        <v>-7.2584172305772299E-2</v>
      </c>
    </row>
    <row r="2945" spans="7:11" x14ac:dyDescent="0.35">
      <c r="G2945" s="271">
        <v>42217</v>
      </c>
      <c r="H2945" s="4">
        <v>-0.85189877650008783</v>
      </c>
      <c r="I2945" s="4">
        <v>0.17922118620511074</v>
      </c>
      <c r="J2945" s="4">
        <v>0.32374519025287207</v>
      </c>
      <c r="K2945" s="4">
        <v>1.1580780476062813E-2</v>
      </c>
    </row>
    <row r="2946" spans="7:11" x14ac:dyDescent="0.35">
      <c r="G2946" s="271">
        <v>42248</v>
      </c>
      <c r="H2946" s="4">
        <v>-0.88888837949809796</v>
      </c>
      <c r="I2946" s="4">
        <v>-0.27562150943588481</v>
      </c>
      <c r="J2946" s="4">
        <v>7.2368706780330694E-2</v>
      </c>
      <c r="K2946" s="4">
        <v>-4.0193112266122544E-2</v>
      </c>
    </row>
    <row r="2947" spans="7:11" x14ac:dyDescent="0.35">
      <c r="G2947" s="271">
        <v>42278</v>
      </c>
      <c r="H2947" s="4">
        <v>-0.6572512213981988</v>
      </c>
      <c r="I2947" s="4">
        <v>-0.19548866089780026</v>
      </c>
      <c r="J2947" s="4">
        <v>-8.0250062361248098E-2</v>
      </c>
      <c r="K2947" s="4">
        <v>-8.2145852902965499E-2</v>
      </c>
    </row>
    <row r="2948" spans="7:11" x14ac:dyDescent="0.35">
      <c r="G2948" s="271">
        <v>42309</v>
      </c>
      <c r="H2948" s="4">
        <v>-0.72602788614946157</v>
      </c>
      <c r="I2948" s="4">
        <v>-0.49670064800749925</v>
      </c>
      <c r="J2948" s="4">
        <v>-0.18273546167735599</v>
      </c>
      <c r="K2948" s="4">
        <v>-0.21216820976951012</v>
      </c>
    </row>
    <row r="2949" spans="7:11" x14ac:dyDescent="0.35">
      <c r="G2949" s="271">
        <v>42339</v>
      </c>
      <c r="H2949" s="4">
        <v>-0.75020960439588791</v>
      </c>
      <c r="I2949" s="4">
        <v>0.28973102891403935</v>
      </c>
      <c r="J2949" s="4">
        <v>-0.13092182086208648</v>
      </c>
      <c r="K2949" s="4">
        <v>-0.1574633619141439</v>
      </c>
    </row>
    <row r="2950" spans="7:11" x14ac:dyDescent="0.35">
      <c r="G2950" s="271">
        <v>42370</v>
      </c>
      <c r="H2950" s="4">
        <v>-0.86506176503035448</v>
      </c>
      <c r="I2950" s="4">
        <v>1.4608148831170009E-3</v>
      </c>
      <c r="J2950" s="4">
        <v>-0.19277389334299067</v>
      </c>
      <c r="K2950" s="4">
        <v>-0.15170416388270624</v>
      </c>
    </row>
    <row r="2951" spans="7:11" x14ac:dyDescent="0.35">
      <c r="G2951" s="271">
        <v>42401</v>
      </c>
      <c r="H2951" s="4">
        <v>-0.92061405405425933</v>
      </c>
      <c r="I2951" s="4">
        <v>-0.34988028456053955</v>
      </c>
      <c r="J2951" s="4">
        <v>-0.4686340386988066</v>
      </c>
      <c r="K2951" s="4">
        <v>-0.18736497340486358</v>
      </c>
    </row>
    <row r="2952" spans="7:11" x14ac:dyDescent="0.35">
      <c r="G2952" s="271">
        <v>42430</v>
      </c>
      <c r="H2952" s="4">
        <v>-0.68838339805967341</v>
      </c>
      <c r="I2952" s="4">
        <v>-0.14802525756347995</v>
      </c>
      <c r="J2952" s="4">
        <v>-0.61839365005049318</v>
      </c>
      <c r="K2952" s="4">
        <v>-0.18584855419794477</v>
      </c>
    </row>
    <row r="2953" spans="7:11" x14ac:dyDescent="0.35">
      <c r="G2953" s="271">
        <v>42461</v>
      </c>
      <c r="H2953" s="4">
        <v>-0.79690850730788321</v>
      </c>
      <c r="I2953" s="4">
        <v>-0.33265050332756019</v>
      </c>
      <c r="J2953" s="4">
        <v>-0.71017949332667263</v>
      </c>
      <c r="K2953" s="4">
        <v>-0.21660081507027473</v>
      </c>
    </row>
    <row r="2954" spans="7:11" x14ac:dyDescent="0.35">
      <c r="G2954" s="271">
        <v>42491</v>
      </c>
      <c r="H2954" s="4">
        <v>-0.96171243989813637</v>
      </c>
      <c r="I2954" s="4">
        <v>0.27762237178905691</v>
      </c>
      <c r="J2954" s="4">
        <v>-0.77009411384121196</v>
      </c>
      <c r="K2954" s="4">
        <v>-0.18271469116968797</v>
      </c>
    </row>
    <row r="2955" spans="7:11" x14ac:dyDescent="0.35">
      <c r="G2955" s="271">
        <v>42522</v>
      </c>
      <c r="H2955" s="4">
        <v>-0.42256517066466359</v>
      </c>
      <c r="I2955" s="4">
        <v>0.26540097943717633</v>
      </c>
      <c r="J2955" s="4">
        <v>-0.76296122056486648</v>
      </c>
      <c r="K2955" s="4">
        <v>-0.16093424582200522</v>
      </c>
    </row>
    <row r="2956" spans="7:11" x14ac:dyDescent="0.35">
      <c r="G2956" s="271">
        <v>42552</v>
      </c>
      <c r="H2956" s="4">
        <v>-0.86445878761637662</v>
      </c>
      <c r="I2956" s="4">
        <v>-0.11814385839968333</v>
      </c>
      <c r="J2956" s="4">
        <v>-0.80448102221356266</v>
      </c>
      <c r="K2956" s="4">
        <v>-0.13624242099366468</v>
      </c>
    </row>
    <row r="2957" spans="7:11" x14ac:dyDescent="0.35">
      <c r="G2957" s="271">
        <v>42583</v>
      </c>
      <c r="H2957" s="4">
        <v>-0.91686130901379903</v>
      </c>
      <c r="I2957" s="4">
        <v>1.0724388337464141E-2</v>
      </c>
      <c r="J2957" s="4">
        <v>-0.80085606931805797</v>
      </c>
      <c r="K2957" s="4">
        <v>-0.14492645695591366</v>
      </c>
    </row>
    <row r="2958" spans="7:11" x14ac:dyDescent="0.35">
      <c r="G2958" s="271">
        <v>42614</v>
      </c>
      <c r="H2958" s="4">
        <v>1.9711453068570854</v>
      </c>
      <c r="I2958" s="4">
        <v>-0.15956735671278932</v>
      </c>
      <c r="J2958" s="4">
        <v>-0.75637542640290156</v>
      </c>
      <c r="K2958" s="4">
        <v>-0.13543499150572813</v>
      </c>
    </row>
    <row r="2959" spans="7:11" x14ac:dyDescent="0.35">
      <c r="G2959" s="271">
        <v>42644</v>
      </c>
      <c r="H2959" s="4">
        <v>3.1721580115365233</v>
      </c>
      <c r="I2959" s="4">
        <v>-0.10800362113282902</v>
      </c>
      <c r="J2959" s="4">
        <v>-0.61330254697980024</v>
      </c>
      <c r="K2959" s="4">
        <v>-0.12609629618719131</v>
      </c>
    </row>
    <row r="2960" spans="7:11" x14ac:dyDescent="0.35">
      <c r="G2960" s="271">
        <v>42675</v>
      </c>
      <c r="H2960" s="4">
        <v>-0.23302342188061842</v>
      </c>
      <c r="I2960" s="4">
        <v>0.11122195601387985</v>
      </c>
      <c r="J2960" s="4">
        <v>-0.59496214580944684</v>
      </c>
      <c r="K2960" s="4">
        <v>-4.584343308086325E-2</v>
      </c>
    </row>
    <row r="2961" spans="7:11" x14ac:dyDescent="0.35">
      <c r="G2961" s="271">
        <v>42705</v>
      </c>
      <c r="H2961" s="4">
        <v>0.33364319577043244</v>
      </c>
      <c r="I2961" s="4">
        <v>0.65285551475164816</v>
      </c>
      <c r="J2961" s="4">
        <v>-0.54948351967234466</v>
      </c>
      <c r="K2961" s="4">
        <v>-1.7764253446884148E-2</v>
      </c>
    </row>
    <row r="2962" spans="7:11" x14ac:dyDescent="0.35">
      <c r="G2962" s="271">
        <v>42736</v>
      </c>
      <c r="H2962" s="4">
        <v>0.83624126037102608</v>
      </c>
      <c r="I2962" s="4">
        <v>-9.6056544004578082E-2</v>
      </c>
      <c r="J2962" s="4">
        <v>-0.5252320608648483</v>
      </c>
      <c r="K2962" s="4">
        <v>-2.5742708229736011E-2</v>
      </c>
    </row>
    <row r="2963" spans="7:11" x14ac:dyDescent="0.35">
      <c r="G2963" s="271">
        <v>42767</v>
      </c>
      <c r="H2963" s="4">
        <v>2.0110228452122967</v>
      </c>
      <c r="I2963" s="4">
        <v>0.84803743660525965</v>
      </c>
      <c r="J2963" s="4">
        <v>-0.32568666488309617</v>
      </c>
      <c r="K2963" s="4">
        <v>5.7899223596061811E-2</v>
      </c>
    </row>
    <row r="2964" spans="7:11" x14ac:dyDescent="0.35">
      <c r="G2964" s="271">
        <v>42795</v>
      </c>
      <c r="H2964" s="4">
        <v>1.3357758178056933</v>
      </c>
      <c r="I2964" s="4">
        <v>1.28767618232167</v>
      </c>
      <c r="J2964" s="4">
        <v>-2.7018952863944512E-2</v>
      </c>
      <c r="K2964" s="4">
        <v>0.15704971174069304</v>
      </c>
    </row>
    <row r="2965" spans="7:11" x14ac:dyDescent="0.35">
      <c r="G2965" s="271">
        <v>42826</v>
      </c>
      <c r="H2965" s="4">
        <v>1.3516715301912643</v>
      </c>
      <c r="I2965" s="4">
        <v>-0.41283093086135758</v>
      </c>
      <c r="J2965" s="4">
        <v>0.29433862486246087</v>
      </c>
      <c r="K2965" s="4">
        <v>0.17245147414184081</v>
      </c>
    </row>
    <row r="2966" spans="7:11" x14ac:dyDescent="0.35">
      <c r="G2966" s="271">
        <v>42856</v>
      </c>
      <c r="H2966" s="4">
        <v>38.574610068549646</v>
      </c>
      <c r="I2966" s="4">
        <v>0.15996325859119609</v>
      </c>
      <c r="J2966" s="4">
        <v>1.1387624940719068</v>
      </c>
      <c r="K2966" s="4">
        <v>0.16188769996027852</v>
      </c>
    </row>
    <row r="2967" spans="7:11" x14ac:dyDescent="0.35">
      <c r="G2967" s="271">
        <v>42887</v>
      </c>
      <c r="H2967" s="4">
        <v>4.9479487505860575</v>
      </c>
      <c r="I2967" s="4">
        <v>-0.6547339962012112</v>
      </c>
      <c r="J2967" s="4">
        <v>1.5604654809331149</v>
      </c>
      <c r="K2967" s="4">
        <v>6.1686814514445798E-2</v>
      </c>
    </row>
    <row r="2968" spans="7:11" x14ac:dyDescent="0.35">
      <c r="G2968" s="271">
        <v>42917</v>
      </c>
      <c r="H2968" s="4">
        <v>44.409807965848039</v>
      </c>
      <c r="I2968" s="4">
        <v>-0.30410989595050342</v>
      </c>
      <c r="J2968" s="4">
        <v>3.436126168784698</v>
      </c>
      <c r="K2968" s="4">
        <v>5.0965290156915311E-2</v>
      </c>
    </row>
    <row r="2969" spans="7:11" x14ac:dyDescent="0.35">
      <c r="G2969" s="271">
        <v>42948</v>
      </c>
      <c r="H2969" s="4">
        <v>258.72119926470594</v>
      </c>
      <c r="I2969" s="4">
        <v>0.13703279246832434</v>
      </c>
      <c r="J2969" s="4">
        <v>5.6766994640748427</v>
      </c>
      <c r="K2969" s="4">
        <v>6.1683909599331121E-2</v>
      </c>
    </row>
    <row r="2970" spans="7:11" x14ac:dyDescent="0.35">
      <c r="G2970" s="271">
        <v>42979</v>
      </c>
      <c r="H2970" s="4">
        <v>5.7635536492291939</v>
      </c>
      <c r="I2970" s="4">
        <v>0.63327482468601826</v>
      </c>
      <c r="J2970" s="4">
        <v>5.8797331444566723</v>
      </c>
      <c r="K2970" s="4">
        <v>0.10814691833460333</v>
      </c>
    </row>
    <row r="2971" spans="7:11" x14ac:dyDescent="0.35">
      <c r="G2971" s="271">
        <v>43009</v>
      </c>
      <c r="H2971" s="4">
        <v>0.66138483171246221</v>
      </c>
      <c r="I2971" s="4">
        <v>-0.45815587536008839</v>
      </c>
      <c r="J2971" s="4">
        <v>3.94160204786367</v>
      </c>
      <c r="K2971" s="4">
        <v>7.7893489325512988E-2</v>
      </c>
    </row>
    <row r="2972" spans="7:11" x14ac:dyDescent="0.35">
      <c r="G2972" s="271">
        <v>43040</v>
      </c>
      <c r="H2972" s="4">
        <v>25.687105790101636</v>
      </c>
      <c r="I2972" s="4">
        <v>-0.22936529693311614</v>
      </c>
      <c r="J2972" s="4">
        <v>5.1342283872577577</v>
      </c>
      <c r="K2972" s="4">
        <v>4.5520367087335423E-2</v>
      </c>
    </row>
    <row r="2973" spans="7:11" x14ac:dyDescent="0.35">
      <c r="G2973" s="271">
        <v>43070</v>
      </c>
      <c r="H2973" s="4">
        <v>8.2255369319740836</v>
      </c>
      <c r="I2973" s="4">
        <v>-0.28533188847415014</v>
      </c>
      <c r="J2973" s="4">
        <v>5.7153369596435954</v>
      </c>
      <c r="K2973" s="4">
        <v>-2.9722539896187783E-2</v>
      </c>
    </row>
    <row r="2974" spans="7:11" x14ac:dyDescent="0.35">
      <c r="G2974" s="271">
        <v>43101</v>
      </c>
      <c r="H2974" s="4">
        <v>35.761028000706702</v>
      </c>
      <c r="I2974" s="4">
        <v>1.5411605440691201E-2</v>
      </c>
      <c r="J2974" s="4">
        <v>6.5389316449458779</v>
      </c>
      <c r="K2974" s="4">
        <v>-2.0723208792053693E-2</v>
      </c>
    </row>
    <row r="2975" spans="7:11" x14ac:dyDescent="0.35">
      <c r="G2975" s="271">
        <v>43132</v>
      </c>
      <c r="H2975" s="4">
        <v>4.4247486921932957</v>
      </c>
      <c r="I2975" s="4">
        <v>-0.45814420498226816</v>
      </c>
      <c r="J2975" s="4">
        <v>6.4665744494646997</v>
      </c>
      <c r="K2975" s="4">
        <v>-0.11734569741256407</v>
      </c>
    </row>
    <row r="2976" spans="7:11" x14ac:dyDescent="0.35">
      <c r="G2976" s="271">
        <v>43160</v>
      </c>
      <c r="H2976" s="4">
        <v>-0.46857378206048794</v>
      </c>
      <c r="I2976" s="4">
        <v>-0.53657649139179264</v>
      </c>
      <c r="J2976" s="4">
        <v>5.2640834709589823</v>
      </c>
      <c r="K2976" s="4">
        <v>-0.25501969387615686</v>
      </c>
    </row>
    <row r="2977" spans="7:11" x14ac:dyDescent="0.35">
      <c r="G2977" s="271">
        <v>43191</v>
      </c>
      <c r="H2977" s="4">
        <v>2.3968199514531041</v>
      </c>
      <c r="I2977" s="4">
        <v>0.33239945089503342</v>
      </c>
      <c r="J2977" s="4">
        <v>5.1281444562219018</v>
      </c>
      <c r="K2977" s="4">
        <v>-0.21473132836411835</v>
      </c>
    </row>
    <row r="2978" spans="7:11" x14ac:dyDescent="0.35">
      <c r="G2978" s="271">
        <v>43221</v>
      </c>
      <c r="H2978" s="4">
        <v>-0.78675375129117331</v>
      </c>
      <c r="I2978" s="4">
        <v>-0.68375515817862897</v>
      </c>
      <c r="J2978" s="4">
        <v>3.6422761693049814</v>
      </c>
      <c r="K2978" s="4">
        <v>-0.30283918562452106</v>
      </c>
    </row>
    <row r="2979" spans="7:11" x14ac:dyDescent="0.35">
      <c r="G2979" s="271">
        <v>43252</v>
      </c>
      <c r="H2979" s="4">
        <v>0.27475668506600903</v>
      </c>
      <c r="I2979" s="4">
        <v>-7.0743196968990341E-2</v>
      </c>
      <c r="J2979" s="4">
        <v>3.1027609767501829</v>
      </c>
      <c r="K2979" s="4">
        <v>-0.25745472863788266</v>
      </c>
    </row>
    <row r="2980" spans="7:11" x14ac:dyDescent="0.35">
      <c r="G2980" s="271">
        <v>43282</v>
      </c>
      <c r="H2980" s="4">
        <v>-0.88145430112913037</v>
      </c>
      <c r="I2980" s="4">
        <v>-0.41453018312476653</v>
      </c>
      <c r="J2980" s="4">
        <v>1.5558078566643965</v>
      </c>
      <c r="K2980" s="4">
        <v>-0.26140318325038303</v>
      </c>
    </row>
    <row r="2981" spans="7:11" x14ac:dyDescent="0.35">
      <c r="G2981" s="271">
        <v>43313</v>
      </c>
      <c r="H2981" s="4">
        <v>-0.78744334871914745</v>
      </c>
      <c r="I2981" s="4">
        <v>-0.4131012335060873</v>
      </c>
      <c r="J2981" s="4">
        <v>0.6114291217662402</v>
      </c>
      <c r="K2981" s="4">
        <v>-0.30719189957497617</v>
      </c>
    </row>
    <row r="2982" spans="7:11" x14ac:dyDescent="0.35">
      <c r="G2982" s="271">
        <v>43344</v>
      </c>
      <c r="H2982" s="4">
        <v>-0.8203719000817925</v>
      </c>
      <c r="I2982" s="4">
        <v>-8.362817509943421E-2</v>
      </c>
      <c r="J2982" s="4">
        <v>0.28321918604531415</v>
      </c>
      <c r="K2982" s="4">
        <v>-0.33608641980746279</v>
      </c>
    </row>
    <row r="2983" spans="7:11" x14ac:dyDescent="0.35">
      <c r="G2983" s="271">
        <v>43374</v>
      </c>
      <c r="H2983" s="4">
        <v>-0.45596765880432</v>
      </c>
      <c r="I2983" s="4">
        <v>0.49460510320789619</v>
      </c>
      <c r="J2983" s="4">
        <v>0.14534979214947863</v>
      </c>
      <c r="K2983" s="4">
        <v>-0.28651761003055376</v>
      </c>
    </row>
    <row r="2984" spans="7:11" x14ac:dyDescent="0.35">
      <c r="G2984" s="271">
        <v>43405</v>
      </c>
      <c r="H2984" s="4">
        <v>-0.88233504991773548</v>
      </c>
      <c r="I2984" s="4">
        <v>-5.7988009193296719E-2</v>
      </c>
      <c r="J2984" s="4">
        <v>-0.23341601403358891</v>
      </c>
      <c r="K2984" s="4">
        <v>-0.27559563464970827</v>
      </c>
    </row>
    <row r="2985" spans="7:11" x14ac:dyDescent="0.35">
      <c r="G2985" s="271">
        <v>43435</v>
      </c>
      <c r="H2985" s="4">
        <v>-0.68035644219288138</v>
      </c>
      <c r="I2985" s="4">
        <v>-0.30444402331851028</v>
      </c>
      <c r="J2985" s="4">
        <v>-0.39614369835880592</v>
      </c>
      <c r="K2985" s="4">
        <v>-0.27680397222666453</v>
      </c>
    </row>
    <row r="2986" spans="7:11" x14ac:dyDescent="0.35">
      <c r="G2986" s="271">
        <v>43466</v>
      </c>
      <c r="H2986" s="4">
        <v>-0.88207106302434035</v>
      </c>
      <c r="I2986" s="4">
        <v>0.43057288037768959</v>
      </c>
      <c r="J2986" s="4">
        <v>-0.57660174666400987</v>
      </c>
      <c r="K2986" s="4">
        <v>-0.2437671843034469</v>
      </c>
    </row>
    <row r="2987" spans="7:11" x14ac:dyDescent="0.35">
      <c r="G2987" s="271">
        <v>43497</v>
      </c>
      <c r="H2987" s="4">
        <v>-0.73995046061925995</v>
      </c>
      <c r="I2987" s="4">
        <v>-0.53993887775983995</v>
      </c>
      <c r="J2987" s="4">
        <v>-0.6700715170340743</v>
      </c>
      <c r="K2987" s="4">
        <v>-0.23726622893782945</v>
      </c>
    </row>
    <row r="2988" spans="7:11" x14ac:dyDescent="0.35">
      <c r="G2988" s="271">
        <v>43525</v>
      </c>
      <c r="H2988" s="4">
        <v>1.093600218252111E-2</v>
      </c>
      <c r="I2988" s="4">
        <v>0.61144749248830776</v>
      </c>
      <c r="J2988" s="4">
        <v>-0.66357313843024301</v>
      </c>
      <c r="K2988" s="4">
        <v>-0.11340482294412613</v>
      </c>
    </row>
    <row r="2989" spans="7:11" x14ac:dyDescent="0.35">
      <c r="G2989" s="271">
        <v>43556</v>
      </c>
      <c r="H2989" s="4">
        <v>-0.78394460484905415</v>
      </c>
      <c r="I2989" s="4">
        <v>-0.46993441163927385</v>
      </c>
      <c r="J2989" s="4">
        <v>-0.7275134580418785</v>
      </c>
      <c r="K2989" s="4">
        <v>-0.16858456494680329</v>
      </c>
    </row>
    <row r="2990" spans="7:11" x14ac:dyDescent="0.35">
      <c r="G2990" s="271">
        <v>43586</v>
      </c>
      <c r="H2990" s="4">
        <v>1.2735351736448401</v>
      </c>
      <c r="I2990" s="4">
        <v>1.0304932596380292</v>
      </c>
      <c r="J2990" s="4">
        <v>-0.70450450348414306</v>
      </c>
      <c r="K2990" s="4">
        <v>-2.5876181856126612E-2</v>
      </c>
    </row>
    <row r="2991" spans="7:11" x14ac:dyDescent="0.35">
      <c r="G2991" s="271">
        <v>43617</v>
      </c>
      <c r="H2991" s="4">
        <v>-0.27213983453340296</v>
      </c>
      <c r="I2991" s="4">
        <v>-0.10450283961008056</v>
      </c>
      <c r="J2991" s="4">
        <v>-0.7201986759418304</v>
      </c>
      <c r="K2991" s="4">
        <v>-2.7253494773924913E-2</v>
      </c>
    </row>
    <row r="2992" spans="7:11" x14ac:dyDescent="0.35">
      <c r="G2992" s="271">
        <v>43647</v>
      </c>
      <c r="H2992" s="4">
        <v>1.6982487593569706</v>
      </c>
      <c r="I2992" s="4">
        <v>0.27267619915332064</v>
      </c>
      <c r="J2992" s="4">
        <v>-0.66479627905419225</v>
      </c>
      <c r="K2992" s="4">
        <v>6.1689282487664698E-3</v>
      </c>
    </row>
    <row r="2993" spans="7:11" x14ac:dyDescent="0.35">
      <c r="G2993" s="271">
        <v>43678</v>
      </c>
      <c r="H2993" s="4">
        <v>0.21604762433154656</v>
      </c>
      <c r="I2993" s="4">
        <v>0.2227374782131788</v>
      </c>
      <c r="J2993" s="4">
        <v>-0.61031660029993373</v>
      </c>
      <c r="K2993" s="4">
        <v>7.808600199396154E-2</v>
      </c>
    </row>
    <row r="2994" spans="7:11" x14ac:dyDescent="0.35">
      <c r="G2994" s="271">
        <v>43709</v>
      </c>
      <c r="H2994" s="4">
        <v>3.9671503639290044</v>
      </c>
      <c r="I2994" s="4">
        <v>-0.63461609582919087</v>
      </c>
      <c r="J2994" s="4">
        <v>-0.48994939798448833</v>
      </c>
      <c r="K2994" s="4">
        <v>1.7374337041140997E-2</v>
      </c>
    </row>
    <row r="2995" spans="7:11" x14ac:dyDescent="0.35">
      <c r="G2995" s="271">
        <v>43739</v>
      </c>
      <c r="H2995" s="4">
        <v>-6.6688068904087072E-2</v>
      </c>
      <c r="I2995" s="4">
        <v>-0.66350457512764915</v>
      </c>
      <c r="J2995" s="4">
        <v>-0.46551063328725029</v>
      </c>
      <c r="K2995" s="4">
        <v>-8.0976038352385205E-2</v>
      </c>
    </row>
    <row r="2996" spans="7:11" x14ac:dyDescent="0.35">
      <c r="G2996" s="271">
        <v>43770</v>
      </c>
      <c r="H2996" s="4">
        <v>2.0092545153454324</v>
      </c>
      <c r="I2996" s="4">
        <v>-6.3936002589121133E-3</v>
      </c>
      <c r="J2996" s="4">
        <v>-0.28925399633161797</v>
      </c>
      <c r="K2996" s="4">
        <v>-7.6359174979010236E-2</v>
      </c>
    </row>
    <row r="2997" spans="7:11" x14ac:dyDescent="0.35">
      <c r="G2997" s="271">
        <v>43800</v>
      </c>
      <c r="H2997" s="4">
        <v>0.67800855298936424</v>
      </c>
      <c r="I2997" s="4">
        <v>0.10074768541351364</v>
      </c>
      <c r="J2997" s="4">
        <v>-0.15088619338401965</v>
      </c>
      <c r="K2997" s="4">
        <v>-3.7809449174816989E-2</v>
      </c>
    </row>
    <row r="2998" spans="7:11" x14ac:dyDescent="0.35">
      <c r="G2998" s="271">
        <v>43831</v>
      </c>
      <c r="H2998" s="4">
        <v>3.8815746340448296</v>
      </c>
      <c r="I2998" s="4">
        <v>-0.42642709303099424</v>
      </c>
      <c r="J2998" s="4">
        <v>0.19911296169635606</v>
      </c>
      <c r="K2998" s="4">
        <v>-0.1444566925248929</v>
      </c>
    </row>
    <row r="2999" spans="7:11" x14ac:dyDescent="0.35">
      <c r="G2999" s="271">
        <v>43862</v>
      </c>
      <c r="H2999" s="4">
        <v>1.0609183178823924</v>
      </c>
      <c r="I2999" s="4">
        <v>1.0932070423042224</v>
      </c>
      <c r="J2999" s="4">
        <v>0.50274463773804978</v>
      </c>
      <c r="K2999" s="4">
        <v>-6.1773579628522368E-2</v>
      </c>
    </row>
    <row r="3000" spans="7:11" x14ac:dyDescent="0.35">
      <c r="G3000" s="271">
        <v>43891</v>
      </c>
      <c r="H3000" s="4">
        <v>1.7676233934312959</v>
      </c>
      <c r="I3000" s="4">
        <v>-0.5111063665486586</v>
      </c>
      <c r="J3000" s="4">
        <v>0.61604556764112517</v>
      </c>
      <c r="K3000" s="4">
        <v>-0.19238461701154874</v>
      </c>
    </row>
    <row r="3001" spans="7:11" x14ac:dyDescent="0.35">
      <c r="G3001" s="271">
        <v>43922</v>
      </c>
      <c r="H3001" s="4">
        <v>1.8953012981958235</v>
      </c>
      <c r="I3001" s="4">
        <v>-0.40593712681732053</v>
      </c>
      <c r="J3001" s="4">
        <v>1.0012012439915363</v>
      </c>
      <c r="K3001" s="4">
        <v>-0.17660169387538727</v>
      </c>
    </row>
    <row r="3002" spans="7:11" x14ac:dyDescent="0.35">
      <c r="G3002" s="271">
        <v>43952</v>
      </c>
      <c r="H3002" s="4">
        <v>0.84812473278797151</v>
      </c>
      <c r="I3002" s="4">
        <v>-0.84241073855832072</v>
      </c>
      <c r="J3002" s="4">
        <v>0.98000431094812557</v>
      </c>
      <c r="K3002" s="4">
        <v>-0.30916189705261543</v>
      </c>
    </row>
    <row r="3003" spans="7:11" x14ac:dyDescent="0.35">
      <c r="G3003" s="271">
        <v>43983</v>
      </c>
      <c r="H3003" s="4">
        <v>0.28385867874209736</v>
      </c>
      <c r="I3003" s="4">
        <v>8.0922360120802006E-2</v>
      </c>
      <c r="J3003" s="4">
        <v>1.1045091736787187</v>
      </c>
      <c r="K3003" s="4">
        <v>-0.30241180260608003</v>
      </c>
    </row>
    <row r="3004" spans="7:11" x14ac:dyDescent="0.35">
      <c r="G3004" s="271">
        <v>44013</v>
      </c>
      <c r="H3004" s="4">
        <v>3.9860368535197255E-2</v>
      </c>
      <c r="I3004" s="4">
        <v>-0.34892205414386745</v>
      </c>
      <c r="J3004" s="4">
        <v>0.95288937007796015</v>
      </c>
      <c r="K3004" s="4">
        <v>-0.32432671806971669</v>
      </c>
    </row>
    <row r="3005" spans="7:11" x14ac:dyDescent="0.35">
      <c r="G3005" s="271">
        <v>44044</v>
      </c>
      <c r="H3005" s="4">
        <v>-8.800290198799321E-2</v>
      </c>
      <c r="I3005" s="4">
        <v>-0.96477790731100221</v>
      </c>
      <c r="J3005" s="4">
        <v>0.90216583736461131</v>
      </c>
      <c r="K3005" s="4">
        <v>-0.41964105792170436</v>
      </c>
    </row>
    <row r="3006" spans="7:11" x14ac:dyDescent="0.35">
      <c r="G3006" s="271">
        <v>44075</v>
      </c>
      <c r="H3006" s="4">
        <v>-0.407651936472048</v>
      </c>
      <c r="I3006" s="4">
        <v>0.17242491536695925</v>
      </c>
      <c r="J3006" s="4">
        <v>0.5091374355296483</v>
      </c>
      <c r="K3006" s="4">
        <v>-0.37164271109392999</v>
      </c>
    </row>
    <row r="3007" spans="7:11" x14ac:dyDescent="0.35">
      <c r="G3007" s="271">
        <v>44105</v>
      </c>
      <c r="H3007" s="4">
        <v>2.1982601515575295E-2</v>
      </c>
      <c r="I3007" s="4">
        <v>-0.79985299362294571</v>
      </c>
      <c r="J3007" s="4">
        <v>0.52449165438375589</v>
      </c>
      <c r="K3007" s="4">
        <v>-0.35583169007825799</v>
      </c>
    </row>
    <row r="3008" spans="7:11" x14ac:dyDescent="0.35">
      <c r="G3008" s="271">
        <v>44136</v>
      </c>
      <c r="H3008" s="4">
        <v>-2.0779120035904652E-2</v>
      </c>
      <c r="I3008" s="4">
        <v>-0.24583099260624974</v>
      </c>
      <c r="J3008" s="4">
        <v>0.39567544169964131</v>
      </c>
      <c r="K3008" s="4">
        <v>-0.37975299589898537</v>
      </c>
    </row>
    <row r="3009" spans="7:11" x14ac:dyDescent="0.35">
      <c r="G3009" s="271">
        <v>44166</v>
      </c>
      <c r="H3009" s="4">
        <v>0.21199865865839373</v>
      </c>
      <c r="I3009" s="4">
        <v>-0.90288477795094335</v>
      </c>
      <c r="J3009" s="4">
        <v>0.3517501324160428</v>
      </c>
      <c r="K3009" s="4">
        <v>-0.46355423473158097</v>
      </c>
    </row>
    <row r="3010" spans="7:11" x14ac:dyDescent="0.35">
      <c r="G3010" s="271">
        <v>44197</v>
      </c>
      <c r="H3010" s="4">
        <v>-0.30326088869175261</v>
      </c>
      <c r="I3010" s="4">
        <v>-0.18815961836801987</v>
      </c>
      <c r="J3010" s="4">
        <v>0.15985716216849166</v>
      </c>
      <c r="K3010" s="4">
        <v>-0.44251840922313157</v>
      </c>
    </row>
    <row r="3011" spans="7:11" x14ac:dyDescent="0.35">
      <c r="G3011" s="271">
        <v>44228</v>
      </c>
      <c r="H3011" s="4">
        <v>2.5113418376009555E-2</v>
      </c>
      <c r="I3011" s="4">
        <v>-0.87174613380260213</v>
      </c>
      <c r="J3011" s="4">
        <v>0.10660993260507556</v>
      </c>
      <c r="K3011" s="4">
        <v>-0.54480155566260602</v>
      </c>
    </row>
    <row r="3012" spans="7:11" x14ac:dyDescent="0.35">
      <c r="G3012" s="271">
        <v>44256</v>
      </c>
      <c r="H3012" s="4">
        <v>0.21613912604583696</v>
      </c>
      <c r="I3012" s="4">
        <v>-0.23613060073855596</v>
      </c>
      <c r="J3012" s="4">
        <v>5.2251942207313107E-2</v>
      </c>
      <c r="K3012" s="4">
        <v>-0.52294030505509037</v>
      </c>
    </row>
    <row r="3013" spans="7:11" x14ac:dyDescent="0.35">
      <c r="G3013" s="271">
        <v>44287</v>
      </c>
      <c r="H3013" s="4">
        <v>-0.40192166087266723</v>
      </c>
      <c r="I3013" s="4">
        <v>-0.74193329429521704</v>
      </c>
      <c r="J3013" s="4">
        <v>-2.6082511722389623E-2</v>
      </c>
      <c r="K3013" s="4">
        <v>-0.53821597142136213</v>
      </c>
    </row>
    <row r="3014" spans="7:11" x14ac:dyDescent="0.35">
      <c r="G3014" s="271">
        <v>44317</v>
      </c>
      <c r="H3014" s="4">
        <v>0.5150284476947411</v>
      </c>
      <c r="I3014" s="4">
        <v>4.0249891357589451</v>
      </c>
      <c r="J3014" s="4">
        <v>-2.1145533122354787E-2</v>
      </c>
      <c r="K3014" s="4">
        <v>-0.38241456531484885</v>
      </c>
    </row>
    <row r="3015" spans="7:11" x14ac:dyDescent="0.35">
      <c r="G3015" s="271">
        <v>44348</v>
      </c>
      <c r="H3015" s="4">
        <v>0.34917766416993623</v>
      </c>
      <c r="I3015" s="4">
        <v>0.39312710761414715</v>
      </c>
      <c r="J3015" s="4">
        <v>-1.1300119986683121E-2</v>
      </c>
      <c r="K3015" s="4">
        <v>-0.35995431946801537</v>
      </c>
    </row>
    <row r="3016" spans="7:11" x14ac:dyDescent="0.35">
      <c r="G3016" s="271">
        <v>44378</v>
      </c>
      <c r="H3016" s="4">
        <v>1.3942089509682591</v>
      </c>
      <c r="I3016" s="4">
        <v>-0.77341622075298588</v>
      </c>
      <c r="J3016" s="4">
        <v>7.3933732409019903E-2</v>
      </c>
      <c r="K3016" s="4">
        <v>-0.37819123742838578</v>
      </c>
    </row>
    <row r="3017" spans="7:11" x14ac:dyDescent="0.35">
      <c r="G3017" s="271">
        <v>44409</v>
      </c>
      <c r="H3017" s="4">
        <v>0.89315230243463062</v>
      </c>
      <c r="I3017" s="4">
        <v>20.625602878461134</v>
      </c>
      <c r="J3017" s="4">
        <v>0.12966571410005101</v>
      </c>
      <c r="K3017" s="4">
        <v>-0.17794807639559629</v>
      </c>
    </row>
    <row r="3018" spans="7:11" x14ac:dyDescent="0.35">
      <c r="G3018" s="271">
        <v>44440</v>
      </c>
      <c r="H3018" s="4">
        <v>0.82073520329190774</v>
      </c>
      <c r="I3018" s="4">
        <v>-0.81516299816239302</v>
      </c>
      <c r="J3018" s="4">
        <v>0.2576162921764158</v>
      </c>
      <c r="K3018" s="4">
        <v>-0.24896660588269559</v>
      </c>
    </row>
    <row r="3019" spans="7:11" x14ac:dyDescent="0.35">
      <c r="G3019" s="271">
        <v>44470</v>
      </c>
      <c r="H3019" s="4">
        <v>1.7486999918470181</v>
      </c>
      <c r="I3019" s="4">
        <v>1.063842339344423E-2</v>
      </c>
      <c r="J3019" s="4">
        <v>0.39412652241838053</v>
      </c>
      <c r="K3019" s="4">
        <v>-0.21527230956391563</v>
      </c>
    </row>
    <row r="3020" spans="7:11" x14ac:dyDescent="0.35">
      <c r="G3020" s="271">
        <v>44501</v>
      </c>
      <c r="H3020" s="4">
        <v>5.4083806825989713</v>
      </c>
      <c r="I3020" s="4">
        <v>1.5125360610007275</v>
      </c>
      <c r="J3020" s="4">
        <v>0.86730571844701787</v>
      </c>
      <c r="K3020" s="4">
        <v>-2.4582359931927256E-3</v>
      </c>
    </row>
    <row r="3021" spans="7:11" x14ac:dyDescent="0.35">
      <c r="G3021" s="271">
        <v>44531</v>
      </c>
      <c r="H3021" s="4">
        <v>2.1495838841650468</v>
      </c>
      <c r="I3021" s="4">
        <v>8.9258957551294316</v>
      </c>
      <c r="J3021" s="4">
        <v>1.0713101641275542</v>
      </c>
      <c r="K3021" s="4">
        <v>0.285262260517396</v>
      </c>
    </row>
    <row r="3022" spans="7:11" x14ac:dyDescent="0.35">
      <c r="G3022" s="271">
        <v>44562</v>
      </c>
      <c r="H3022" s="4">
        <v>3.1218233889937048</v>
      </c>
      <c r="I3022" s="4">
        <v>-0.4303810157486031</v>
      </c>
      <c r="J3022" s="4">
        <v>1.4078480344954145</v>
      </c>
      <c r="K3022" s="4">
        <v>0.2659953291375865</v>
      </c>
    </row>
    <row r="3023" spans="7:11" x14ac:dyDescent="0.35">
      <c r="G3023" s="271">
        <v>44593</v>
      </c>
      <c r="H3023" s="4">
        <v>6.5927890590179006E-2</v>
      </c>
      <c r="I3023" s="4">
        <v>9.9105713237078525</v>
      </c>
      <c r="J3023" s="4">
        <v>1.4084465415881899</v>
      </c>
      <c r="K3023" s="4">
        <v>0.72484385547577856</v>
      </c>
    </row>
    <row r="3024" spans="7:11" x14ac:dyDescent="0.35">
      <c r="G3024" s="271">
        <v>44621</v>
      </c>
      <c r="H3024" s="4">
        <v>-0.39386773057986146</v>
      </c>
      <c r="I3024" s="4">
        <v>1.8531866929463581</v>
      </c>
      <c r="J3024" s="4">
        <v>1.3032024544478484</v>
      </c>
      <c r="K3024" s="4">
        <v>1.0732634936708303</v>
      </c>
    </row>
    <row r="3025" spans="7:11" x14ac:dyDescent="0.35">
      <c r="G3025" s="271">
        <v>44652</v>
      </c>
      <c r="H3025" s="4">
        <v>1.5996130976988794</v>
      </c>
      <c r="I3025" s="4">
        <v>14.602198314067635</v>
      </c>
      <c r="J3025" s="4">
        <v>1.4420127998256782</v>
      </c>
      <c r="K3025" s="4">
        <v>1.4952868657931999</v>
      </c>
    </row>
    <row r="3026" spans="7:11" x14ac:dyDescent="0.35">
      <c r="G3026" s="271">
        <v>44682</v>
      </c>
      <c r="H3026" s="4">
        <v>0.13352018790839382</v>
      </c>
      <c r="I3026" s="4">
        <v>1.0256669151591842</v>
      </c>
      <c r="J3026" s="4">
        <v>1.3638313386921084</v>
      </c>
      <c r="K3026" s="4">
        <v>1.3053265757278916</v>
      </c>
    </row>
    <row r="3027" spans="7:11" x14ac:dyDescent="0.35">
      <c r="G3027" s="271">
        <v>44713</v>
      </c>
      <c r="H3027" s="4">
        <v>0.75296355126916015</v>
      </c>
      <c r="I3027" s="4">
        <v>2.688737670143686</v>
      </c>
      <c r="J3027" s="4">
        <v>1.3781195800935366</v>
      </c>
      <c r="K3027" s="4">
        <v>1.5925672686151096</v>
      </c>
    </row>
    <row r="3028" spans="7:11" x14ac:dyDescent="0.35">
      <c r="G3028" s="271">
        <v>44743</v>
      </c>
      <c r="H3028" s="4">
        <v>-0.24114907379524997</v>
      </c>
      <c r="I3028" s="4">
        <v>12.039465680152743</v>
      </c>
      <c r="J3028" s="4">
        <v>1.1503187180198742</v>
      </c>
      <c r="K3028" s="4">
        <v>1.9150895512209822</v>
      </c>
    </row>
    <row r="3029" spans="7:11" x14ac:dyDescent="0.35">
      <c r="G3029" s="271">
        <v>44774</v>
      </c>
      <c r="H3029" s="4">
        <v>7.6540755202346267E-2</v>
      </c>
      <c r="I3029" s="4">
        <v>1.1871587413267237</v>
      </c>
      <c r="J3029" s="4">
        <v>1.062433829852381</v>
      </c>
      <c r="K3029" s="4">
        <v>1.6922335021065136</v>
      </c>
    </row>
    <row r="3030" spans="7:11" x14ac:dyDescent="0.35">
      <c r="G3030" s="271">
        <v>44805</v>
      </c>
      <c r="H3030" s="4">
        <v>0.21517417081109125</v>
      </c>
      <c r="I3030" s="4">
        <v>4.5947626500029761</v>
      </c>
      <c r="J3030" s="4">
        <v>0.97961519497257576</v>
      </c>
      <c r="K3030" s="4">
        <v>1.9997284928710179</v>
      </c>
    </row>
    <row r="3031" spans="7:11" x14ac:dyDescent="0.35">
      <c r="G3031" s="271">
        <v>44835</v>
      </c>
      <c r="H3031" s="4">
        <v>-0.26597044470743481</v>
      </c>
      <c r="I3031" s="4">
        <v>25.727000429198128</v>
      </c>
      <c r="J3031" s="4">
        <v>0.74114986484809187</v>
      </c>
      <c r="K3031" s="4">
        <v>2.3699247647127772</v>
      </c>
    </row>
    <row r="3032" spans="7:11" x14ac:dyDescent="0.35">
      <c r="G3032" s="271">
        <v>44866</v>
      </c>
      <c r="H3032" s="4">
        <v>-0.53801088078670478</v>
      </c>
      <c r="I3032" s="4">
        <v>-3.7010726501582103E-2</v>
      </c>
      <c r="J3032" s="4">
        <v>0.14167706404889446</v>
      </c>
      <c r="K3032" s="4">
        <v>1.7437665018469577</v>
      </c>
    </row>
    <row r="3033" spans="7:11" x14ac:dyDescent="0.35">
      <c r="G3033" s="271">
        <v>44896</v>
      </c>
      <c r="H3033" s="4">
        <v>-0.68605447297032918</v>
      </c>
      <c r="I3033" s="4">
        <v>1.5472471998733557</v>
      </c>
      <c r="J3033" s="4">
        <v>-0.10765661748169819</v>
      </c>
      <c r="K3033" s="4">
        <v>1.6314334485055677</v>
      </c>
    </row>
    <row r="3034" spans="7:11" x14ac:dyDescent="0.35">
      <c r="G3034" s="271">
        <v>44927</v>
      </c>
      <c r="H3034" s="4">
        <v>-0.61795510257656061</v>
      </c>
      <c r="I3034" s="4">
        <v>2.4055643910309827</v>
      </c>
      <c r="J3034" s="4">
        <v>-0.29291282068862579</v>
      </c>
      <c r="K3034" s="4">
        <v>1.9189062773417902</v>
      </c>
    </row>
    <row r="3035" spans="7:11" x14ac:dyDescent="0.35">
      <c r="G3035" s="271">
        <v>44958</v>
      </c>
      <c r="H3035" s="4">
        <v>0.15362282907755542</v>
      </c>
      <c r="I3035" s="4">
        <v>0.31176549707600643</v>
      </c>
      <c r="J3035" s="4">
        <v>-0.28871854312341794</v>
      </c>
      <c r="K3035" s="4">
        <v>1.5521537150407498</v>
      </c>
    </row>
    <row r="3036" spans="7:11" x14ac:dyDescent="0.35">
      <c r="G3036" s="271">
        <v>44986</v>
      </c>
      <c r="H3036" s="4">
        <v>-0.14332972788287546</v>
      </c>
      <c r="I3036" s="4">
        <v>-0.27682006700713968</v>
      </c>
      <c r="J3036" s="4">
        <v>-0.27797334074615965</v>
      </c>
      <c r="K3036" s="4">
        <v>1.1634634481787098</v>
      </c>
    </row>
    <row r="3037" spans="7:11" x14ac:dyDescent="0.35">
      <c r="G3037" s="271">
        <v>45017</v>
      </c>
      <c r="H3037" s="4">
        <v>-0.64910908705439674</v>
      </c>
      <c r="I3037" s="4">
        <v>-2.9647141352026951E-2</v>
      </c>
      <c r="J3037" s="4">
        <v>-0.32930725739536382</v>
      </c>
      <c r="K3037" s="4">
        <v>0.89982107937640077</v>
      </c>
    </row>
    <row r="3038" spans="7:11" x14ac:dyDescent="0.35">
      <c r="G3038" s="271">
        <v>45047</v>
      </c>
      <c r="H3038" s="4">
        <v>-0.79202284917623633</v>
      </c>
      <c r="I3038" s="4">
        <v>-0.14792209305602966</v>
      </c>
      <c r="J3038" s="4">
        <v>-0.37618246421234458</v>
      </c>
      <c r="K3038" s="4">
        <v>0.70943403163565977</v>
      </c>
    </row>
    <row r="3039" spans="7:11" x14ac:dyDescent="0.35">
      <c r="G3039" s="271">
        <v>45078</v>
      </c>
      <c r="H3039" s="4">
        <v>-0.87337870262452233</v>
      </c>
      <c r="I3039" s="4">
        <v>0.16761169726599667</v>
      </c>
      <c r="J3039" s="4">
        <v>-0.4613235850512124</v>
      </c>
      <c r="K3039" s="4">
        <v>0.49319776741820553</v>
      </c>
    </row>
    <row r="3040" spans="7:11" x14ac:dyDescent="0.35">
      <c r="G3040" s="271">
        <v>45108</v>
      </c>
      <c r="H3040" s="4">
        <v>-0.89822408145897292</v>
      </c>
      <c r="I3040" s="4">
        <v>0.5204454445247817</v>
      </c>
      <c r="J3040" s="4">
        <v>-0.49726964043308119</v>
      </c>
      <c r="K3040" s="4">
        <v>0.43392427421461699</v>
      </c>
    </row>
    <row r="3041" spans="7:11" x14ac:dyDescent="0.35">
      <c r="G3041" s="271">
        <v>45139</v>
      </c>
      <c r="H3041" s="4">
        <v>-0.56814996391773265</v>
      </c>
      <c r="I3041" s="4">
        <v>-0.13826349713063324</v>
      </c>
      <c r="J3041" s="4">
        <v>-0.52680559680538541</v>
      </c>
      <c r="K3041" s="4">
        <v>0.32976231974953518</v>
      </c>
    </row>
    <row r="3042" spans="7:11" x14ac:dyDescent="0.35">
      <c r="G3042" s="271">
        <v>45170</v>
      </c>
      <c r="H3042" s="4">
        <v>-0.83412361909775234</v>
      </c>
      <c r="I3042" s="4">
        <v>0.56281420359506673</v>
      </c>
      <c r="J3042" s="4">
        <v>-0.59211536052509162</v>
      </c>
      <c r="K3042" s="4">
        <v>0.31133027986562412</v>
      </c>
    </row>
    <row r="3043" spans="7:11" x14ac:dyDescent="0.35">
      <c r="G3043" s="271">
        <v>45200</v>
      </c>
      <c r="H3043" s="4">
        <v>-0.75434473382250045</v>
      </c>
      <c r="I3043" s="4">
        <v>0.32581580928553211</v>
      </c>
      <c r="J3043" s="4">
        <v>-0.63209051753125989</v>
      </c>
      <c r="K3043" s="4">
        <v>0.20432846660631143</v>
      </c>
    </row>
    <row r="3044" spans="7:11" x14ac:dyDescent="0.35">
      <c r="G3044" s="271">
        <v>45231</v>
      </c>
      <c r="H3044" s="4">
        <v>-0.77800125363825789</v>
      </c>
      <c r="I3044" s="4">
        <v>0.20113446258137313</v>
      </c>
      <c r="J3044" s="4">
        <v>-0.67433026715744981</v>
      </c>
      <c r="K3044" s="4">
        <v>0.23065107448841804</v>
      </c>
    </row>
    <row r="3045" spans="7:11" x14ac:dyDescent="0.35">
      <c r="G3045" s="271">
        <v>45261</v>
      </c>
      <c r="H3045" s="4">
        <v>-0.40454619226546384</v>
      </c>
      <c r="I3045" s="4">
        <v>0.49616516599707317</v>
      </c>
      <c r="J3045" s="4">
        <v>-0.65594317387901357</v>
      </c>
      <c r="K3045" s="4">
        <v>0.20094512927912023</v>
      </c>
    </row>
    <row r="3046" spans="7:11" x14ac:dyDescent="0.35">
      <c r="G3046" s="271">
        <v>45292</v>
      </c>
      <c r="H3046" s="4">
        <v>-0.24715870792945849</v>
      </c>
      <c r="I3046" s="4">
        <v>2.0422691840049816</v>
      </c>
      <c r="J3046" s="4">
        <v>-0.63201021218822695</v>
      </c>
      <c r="K3046" s="4">
        <v>0.29208754446856622</v>
      </c>
    </row>
    <row r="3047" spans="7:11" x14ac:dyDescent="0.35">
      <c r="G3047" s="271">
        <v>45323</v>
      </c>
      <c r="H3047" s="4">
        <v>-0.44483444132838534</v>
      </c>
      <c r="I3047" s="4">
        <v>0.95666424679035988</v>
      </c>
      <c r="J3047" s="4">
        <v>-0.66258113472326396</v>
      </c>
      <c r="K3047" s="4">
        <v>0.34442452078780583</v>
      </c>
    </row>
    <row r="3048" spans="7:11" x14ac:dyDescent="0.35">
      <c r="G3048" s="271">
        <v>45352</v>
      </c>
      <c r="H3048" s="4">
        <v>-7.3831486661057211E-2</v>
      </c>
      <c r="I3048" s="4">
        <v>0.16554746690913191</v>
      </c>
      <c r="J3048" s="4">
        <v>-0.66327594292044179</v>
      </c>
      <c r="K3048" s="4">
        <v>0.39010729768938512</v>
      </c>
    </row>
    <row r="3049" spans="7:11" x14ac:dyDescent="0.35">
      <c r="G3049" s="271">
        <v>45383</v>
      </c>
      <c r="H3049" s="4">
        <v>0.57561660911896206</v>
      </c>
      <c r="I3049" s="4">
        <v>1.318717801538027</v>
      </c>
      <c r="J3049" s="4">
        <v>-0.6338370240557718</v>
      </c>
      <c r="K3049" s="4">
        <v>0.47932601761861537</v>
      </c>
    </row>
    <row r="3050" spans="7:11" x14ac:dyDescent="0.35">
      <c r="G3050" s="271">
        <v>45413</v>
      </c>
      <c r="H3050" s="4">
        <v>2.0624894656172588</v>
      </c>
      <c r="I3050" s="4">
        <v>1.0667536422278538</v>
      </c>
      <c r="J3050" s="4">
        <v>-0.5718130501867712</v>
      </c>
      <c r="K3050" s="4">
        <v>0.59249792868223672</v>
      </c>
    </row>
    <row r="3051" spans="7:11" x14ac:dyDescent="0.35">
      <c r="G3051" s="271">
        <v>45444</v>
      </c>
      <c r="H3051" s="4">
        <v>0.27268535175123154</v>
      </c>
      <c r="I3051" s="4">
        <v>-0.43319678209975876</v>
      </c>
      <c r="J3051" s="4">
        <v>-0.51524274370447032</v>
      </c>
      <c r="K3051" s="4">
        <v>0.4887316288832193</v>
      </c>
    </row>
    <row r="3052" spans="7:11" x14ac:dyDescent="0.35">
      <c r="G3052" s="271">
        <v>45474</v>
      </c>
      <c r="H3052" s="4">
        <v>9.2803143404330086</v>
      </c>
      <c r="I3052" s="4">
        <v>0.54934134282291724</v>
      </c>
      <c r="J3052" s="4">
        <v>-0.37953194981496119</v>
      </c>
      <c r="K3052" s="4">
        <v>0.49164268343079609</v>
      </c>
    </row>
    <row r="3053" spans="7:11" x14ac:dyDescent="0.35">
      <c r="G3053" s="271">
        <v>45505</v>
      </c>
      <c r="H3053" s="4">
        <v>0.43036884226859451</v>
      </c>
      <c r="I3053" s="4">
        <v>0.17339312499466142</v>
      </c>
      <c r="J3053" s="4">
        <v>-0.32388582470559801</v>
      </c>
      <c r="K3053" s="4">
        <v>0.5220375139741098</v>
      </c>
    </row>
    <row r="3054" spans="7:11" x14ac:dyDescent="0.35">
      <c r="G3054" s="271">
        <v>45536</v>
      </c>
      <c r="H3054" s="4">
        <v>0.49799359841914526</v>
      </c>
      <c r="I3054" s="4">
        <v>1.0240797473129568</v>
      </c>
      <c r="J3054" s="4">
        <v>-0.21110029986178636</v>
      </c>
      <c r="K3054" s="4">
        <v>0.54179148885384798</v>
      </c>
    </row>
    <row r="3055" spans="7:11" x14ac:dyDescent="0.35">
      <c r="G3055" s="271">
        <v>45566</v>
      </c>
      <c r="H3055" s="4">
        <v>1.5050510393290262</v>
      </c>
      <c r="I3055" s="4">
        <v>0.13946116864994162</v>
      </c>
      <c r="J3055" s="4">
        <v>-3.8265505754738194E-2</v>
      </c>
      <c r="K3055" s="4">
        <v>0.5116736873060157</v>
      </c>
    </row>
    <row r="3056" spans="7:11" x14ac:dyDescent="0.35">
      <c r="G3056" s="271">
        <v>45597</v>
      </c>
      <c r="H3056" s="4">
        <v>0.61718301887657434</v>
      </c>
      <c r="I3056" s="4">
        <v>-0.15845086161291444</v>
      </c>
      <c r="J3056" s="4">
        <v>0.29020508301292081</v>
      </c>
      <c r="K3056" s="4">
        <v>0.46893604023676372</v>
      </c>
    </row>
    <row r="3057" spans="7:11" x14ac:dyDescent="0.35">
      <c r="G3057" s="271">
        <v>45627</v>
      </c>
      <c r="H3057" s="4">
        <v>-0.71178399272711079</v>
      </c>
      <c r="I3057" s="4">
        <v>-0.54814280522289049</v>
      </c>
      <c r="J3057" s="4">
        <v>0.30727727225182622</v>
      </c>
      <c r="K3057" s="4">
        <v>0.31650712014329607</v>
      </c>
    </row>
    <row r="3058" spans="7:11" x14ac:dyDescent="0.35">
      <c r="G3058" s="271">
        <v>45658</v>
      </c>
      <c r="H3058" s="4">
        <v>0.4376076051330362</v>
      </c>
      <c r="I3058" s="4">
        <v>-0.52518832727829545</v>
      </c>
      <c r="J3058" s="4">
        <v>0.44446830318726427</v>
      </c>
      <c r="K3058" s="4">
        <v>6.3267325432593946E-2</v>
      </c>
    </row>
    <row r="3059" spans="7:11" x14ac:dyDescent="0.35">
      <c r="G3059" s="271">
        <v>45689</v>
      </c>
      <c r="H3059" s="4">
        <v>1.8548941407130193</v>
      </c>
      <c r="I3059" s="4">
        <v>4.4781817441737815E-2</v>
      </c>
      <c r="J3059" s="4">
        <v>0.75128199012969699</v>
      </c>
      <c r="K3059" s="4">
        <v>7.5586102857925219E-3</v>
      </c>
    </row>
    <row r="3060" spans="7:11" x14ac:dyDescent="0.35">
      <c r="G3060" s="271">
        <v>45717</v>
      </c>
      <c r="H3060" s="4">
        <v>0.46643055415929968</v>
      </c>
      <c r="I3060" s="4">
        <v>7.0173292391900288E-2</v>
      </c>
      <c r="J3060" s="4">
        <v>0.81792958164988661</v>
      </c>
      <c r="K3060" s="4">
        <v>3.4513729664871207E-3</v>
      </c>
    </row>
    <row r="3061" spans="7:11" x14ac:dyDescent="0.35">
      <c r="G3061" s="271">
        <v>45748</v>
      </c>
      <c r="H3061" s="4">
        <v>0.30929374225060324</v>
      </c>
      <c r="I3061" s="4">
        <v>-8.3665328160012487E-2</v>
      </c>
      <c r="J3061" s="4">
        <v>0.78042418361396959</v>
      </c>
      <c r="K3061" s="4">
        <v>-6.3774278642320659E-2</v>
      </c>
    </row>
    <row r="3062" spans="7:11" x14ac:dyDescent="0.35">
      <c r="G3062" s="271">
        <v>45778</v>
      </c>
      <c r="H3062" s="4">
        <v>0.46213151323382817</v>
      </c>
      <c r="I3062" s="4">
        <v>-0.25030469006169254</v>
      </c>
      <c r="J3062" s="4">
        <v>0.68585787236993911</v>
      </c>
      <c r="K3062" s="4">
        <v>-0.14517431375614676</v>
      </c>
    </row>
    <row r="3063" spans="7:11" x14ac:dyDescent="0.35">
      <c r="G3063" s="271">
        <v>45809</v>
      </c>
      <c r="H3063" s="4">
        <v>1.8928838922745386</v>
      </c>
      <c r="I3063" s="4">
        <v>-0.13214954790367173</v>
      </c>
      <c r="J3063" s="4">
        <v>0.75637081681826412</v>
      </c>
      <c r="K3063" s="4">
        <v>-0.11406215974196388</v>
      </c>
    </row>
    <row r="3064" spans="7:11" x14ac:dyDescent="0.35">
      <c r="G3064" s="271">
        <v>45839</v>
      </c>
      <c r="H3064" s="4">
        <v>-0.47477925614606264</v>
      </c>
      <c r="I3064" s="4">
        <v>-0.85449740807052466</v>
      </c>
      <c r="J3064" s="4">
        <v>0.4146910604579308</v>
      </c>
      <c r="K3064" s="4">
        <v>-0.20295208196931835</v>
      </c>
    </row>
    <row r="3065" spans="7:11" x14ac:dyDescent="0.35">
      <c r="G3065" s="271">
        <v>45870</v>
      </c>
      <c r="H3065" s="4">
        <v>0.94553829995529837</v>
      </c>
      <c r="I3065" s="4">
        <v>-0.59671876160911475</v>
      </c>
      <c r="J3065" s="4">
        <v>0.4637841835533818</v>
      </c>
      <c r="K3065" s="4">
        <v>-0.24351791284149882</v>
      </c>
    </row>
    <row r="3066" spans="7:11" x14ac:dyDescent="0.35">
      <c r="G3066" s="271">
        <v>45901</v>
      </c>
      <c r="H3066" s="4">
        <v>1.422296668336092</v>
      </c>
      <c r="I3066" s="4">
        <v>0.50065302047394034</v>
      </c>
      <c r="J3066" s="4">
        <v>0.51519293885673689</v>
      </c>
      <c r="K3066" s="4">
        <v>-0.23709320409214318</v>
      </c>
    </row>
    <row r="3067" spans="7:11" x14ac:dyDescent="0.35">
      <c r="G3067" s="271">
        <v>45931</v>
      </c>
      <c r="H3067" s="4">
        <v>-7.2237087056206351E-2</v>
      </c>
      <c r="I3067" s="4">
        <v>-0.4262724919751123</v>
      </c>
      <c r="J3067" s="4">
        <v>0.40256781253236729</v>
      </c>
      <c r="K3067" s="4">
        <v>-0.28636448559688976</v>
      </c>
    </row>
    <row r="3068" spans="7:11" x14ac:dyDescent="0.35">
      <c r="G3068" s="271">
        <v>45962</v>
      </c>
      <c r="H3068" s="4">
        <v>0.77048884117247485</v>
      </c>
      <c r="I3068" s="4">
        <v>-0.59132629740739284</v>
      </c>
      <c r="J3068" s="4">
        <v>0.42685309699210339</v>
      </c>
      <c r="K3068" s="4">
        <v>-0.3135479081644964</v>
      </c>
    </row>
    <row r="3069" spans="7:11" x14ac:dyDescent="0.35">
      <c r="G3069" s="271">
        <v>45992</v>
      </c>
      <c r="H3069" s="4">
        <v>3.906576695729334</v>
      </c>
      <c r="I3069" s="4">
        <v>8.8824266504722083E-2</v>
      </c>
      <c r="J3069" s="4">
        <v>0.59658785374283352</v>
      </c>
      <c r="K3069" s="4">
        <v>-0.26697772795113817</v>
      </c>
    </row>
    <row r="3070" spans="7:11" x14ac:dyDescent="0.35">
      <c r="G3070" s="271">
        <v>46023</v>
      </c>
      <c r="H3070" s="4">
        <v>-0.38128315927032863</v>
      </c>
      <c r="I3070" s="4">
        <v>-0.46437406267056403</v>
      </c>
      <c r="J3070" s="4">
        <v>0.45997029567028536</v>
      </c>
      <c r="K3070" s="4">
        <v>-0.23917311887014336</v>
      </c>
    </row>
    <row r="3071" spans="7:11" x14ac:dyDescent="0.35">
      <c r="G3071" s="271">
        <v>46054</v>
      </c>
      <c r="H3071" s="4">
        <v>-0.569315011317854</v>
      </c>
      <c r="I3071" s="4">
        <v>-0.39962375168413511</v>
      </c>
      <c r="J3071" s="4">
        <v>0.20794024038041403</v>
      </c>
      <c r="K3071" s="4">
        <v>-0.29173048921539602</v>
      </c>
    </row>
    <row r="3072" spans="7:11" x14ac:dyDescent="0.35">
      <c r="G3072" s="271">
        <v>46082</v>
      </c>
      <c r="H3072" s="4">
        <v>-1</v>
      </c>
      <c r="I3072" s="4">
        <v>-1</v>
      </c>
      <c r="J3072" s="4">
        <v>0.1837975265092977</v>
      </c>
      <c r="K3072" s="4">
        <v>-0.2959036904957596</v>
      </c>
    </row>
    <row r="3073" spans="7:11" x14ac:dyDescent="0.35">
      <c r="G3073" s="271">
        <v>46113</v>
      </c>
      <c r="H3073" s="4">
        <v>-1</v>
      </c>
      <c r="I3073" s="4">
        <v>-1</v>
      </c>
      <c r="J3073" s="4">
        <v>0.18499644766710777</v>
      </c>
      <c r="K3073" s="4">
        <v>-0.3390469420997887</v>
      </c>
    </row>
    <row r="3074" spans="7:11" x14ac:dyDescent="0.35">
      <c r="G3074" s="271">
        <v>46143</v>
      </c>
      <c r="H3074" s="4">
        <v>-1</v>
      </c>
      <c r="I3074" s="4">
        <v>-1</v>
      </c>
      <c r="J3074" s="4">
        <v>0.12195293623888026</v>
      </c>
      <c r="K3074" s="4">
        <v>-0.37150717078487383</v>
      </c>
    </row>
    <row r="3075" spans="7:11" x14ac:dyDescent="0.35">
      <c r="G3075" s="271">
        <v>46174</v>
      </c>
      <c r="H3075" s="4">
        <v>-1</v>
      </c>
      <c r="I3075" s="4">
        <v>-1</v>
      </c>
      <c r="J3075" s="4">
        <v>8.583456082096963E-2</v>
      </c>
      <c r="K3075" s="4">
        <v>-0.37436537541269599</v>
      </c>
    </row>
    <row r="3076" spans="7:11" x14ac:dyDescent="0.35">
      <c r="G3076" s="271">
        <v>46204</v>
      </c>
      <c r="H3076" s="4">
        <v>-1</v>
      </c>
      <c r="I3076" s="4">
        <v>-1</v>
      </c>
      <c r="J3076" s="4">
        <v>0.20447290010562003</v>
      </c>
      <c r="K3076" s="4">
        <v>-0.25048624551068654</v>
      </c>
    </row>
    <row r="3077" spans="7:11" x14ac:dyDescent="0.35">
      <c r="G3077" s="271">
        <v>46235</v>
      </c>
      <c r="H3077" s="4">
        <v>-1</v>
      </c>
      <c r="I3077" s="4">
        <v>-1</v>
      </c>
      <c r="J3077" s="4">
        <v>6.8485210545738084E-2</v>
      </c>
      <c r="K3077" s="4">
        <v>-0.14693989044671874</v>
      </c>
    </row>
    <row r="3078" spans="7:11" x14ac:dyDescent="0.35">
      <c r="G3078" s="271">
        <v>46266</v>
      </c>
      <c r="H3078" s="4">
        <v>-1</v>
      </c>
      <c r="I3078" s="4">
        <v>-1</v>
      </c>
      <c r="J3078" s="4">
        <v>5.2487782007857309E-3</v>
      </c>
      <c r="K3078" s="4">
        <v>-0.2701572089577996</v>
      </c>
    </row>
    <row r="3079" spans="7:11" x14ac:dyDescent="0.35">
      <c r="G3079" s="271">
        <v>46296</v>
      </c>
      <c r="H3079" s="4">
        <v>-1</v>
      </c>
      <c r="I3079" s="4">
        <v>-1</v>
      </c>
      <c r="J3079" s="4">
        <v>3.651955294497955E-2</v>
      </c>
      <c r="K3079" s="4">
        <v>-0.26471114073293811</v>
      </c>
    </row>
    <row r="3080" spans="7:11" x14ac:dyDescent="0.35">
      <c r="G3080" s="271">
        <v>46327</v>
      </c>
      <c r="H3080" s="4">
        <v>-1</v>
      </c>
      <c r="I3080" s="4">
        <v>-1</v>
      </c>
      <c r="J3080" s="4">
        <v>-0.20748438557100579</v>
      </c>
      <c r="K3080" s="4">
        <v>-0.11103777142945459</v>
      </c>
    </row>
    <row r="3081" spans="7:11" x14ac:dyDescent="0.35">
      <c r="G3081" s="271">
        <v>46357</v>
      </c>
      <c r="H3081" s="4">
        <v>-1</v>
      </c>
      <c r="I3081" s="4">
        <v>-1</v>
      </c>
      <c r="J3081" s="4">
        <v>-0.29888096440788869</v>
      </c>
      <c r="K3081" s="4">
        <v>-0.12510319593644037</v>
      </c>
    </row>
    <row r="3082" spans="7:11" x14ac:dyDescent="0.35">
      <c r="G3082" s="20" t="s">
        <v>1236</v>
      </c>
    </row>
    <row r="3083" spans="7:11" x14ac:dyDescent="0.35">
      <c r="G3083" s="271">
        <v>34700</v>
      </c>
      <c r="H3083" s="4">
        <v>-1</v>
      </c>
      <c r="I3083" s="4">
        <v>-1</v>
      </c>
      <c r="J3083" s="4">
        <v>-1</v>
      </c>
      <c r="K3083" s="4">
        <v>-1</v>
      </c>
    </row>
    <row r="3084" spans="7:11" x14ac:dyDescent="0.35">
      <c r="G3084" s="271">
        <v>34731</v>
      </c>
      <c r="H3084" s="4">
        <v>-1</v>
      </c>
      <c r="I3084" s="4">
        <v>-1</v>
      </c>
      <c r="J3084" s="4">
        <v>-1</v>
      </c>
      <c r="K3084" s="4">
        <v>-1</v>
      </c>
    </row>
    <row r="3085" spans="7:11" x14ac:dyDescent="0.35">
      <c r="G3085" s="271">
        <v>34759</v>
      </c>
      <c r="H3085" s="4">
        <v>-1</v>
      </c>
      <c r="I3085" s="4">
        <v>-1</v>
      </c>
      <c r="J3085" s="4">
        <v>-1</v>
      </c>
      <c r="K3085" s="4">
        <v>-1</v>
      </c>
    </row>
    <row r="3086" spans="7:11" x14ac:dyDescent="0.35">
      <c r="G3086" s="271">
        <v>34790</v>
      </c>
      <c r="H3086" s="4">
        <v>-1</v>
      </c>
      <c r="I3086" s="4">
        <v>-1</v>
      </c>
      <c r="J3086" s="4">
        <v>-1</v>
      </c>
      <c r="K3086" s="4">
        <v>-1</v>
      </c>
    </row>
    <row r="3087" spans="7:11" x14ac:dyDescent="0.35">
      <c r="G3087" s="271">
        <v>34820</v>
      </c>
      <c r="H3087" s="4">
        <v>-1</v>
      </c>
      <c r="I3087" s="4">
        <v>-1</v>
      </c>
      <c r="J3087" s="4">
        <v>-1</v>
      </c>
      <c r="K3087" s="4">
        <v>-1</v>
      </c>
    </row>
    <row r="3088" spans="7:11" x14ac:dyDescent="0.35">
      <c r="G3088" s="271">
        <v>34851</v>
      </c>
      <c r="H3088" s="4">
        <v>-1</v>
      </c>
      <c r="I3088" s="4">
        <v>-1</v>
      </c>
      <c r="J3088" s="4">
        <v>-1</v>
      </c>
      <c r="K3088" s="4">
        <v>-1</v>
      </c>
    </row>
    <row r="3089" spans="7:11" x14ac:dyDescent="0.35">
      <c r="G3089" s="271">
        <v>34881</v>
      </c>
      <c r="H3089" s="4">
        <v>-1</v>
      </c>
      <c r="I3089" s="4">
        <v>-1</v>
      </c>
      <c r="J3089" s="4">
        <v>-1</v>
      </c>
      <c r="K3089" s="4">
        <v>-1</v>
      </c>
    </row>
    <row r="3090" spans="7:11" x14ac:dyDescent="0.35">
      <c r="G3090" s="271">
        <v>34912</v>
      </c>
      <c r="H3090" s="4">
        <v>-1</v>
      </c>
      <c r="I3090" s="4">
        <v>-1</v>
      </c>
      <c r="J3090" s="4">
        <v>-1</v>
      </c>
      <c r="K3090" s="4">
        <v>-1</v>
      </c>
    </row>
    <row r="3091" spans="7:11" x14ac:dyDescent="0.35">
      <c r="G3091" s="271">
        <v>34943</v>
      </c>
      <c r="H3091" s="4">
        <v>-1</v>
      </c>
      <c r="I3091" s="4">
        <v>-1</v>
      </c>
      <c r="J3091" s="4">
        <v>-1</v>
      </c>
      <c r="K3091" s="4">
        <v>-1</v>
      </c>
    </row>
    <row r="3092" spans="7:11" x14ac:dyDescent="0.35">
      <c r="G3092" s="271">
        <v>34973</v>
      </c>
      <c r="H3092" s="4">
        <v>-1</v>
      </c>
      <c r="I3092" s="4">
        <v>-1</v>
      </c>
      <c r="J3092" s="4">
        <v>-1</v>
      </c>
      <c r="K3092" s="4">
        <v>-1</v>
      </c>
    </row>
    <row r="3093" spans="7:11" x14ac:dyDescent="0.35">
      <c r="G3093" s="271">
        <v>35004</v>
      </c>
      <c r="H3093" s="4">
        <v>-1</v>
      </c>
      <c r="I3093" s="4">
        <v>-1</v>
      </c>
      <c r="J3093" s="4">
        <v>-1</v>
      </c>
      <c r="K3093" s="4">
        <v>-1</v>
      </c>
    </row>
    <row r="3094" spans="7:11" x14ac:dyDescent="0.35">
      <c r="G3094" s="271">
        <v>35034</v>
      </c>
      <c r="H3094" s="4">
        <v>-1</v>
      </c>
      <c r="I3094" s="4">
        <v>-1</v>
      </c>
      <c r="J3094" s="4">
        <v>-1</v>
      </c>
      <c r="K3094" s="4">
        <v>-1</v>
      </c>
    </row>
    <row r="3095" spans="7:11" x14ac:dyDescent="0.35">
      <c r="G3095" s="271">
        <v>35065</v>
      </c>
      <c r="H3095" s="4">
        <v>-2.2303493363617921E-3</v>
      </c>
      <c r="I3095" s="4">
        <v>0.34353698204709748</v>
      </c>
      <c r="J3095" s="4">
        <v>6.022606535301489E-2</v>
      </c>
      <c r="K3095" s="4">
        <v>0.41443477184087407</v>
      </c>
    </row>
    <row r="3096" spans="7:11" x14ac:dyDescent="0.35">
      <c r="G3096" s="271">
        <v>35096</v>
      </c>
      <c r="H3096" s="4">
        <v>-2.5313337178748063E-2</v>
      </c>
      <c r="I3096" s="4">
        <v>0.2508890975045841</v>
      </c>
      <c r="J3096" s="4">
        <v>4.1232974304504788E-2</v>
      </c>
      <c r="K3096" s="4">
        <v>0.32191364891363716</v>
      </c>
    </row>
    <row r="3097" spans="7:11" x14ac:dyDescent="0.35">
      <c r="G3097" s="271">
        <v>35125</v>
      </c>
      <c r="H3097" s="4">
        <v>-0.14336799116214904</v>
      </c>
      <c r="I3097" s="4">
        <v>5.9248287341928663E-3</v>
      </c>
      <c r="J3097" s="4">
        <v>-7.0940754237672765E-3</v>
      </c>
      <c r="K3097" s="4">
        <v>0.20831166342254215</v>
      </c>
    </row>
    <row r="3098" spans="7:11" x14ac:dyDescent="0.35">
      <c r="G3098" s="271">
        <v>35156</v>
      </c>
      <c r="H3098" s="4">
        <v>-1.9070541720082046E-3</v>
      </c>
      <c r="I3098" s="4">
        <v>7.4525723361864582E-2</v>
      </c>
      <c r="J3098" s="4">
        <v>-4.1235226172786632E-4</v>
      </c>
      <c r="K3098" s="4">
        <v>0.19739094787828826</v>
      </c>
    </row>
    <row r="3099" spans="7:11" x14ac:dyDescent="0.35">
      <c r="G3099" s="271">
        <v>35186</v>
      </c>
      <c r="H3099" s="4">
        <v>0.11430077478574541</v>
      </c>
      <c r="I3099" s="4">
        <v>1.3177724972648575E-2</v>
      </c>
      <c r="J3099" s="4">
        <v>-9.2620173593327415E-4</v>
      </c>
      <c r="K3099" s="4">
        <v>0.15350232404166131</v>
      </c>
    </row>
    <row r="3100" spans="7:11" x14ac:dyDescent="0.35">
      <c r="G3100" s="271">
        <v>35217</v>
      </c>
      <c r="H3100" s="4">
        <v>7.5041516921720453E-2</v>
      </c>
      <c r="I3100" s="4">
        <v>-0.22928956355794172</v>
      </c>
      <c r="J3100" s="4">
        <v>7.3702800414476854E-4</v>
      </c>
      <c r="K3100" s="4">
        <v>6.4646818087612967E-2</v>
      </c>
    </row>
    <row r="3101" spans="7:11" x14ac:dyDescent="0.35">
      <c r="G3101" s="271">
        <v>35247</v>
      </c>
      <c r="H3101" s="4">
        <v>0.15833610104509455</v>
      </c>
      <c r="I3101" s="4">
        <v>0.24379214377942948</v>
      </c>
      <c r="J3101" s="4">
        <v>1.8467394651304758E-2</v>
      </c>
      <c r="K3101" s="4">
        <v>9.2303828806308275E-2</v>
      </c>
    </row>
    <row r="3102" spans="7:11" x14ac:dyDescent="0.35">
      <c r="G3102" s="271">
        <v>35278</v>
      </c>
      <c r="H3102" s="4">
        <v>0.17953057576870801</v>
      </c>
      <c r="I3102" s="4">
        <v>-0.27813887630126499</v>
      </c>
      <c r="J3102" s="4">
        <v>5.0716526480402147E-2</v>
      </c>
      <c r="K3102" s="4">
        <v>8.0583617071577462E-2</v>
      </c>
    </row>
    <row r="3103" spans="7:11" x14ac:dyDescent="0.35">
      <c r="G3103" s="271">
        <v>35309</v>
      </c>
      <c r="H3103" s="4">
        <v>0.16677953976482662</v>
      </c>
      <c r="I3103" s="4">
        <v>6.6983787535715544E-2</v>
      </c>
      <c r="J3103" s="4">
        <v>5.6909024495660487E-2</v>
      </c>
      <c r="K3103" s="4">
        <v>7.2082255389152472E-2</v>
      </c>
    </row>
    <row r="3104" spans="7:11" x14ac:dyDescent="0.35">
      <c r="G3104" s="271">
        <v>35339</v>
      </c>
      <c r="H3104" s="4">
        <v>0.29082690333715622</v>
      </c>
      <c r="I3104" s="4">
        <v>-4.1858603302899255E-2</v>
      </c>
      <c r="J3104" s="4">
        <v>6.5987618374345081E-2</v>
      </c>
      <c r="K3104" s="4">
        <v>3.701624812602855E-2</v>
      </c>
    </row>
    <row r="3105" spans="7:11" x14ac:dyDescent="0.35">
      <c r="G3105" s="271">
        <v>35370</v>
      </c>
      <c r="H3105" s="4">
        <v>6.0922120972160876E-2</v>
      </c>
      <c r="I3105" s="4">
        <v>0.10873487255575909</v>
      </c>
      <c r="J3105" s="4">
        <v>6.0254742752285484E-2</v>
      </c>
      <c r="K3105" s="4">
        <v>3.872390848606444E-2</v>
      </c>
    </row>
    <row r="3106" spans="7:11" x14ac:dyDescent="0.35">
      <c r="G3106" s="271">
        <v>35400</v>
      </c>
      <c r="H3106" s="4">
        <v>0.12236285836174843</v>
      </c>
      <c r="I3106" s="4">
        <v>0.2063459870784925</v>
      </c>
      <c r="J3106" s="4">
        <v>8.3842624232975504E-2</v>
      </c>
      <c r="K3106" s="4">
        <v>5.0020499589591205E-2</v>
      </c>
    </row>
    <row r="3107" spans="7:11" x14ac:dyDescent="0.35">
      <c r="G3107" s="271">
        <v>35431</v>
      </c>
      <c r="H3107" s="4">
        <v>0.28374588600725037</v>
      </c>
      <c r="I3107" s="4">
        <v>-8.8092557583028364E-2</v>
      </c>
      <c r="J3107" s="4">
        <v>0.10628519493929223</v>
      </c>
      <c r="K3107" s="4">
        <v>2.1795062120967046E-2</v>
      </c>
    </row>
    <row r="3108" spans="7:11" x14ac:dyDescent="0.35">
      <c r="G3108" s="271">
        <v>35462</v>
      </c>
      <c r="H3108" s="4">
        <v>0.18394647698322841</v>
      </c>
      <c r="I3108" s="4">
        <v>2.0421911556701922E-2</v>
      </c>
      <c r="J3108" s="4">
        <v>0.12313928889271142</v>
      </c>
      <c r="K3108" s="4">
        <v>6.0603601182629419E-3</v>
      </c>
    </row>
    <row r="3109" spans="7:11" x14ac:dyDescent="0.35">
      <c r="G3109" s="271">
        <v>35490</v>
      </c>
      <c r="H3109" s="4">
        <v>0.32767419624236171</v>
      </c>
      <c r="I3109" s="4">
        <v>9.506901638992149E-2</v>
      </c>
      <c r="J3109" s="4">
        <v>0.16274462285832492</v>
      </c>
      <c r="K3109" s="4">
        <v>1.3313069969181912E-2</v>
      </c>
    </row>
    <row r="3110" spans="7:11" x14ac:dyDescent="0.35">
      <c r="G3110" s="271">
        <v>35521</v>
      </c>
      <c r="H3110" s="4">
        <v>0.48516920816981535</v>
      </c>
      <c r="I3110" s="4">
        <v>0.4475435909525658</v>
      </c>
      <c r="J3110" s="4">
        <v>0.20246197971467406</v>
      </c>
      <c r="K3110" s="4">
        <v>4.2744517468960908E-2</v>
      </c>
    </row>
    <row r="3111" spans="7:11" x14ac:dyDescent="0.35">
      <c r="G3111" s="271">
        <v>35551</v>
      </c>
      <c r="H3111" s="4">
        <v>0.11320212146330322</v>
      </c>
      <c r="I3111" s="4">
        <v>0.19133541189345471</v>
      </c>
      <c r="J3111" s="4">
        <v>0.20147997805217654</v>
      </c>
      <c r="K3111" s="4">
        <v>5.7719470343096102E-2</v>
      </c>
    </row>
    <row r="3112" spans="7:11" x14ac:dyDescent="0.35">
      <c r="G3112" s="271">
        <v>35582</v>
      </c>
      <c r="H3112" s="4">
        <v>0.24415380310692614</v>
      </c>
      <c r="I3112" s="4">
        <v>0.49386119837881481</v>
      </c>
      <c r="J3112" s="4">
        <v>0.21616923228608065</v>
      </c>
      <c r="K3112" s="4">
        <v>0.12011380074751643</v>
      </c>
    </row>
    <row r="3113" spans="7:11" x14ac:dyDescent="0.35">
      <c r="G3113" s="271">
        <v>35612</v>
      </c>
      <c r="H3113" s="4">
        <v>0.16280562967229262</v>
      </c>
      <c r="I3113" s="4">
        <v>6.2128599989715871E-2</v>
      </c>
      <c r="J3113" s="4">
        <v>0.21585320760056503</v>
      </c>
      <c r="K3113" s="4">
        <v>0.10587387011171789</v>
      </c>
    </row>
    <row r="3114" spans="7:11" x14ac:dyDescent="0.35">
      <c r="G3114" s="271">
        <v>35643</v>
      </c>
      <c r="H3114" s="4">
        <v>0.12911971506077213</v>
      </c>
      <c r="I3114" s="4">
        <v>0.48718246659391018</v>
      </c>
      <c r="J3114" s="4">
        <v>0.21131318188193626</v>
      </c>
      <c r="K3114" s="4">
        <v>0.15346515740184041</v>
      </c>
    </row>
    <row r="3115" spans="7:11" x14ac:dyDescent="0.35">
      <c r="G3115" s="271">
        <v>35674</v>
      </c>
      <c r="H3115" s="4">
        <v>0.19419529363619437</v>
      </c>
      <c r="I3115" s="4">
        <v>7.0791145045459247E-2</v>
      </c>
      <c r="J3115" s="4">
        <v>0.21337677611866024</v>
      </c>
      <c r="K3115" s="4">
        <v>0.15331601891929925</v>
      </c>
    </row>
    <row r="3116" spans="7:11" x14ac:dyDescent="0.35">
      <c r="G3116" s="271">
        <v>35704</v>
      </c>
      <c r="H3116" s="4">
        <v>0.11851102812663306</v>
      </c>
      <c r="I3116" s="4">
        <v>0.146383320884371</v>
      </c>
      <c r="J3116" s="4">
        <v>0.19520769832544116</v>
      </c>
      <c r="K3116" s="4">
        <v>0.17236815792514282</v>
      </c>
    </row>
    <row r="3117" spans="7:11" x14ac:dyDescent="0.35">
      <c r="G3117" s="271">
        <v>35735</v>
      </c>
      <c r="H3117" s="4">
        <v>0.2797133679089534</v>
      </c>
      <c r="I3117" s="4">
        <v>0.1964507862286462</v>
      </c>
      <c r="J3117" s="4">
        <v>0.21468288057564333</v>
      </c>
      <c r="K3117" s="4">
        <v>0.18017850642857658</v>
      </c>
    </row>
    <row r="3118" spans="7:11" x14ac:dyDescent="0.35">
      <c r="G3118" s="271">
        <v>35765</v>
      </c>
      <c r="H3118" s="4">
        <v>0.58031777335126966</v>
      </c>
      <c r="I3118" s="4">
        <v>0.18516335216084445</v>
      </c>
      <c r="J3118" s="4">
        <v>0.24732855934449494</v>
      </c>
      <c r="K3118" s="4">
        <v>0.17845684644761639</v>
      </c>
    </row>
    <row r="3119" spans="7:11" x14ac:dyDescent="0.35">
      <c r="G3119" s="271">
        <v>35796</v>
      </c>
      <c r="H3119" s="4">
        <v>0.25299636385612123</v>
      </c>
      <c r="I3119" s="4">
        <v>0.37560616822103032</v>
      </c>
      <c r="J3119" s="4">
        <v>0.24526273934939469</v>
      </c>
      <c r="K3119" s="4">
        <v>0.21303318770639423</v>
      </c>
    </row>
    <row r="3120" spans="7:11" x14ac:dyDescent="0.35">
      <c r="G3120" s="271">
        <v>35827</v>
      </c>
      <c r="H3120" s="4">
        <v>0.40999291125238613</v>
      </c>
      <c r="I3120" s="4">
        <v>0.24145759531861533</v>
      </c>
      <c r="J3120" s="4">
        <v>0.26335030300254414</v>
      </c>
      <c r="K3120" s="4">
        <v>0.2318175699425904</v>
      </c>
    </row>
    <row r="3121" spans="7:11" x14ac:dyDescent="0.35">
      <c r="G3121" s="271">
        <v>35855</v>
      </c>
      <c r="H3121" s="4">
        <v>0.38039708194562905</v>
      </c>
      <c r="I3121" s="4">
        <v>0.38664532569922772</v>
      </c>
      <c r="J3121" s="4">
        <v>0.26936650653964289</v>
      </c>
      <c r="K3121" s="4">
        <v>0.25641038929834892</v>
      </c>
    </row>
    <row r="3122" spans="7:11" x14ac:dyDescent="0.35">
      <c r="G3122" s="271">
        <v>35886</v>
      </c>
      <c r="H3122" s="4">
        <v>0.11517370163615182</v>
      </c>
      <c r="I3122" s="4">
        <v>1.1257730949449707E-2</v>
      </c>
      <c r="J3122" s="4">
        <v>0.23922247269839181</v>
      </c>
      <c r="K3122" s="4">
        <v>0.21556118785028189</v>
      </c>
    </row>
    <row r="3123" spans="7:11" x14ac:dyDescent="0.35">
      <c r="G3123" s="271">
        <v>35916</v>
      </c>
      <c r="H3123" s="4">
        <v>0.22363681137070079</v>
      </c>
      <c r="I3123" s="4">
        <v>0.17328440693170521</v>
      </c>
      <c r="J3123" s="4">
        <v>0.24798012245288414</v>
      </c>
      <c r="K3123" s="4">
        <v>0.21347940579251001</v>
      </c>
    </row>
    <row r="3124" spans="7:11" x14ac:dyDescent="0.35">
      <c r="G3124" s="271">
        <v>35947</v>
      </c>
      <c r="H3124" s="4">
        <v>0.44427500944067733</v>
      </c>
      <c r="I3124" s="4">
        <v>0.10659252135191277</v>
      </c>
      <c r="J3124" s="4">
        <v>0.2666715942476936</v>
      </c>
      <c r="K3124" s="4">
        <v>0.1831620784392185</v>
      </c>
    </row>
    <row r="3125" spans="7:11" x14ac:dyDescent="0.35">
      <c r="G3125" s="271">
        <v>35977</v>
      </c>
      <c r="H3125" s="4">
        <v>0.46325001354597917</v>
      </c>
      <c r="I3125" s="4">
        <v>0.29771520837868826</v>
      </c>
      <c r="J3125" s="4">
        <v>0.29182121276991779</v>
      </c>
      <c r="K3125" s="4">
        <v>0.20301452080560289</v>
      </c>
    </row>
    <row r="3126" spans="7:11" x14ac:dyDescent="0.35">
      <c r="G3126" s="271">
        <v>36008</v>
      </c>
      <c r="H3126" s="4">
        <v>0.20006666298536491</v>
      </c>
      <c r="I3126" s="4">
        <v>0.10890631125373607</v>
      </c>
      <c r="J3126" s="4">
        <v>0.29578097569811157</v>
      </c>
      <c r="K3126" s="4">
        <v>0.18385389259697948</v>
      </c>
    </row>
    <row r="3127" spans="7:11" x14ac:dyDescent="0.35">
      <c r="G3127" s="271">
        <v>36039</v>
      </c>
      <c r="H3127" s="4">
        <v>0.18753078354509523</v>
      </c>
      <c r="I3127" s="4">
        <v>0.39431519284265582</v>
      </c>
      <c r="J3127" s="4">
        <v>0.29354412306342659</v>
      </c>
      <c r="K3127" s="4">
        <v>0.21083731794437344</v>
      </c>
    </row>
    <row r="3128" spans="7:11" x14ac:dyDescent="0.35">
      <c r="G3128" s="271">
        <v>36069</v>
      </c>
      <c r="H3128" s="4">
        <v>0.19822290590085556</v>
      </c>
      <c r="I3128" s="4">
        <v>0.32497397529938743</v>
      </c>
      <c r="J3128" s="4">
        <v>0.30025974146017576</v>
      </c>
      <c r="K3128" s="4">
        <v>0.22696688005782306</v>
      </c>
    </row>
    <row r="3129" spans="7:11" x14ac:dyDescent="0.35">
      <c r="G3129" s="271">
        <v>36100</v>
      </c>
      <c r="H3129" s="4">
        <v>5.6632344780482402E-2</v>
      </c>
      <c r="I3129" s="4">
        <v>0.31425189623437166</v>
      </c>
      <c r="J3129" s="4">
        <v>0.27813883955611152</v>
      </c>
      <c r="K3129" s="4">
        <v>0.2379282311274451</v>
      </c>
    </row>
    <row r="3130" spans="7:11" x14ac:dyDescent="0.35">
      <c r="G3130" s="271">
        <v>36130</v>
      </c>
      <c r="H3130" s="4">
        <v>-4.665738079735271E-2</v>
      </c>
      <c r="I3130" s="4">
        <v>0.14436834520438424</v>
      </c>
      <c r="J3130" s="4">
        <v>0.23048737277678022</v>
      </c>
      <c r="K3130" s="4">
        <v>0.23284592529559567</v>
      </c>
    </row>
    <row r="3131" spans="7:11" x14ac:dyDescent="0.35">
      <c r="G3131" s="271">
        <v>36161</v>
      </c>
      <c r="H3131" s="4">
        <v>-0.13546413280085123</v>
      </c>
      <c r="I3131" s="4">
        <v>0.12762074573136584</v>
      </c>
      <c r="J3131" s="4">
        <v>0.19533236894203898</v>
      </c>
      <c r="K3131" s="4">
        <v>0.21610225566415564</v>
      </c>
    </row>
    <row r="3132" spans="7:11" x14ac:dyDescent="0.35">
      <c r="G3132" s="271">
        <v>36192</v>
      </c>
      <c r="H3132" s="4">
        <v>-0.13817855940485935</v>
      </c>
      <c r="I3132" s="4">
        <v>0.18078163767832178</v>
      </c>
      <c r="J3132" s="4">
        <v>0.15004354079529203</v>
      </c>
      <c r="K3132" s="4">
        <v>0.21124308107543754</v>
      </c>
    </row>
    <row r="3133" spans="7:11" x14ac:dyDescent="0.35">
      <c r="G3133" s="271">
        <v>36220</v>
      </c>
      <c r="H3133" s="4">
        <v>7.9915791128486457E-3</v>
      </c>
      <c r="I3133" s="4">
        <v>0.17406416671284264</v>
      </c>
      <c r="J3133" s="4">
        <v>0.12058018439704821</v>
      </c>
      <c r="K3133" s="4">
        <v>0.19536055547326958</v>
      </c>
    </row>
    <row r="3134" spans="7:11" x14ac:dyDescent="0.35">
      <c r="G3134" s="271">
        <v>36251</v>
      </c>
      <c r="H3134" s="4">
        <v>-0.12304152249077238</v>
      </c>
      <c r="I3134" s="4">
        <v>0.17842881239043318</v>
      </c>
      <c r="J3134" s="4">
        <v>9.895364238252502E-2</v>
      </c>
      <c r="K3134" s="4">
        <v>0.21023735639238139</v>
      </c>
    </row>
    <row r="3135" spans="7:11" x14ac:dyDescent="0.35">
      <c r="G3135" s="271">
        <v>36281</v>
      </c>
      <c r="H3135" s="4">
        <v>-0.11127435006665209</v>
      </c>
      <c r="I3135" s="4">
        <v>0.32169427469133027</v>
      </c>
      <c r="J3135" s="4">
        <v>7.1498613104630016E-2</v>
      </c>
      <c r="K3135" s="4">
        <v>0.22335103981154947</v>
      </c>
    </row>
    <row r="3136" spans="7:11" x14ac:dyDescent="0.35">
      <c r="G3136" s="271">
        <v>36312</v>
      </c>
      <c r="H3136" s="4">
        <v>-0.19106921576018865</v>
      </c>
      <c r="I3136" s="4">
        <v>0.30559438583743903</v>
      </c>
      <c r="J3136" s="4">
        <v>1.5839690288659947E-2</v>
      </c>
      <c r="K3136" s="4">
        <v>0.24142396637737074</v>
      </c>
    </row>
    <row r="3137" spans="7:11" x14ac:dyDescent="0.35">
      <c r="G3137" s="271">
        <v>36342</v>
      </c>
      <c r="H3137" s="4">
        <v>-0.20420145046870619</v>
      </c>
      <c r="I3137" s="4">
        <v>0.14502770459843295</v>
      </c>
      <c r="J3137" s="4">
        <v>-3.6551203267431331E-2</v>
      </c>
      <c r="K3137" s="4">
        <v>0.22832466934040974</v>
      </c>
    </row>
    <row r="3138" spans="7:11" x14ac:dyDescent="0.35">
      <c r="G3138" s="271">
        <v>36373</v>
      </c>
      <c r="H3138" s="4">
        <v>-3.1231170704273281E-2</v>
      </c>
      <c r="I3138" s="4">
        <v>0.54438860418975099</v>
      </c>
      <c r="J3138" s="4">
        <v>-4.9993123173692533E-2</v>
      </c>
      <c r="K3138" s="4">
        <v>0.25499275481465933</v>
      </c>
    </row>
    <row r="3139" spans="7:11" x14ac:dyDescent="0.35">
      <c r="G3139" s="271">
        <v>36404</v>
      </c>
      <c r="H3139" s="4">
        <v>-3.0268510683600147E-2</v>
      </c>
      <c r="I3139" s="4">
        <v>0.19822002940360717</v>
      </c>
      <c r="J3139" s="4">
        <v>-6.5962414350331344E-2</v>
      </c>
      <c r="K3139" s="4">
        <v>0.23958742240436304</v>
      </c>
    </row>
    <row r="3140" spans="7:11" x14ac:dyDescent="0.35">
      <c r="G3140" s="271">
        <v>36434</v>
      </c>
      <c r="H3140" s="4">
        <v>-0.14252811170059876</v>
      </c>
      <c r="I3140" s="4">
        <v>8.8089804473613587E-2</v>
      </c>
      <c r="J3140" s="4">
        <v>-9.6016632551172765E-2</v>
      </c>
      <c r="K3140" s="4">
        <v>0.21750917485031773</v>
      </c>
    </row>
    <row r="3141" spans="7:11" x14ac:dyDescent="0.35">
      <c r="G3141" s="271">
        <v>36465</v>
      </c>
      <c r="H3141" s="4">
        <v>9.6055650513633628E-2</v>
      </c>
      <c r="I3141" s="4">
        <v>0.17651419124236045</v>
      </c>
      <c r="J3141" s="4">
        <v>-9.2191195616540433E-2</v>
      </c>
      <c r="K3141" s="4">
        <v>0.20568475242840867</v>
      </c>
    </row>
    <row r="3142" spans="7:11" x14ac:dyDescent="0.35">
      <c r="G3142" s="271">
        <v>36495</v>
      </c>
      <c r="H3142" s="4">
        <v>0.10017206132058987</v>
      </c>
      <c r="I3142" s="4">
        <v>0.12093447120409673</v>
      </c>
      <c r="J3142" s="4">
        <v>-8.1845468378192066E-2</v>
      </c>
      <c r="K3142" s="4">
        <v>0.20268624182039474</v>
      </c>
    </row>
    <row r="3143" spans="7:11" x14ac:dyDescent="0.35">
      <c r="G3143" s="271">
        <v>36526</v>
      </c>
      <c r="H3143" s="4">
        <v>0.14723255880491326</v>
      </c>
      <c r="I3143" s="4">
        <v>0.17048603228448322</v>
      </c>
      <c r="J3143" s="4">
        <v>-6.2566437233622874E-2</v>
      </c>
      <c r="K3143" s="4">
        <v>0.20523930324449924</v>
      </c>
    </row>
    <row r="3144" spans="7:11" x14ac:dyDescent="0.35">
      <c r="G3144" s="271">
        <v>36557</v>
      </c>
      <c r="H3144" s="4">
        <v>0.2354056654818526</v>
      </c>
      <c r="I3144" s="4">
        <v>0.2491945514183449</v>
      </c>
      <c r="J3144" s="4">
        <v>-3.5617829428777448E-2</v>
      </c>
      <c r="K3144" s="4">
        <v>0.21073459686672269</v>
      </c>
    </row>
    <row r="3145" spans="7:11" x14ac:dyDescent="0.35">
      <c r="G3145" s="271">
        <v>36586</v>
      </c>
      <c r="H3145" s="4">
        <v>9.9004011638715639E-2</v>
      </c>
      <c r="I3145" s="4">
        <v>0.26359837544101961</v>
      </c>
      <c r="J3145" s="4">
        <v>-2.7780140460017089E-2</v>
      </c>
      <c r="K3145" s="4">
        <v>0.21874988320671607</v>
      </c>
    </row>
    <row r="3146" spans="7:11" x14ac:dyDescent="0.35">
      <c r="G3146" s="271">
        <v>36617</v>
      </c>
      <c r="H3146" s="4">
        <v>6.3692194433701887E-2</v>
      </c>
      <c r="I3146" s="4">
        <v>0.1606198810516275</v>
      </c>
      <c r="J3146" s="4">
        <v>-1.3317549121141137E-2</v>
      </c>
      <c r="K3146" s="4">
        <v>0.21665195049322827</v>
      </c>
    </row>
    <row r="3147" spans="7:11" x14ac:dyDescent="0.35">
      <c r="G3147" s="271">
        <v>36647</v>
      </c>
      <c r="H3147" s="4">
        <v>0.24674835430691378</v>
      </c>
      <c r="I3147" s="4">
        <v>0.22029873452292881</v>
      </c>
      <c r="J3147" s="4">
        <v>1.3697798775438086E-2</v>
      </c>
      <c r="K3147" s="4">
        <v>0.20913663105011127</v>
      </c>
    </row>
    <row r="3148" spans="7:11" x14ac:dyDescent="0.35">
      <c r="G3148" s="271">
        <v>36678</v>
      </c>
      <c r="H3148" s="4">
        <v>0.14756186091428658</v>
      </c>
      <c r="I3148" s="4">
        <v>0.11804205608963159</v>
      </c>
      <c r="J3148" s="4">
        <v>4.6640758391291115E-2</v>
      </c>
      <c r="K3148" s="4">
        <v>0.19243561870475601</v>
      </c>
    </row>
    <row r="3149" spans="7:11" x14ac:dyDescent="0.35">
      <c r="G3149" s="271">
        <v>36708</v>
      </c>
      <c r="H3149" s="4">
        <v>0.18330739686605013</v>
      </c>
      <c r="I3149" s="4">
        <v>0.23764659252362375</v>
      </c>
      <c r="J3149" s="4">
        <v>8.3830483758286167E-2</v>
      </c>
      <c r="K3149" s="4">
        <v>0.20000247579811359</v>
      </c>
    </row>
    <row r="3150" spans="7:11" x14ac:dyDescent="0.35">
      <c r="G3150" s="271">
        <v>36739</v>
      </c>
      <c r="H3150" s="4">
        <v>0.13816896287763925</v>
      </c>
      <c r="I3150" s="4">
        <v>0.17979741081007772</v>
      </c>
      <c r="J3150" s="4">
        <v>9.6198854618372298E-2</v>
      </c>
      <c r="K3150" s="4">
        <v>0.18116809392887911</v>
      </c>
    </row>
    <row r="3151" spans="7:11" x14ac:dyDescent="0.35">
      <c r="G3151" s="271">
        <v>36770</v>
      </c>
      <c r="H3151" s="4">
        <v>0.12740305884016534</v>
      </c>
      <c r="I3151" s="4">
        <v>0.17911732400576641</v>
      </c>
      <c r="J3151" s="4">
        <v>0.11106138798393639</v>
      </c>
      <c r="K3151" s="4">
        <v>0.1796207749822758</v>
      </c>
    </row>
    <row r="3152" spans="7:11" x14ac:dyDescent="0.35">
      <c r="G3152" s="271">
        <v>36800</v>
      </c>
      <c r="H3152" s="4">
        <v>0.2127334621181125</v>
      </c>
      <c r="I3152" s="4">
        <v>0.35853370699357034</v>
      </c>
      <c r="J3152" s="4">
        <v>0.14920152659577179</v>
      </c>
      <c r="K3152" s="4">
        <v>0.20365511922807511</v>
      </c>
    </row>
    <row r="3153" spans="7:11" x14ac:dyDescent="0.35">
      <c r="G3153" s="271">
        <v>36831</v>
      </c>
      <c r="H3153" s="4">
        <v>0.17644956345112761</v>
      </c>
      <c r="I3153" s="4">
        <v>0.25935221234476713</v>
      </c>
      <c r="J3153" s="4">
        <v>0.15654958312229139</v>
      </c>
      <c r="K3153" s="4">
        <v>0.21158518757558187</v>
      </c>
    </row>
    <row r="3154" spans="7:11" x14ac:dyDescent="0.35">
      <c r="G3154" s="271">
        <v>36861</v>
      </c>
      <c r="H3154" s="4">
        <v>7.9778320426677984E-2</v>
      </c>
      <c r="I3154" s="4">
        <v>0.27930320279027288</v>
      </c>
      <c r="J3154" s="4">
        <v>0.15436114558406522</v>
      </c>
      <c r="K3154" s="4">
        <v>0.22490789511719145</v>
      </c>
    </row>
    <row r="3155" spans="7:11" x14ac:dyDescent="0.35">
      <c r="G3155" s="271">
        <v>36892</v>
      </c>
      <c r="H3155" s="4">
        <v>0.29347291537728815</v>
      </c>
      <c r="I3155" s="4">
        <v>0.53044204903106928</v>
      </c>
      <c r="J3155" s="4">
        <v>0.16613987533570174</v>
      </c>
      <c r="K3155" s="4">
        <v>0.25030349715901035</v>
      </c>
    </row>
    <row r="3156" spans="7:11" x14ac:dyDescent="0.35">
      <c r="G3156" s="271">
        <v>36923</v>
      </c>
      <c r="H3156" s="4">
        <v>8.2511320610014538E-2</v>
      </c>
      <c r="I3156" s="4">
        <v>0.22531727465886342</v>
      </c>
      <c r="J3156" s="4">
        <v>0.15363664672299793</v>
      </c>
      <c r="K3156" s="4">
        <v>0.24819064035172822</v>
      </c>
    </row>
    <row r="3157" spans="7:11" x14ac:dyDescent="0.35">
      <c r="G3157" s="271">
        <v>36951</v>
      </c>
      <c r="H3157" s="4">
        <v>0.10633638310079685</v>
      </c>
      <c r="I3157" s="4">
        <v>0.26118342875121159</v>
      </c>
      <c r="J3157" s="4">
        <v>0.15387044039779196</v>
      </c>
      <c r="K3157" s="4">
        <v>0.24826961960186988</v>
      </c>
    </row>
    <row r="3158" spans="7:11" x14ac:dyDescent="0.35">
      <c r="G3158" s="271">
        <v>36982</v>
      </c>
      <c r="H3158" s="4">
        <v>0.25336890094507791</v>
      </c>
      <c r="I3158" s="4">
        <v>0.2019500594442234</v>
      </c>
      <c r="J3158" s="4">
        <v>0.16822897381713209</v>
      </c>
      <c r="K3158" s="4">
        <v>0.25071332050359874</v>
      </c>
    </row>
    <row r="3159" spans="7:11" x14ac:dyDescent="0.35">
      <c r="G3159" s="271">
        <v>37012</v>
      </c>
      <c r="H3159" s="4">
        <v>0.13224825960421982</v>
      </c>
      <c r="I3159" s="4">
        <v>4.1960072609470656E-2</v>
      </c>
      <c r="J3159" s="4">
        <v>0.15934920507224293</v>
      </c>
      <c r="K3159" s="4">
        <v>0.23232596133570516</v>
      </c>
    </row>
    <row r="3160" spans="7:11" x14ac:dyDescent="0.35">
      <c r="G3160" s="271">
        <v>37043</v>
      </c>
      <c r="H3160" s="4">
        <v>0.10161237197050554</v>
      </c>
      <c r="I3160" s="4">
        <v>7.1957793609044973E-2</v>
      </c>
      <c r="J3160" s="4">
        <v>0.15491915401422318</v>
      </c>
      <c r="K3160" s="4">
        <v>0.22680645995606641</v>
      </c>
    </row>
    <row r="3161" spans="7:11" x14ac:dyDescent="0.35">
      <c r="G3161" s="271">
        <v>37073</v>
      </c>
      <c r="H3161" s="4">
        <v>8.6280536199081492E-2</v>
      </c>
      <c r="I3161" s="4">
        <v>0.17096469785127621</v>
      </c>
      <c r="J3161" s="4">
        <v>0.14659597944050895</v>
      </c>
      <c r="K3161" s="4">
        <v>0.22098574925028958</v>
      </c>
    </row>
    <row r="3162" spans="7:11" x14ac:dyDescent="0.35">
      <c r="G3162" s="271">
        <v>37104</v>
      </c>
      <c r="H3162" s="4">
        <v>0.14867641753083327</v>
      </c>
      <c r="I3162" s="4">
        <v>0.11963314604278152</v>
      </c>
      <c r="J3162" s="4">
        <v>0.147299571881222</v>
      </c>
      <c r="K3162" s="4">
        <v>0.21584618036156389</v>
      </c>
    </row>
    <row r="3163" spans="7:11" x14ac:dyDescent="0.35">
      <c r="G3163" s="271">
        <v>37135</v>
      </c>
      <c r="H3163" s="4">
        <v>-2.7862984252306378E-2</v>
      </c>
      <c r="I3163" s="4">
        <v>7.6620344593002265E-2</v>
      </c>
      <c r="J3163" s="4">
        <v>0.13260144695311471</v>
      </c>
      <c r="K3163" s="4">
        <v>0.20557968594782938</v>
      </c>
    </row>
    <row r="3164" spans="7:11" x14ac:dyDescent="0.35">
      <c r="G3164" s="271">
        <v>37165</v>
      </c>
      <c r="H3164" s="4">
        <v>5.2577568989792045E-2</v>
      </c>
      <c r="I3164" s="4">
        <v>-7.7239489957544594E-3</v>
      </c>
      <c r="J3164" s="4">
        <v>0.11780498502557646</v>
      </c>
      <c r="K3164" s="4">
        <v>0.17197020115319361</v>
      </c>
    </row>
    <row r="3165" spans="7:11" x14ac:dyDescent="0.35">
      <c r="G3165" s="271">
        <v>37196</v>
      </c>
      <c r="H3165" s="4">
        <v>-3.1863135368943696E-2</v>
      </c>
      <c r="I3165" s="4">
        <v>-9.906230207723099E-2</v>
      </c>
      <c r="J3165" s="4">
        <v>9.8114476182213695E-2</v>
      </c>
      <c r="K3165" s="4">
        <v>0.13634601024737458</v>
      </c>
    </row>
    <row r="3166" spans="7:11" x14ac:dyDescent="0.35">
      <c r="G3166" s="271">
        <v>37226</v>
      </c>
      <c r="H3166" s="4">
        <v>-8.9514431243786885E-2</v>
      </c>
      <c r="I3166" s="4">
        <v>4.7969402927729332E-2</v>
      </c>
      <c r="J3166" s="4">
        <v>8.443002285825818E-2</v>
      </c>
      <c r="K3166" s="4">
        <v>0.11760585112115862</v>
      </c>
    </row>
    <row r="3167" spans="7:11" x14ac:dyDescent="0.35">
      <c r="G3167" s="271">
        <v>37257</v>
      </c>
      <c r="H3167" s="4">
        <v>-1.0295552837969679E-2</v>
      </c>
      <c r="I3167" s="4">
        <v>0.15596872766188796</v>
      </c>
      <c r="J3167" s="4">
        <v>6.1384931797052067E-2</v>
      </c>
      <c r="K3167" s="4">
        <v>9.7173435101040706E-2</v>
      </c>
    </row>
    <row r="3168" spans="7:11" x14ac:dyDescent="0.35">
      <c r="G3168" s="271">
        <v>37288</v>
      </c>
      <c r="H3168" s="4">
        <v>7.5917986139735882E-2</v>
      </c>
      <c r="I3168" s="4">
        <v>-3.6121860933213679E-4</v>
      </c>
      <c r="J3168" s="4">
        <v>6.0966431025075485E-2</v>
      </c>
      <c r="K3168" s="4">
        <v>7.9777576080889423E-2</v>
      </c>
    </row>
    <row r="3169" spans="7:11" x14ac:dyDescent="0.35">
      <c r="G3169" s="271">
        <v>37316</v>
      </c>
      <c r="H3169" s="4">
        <v>-1.5149016335295196E-2</v>
      </c>
      <c r="I3169" s="4">
        <v>-0.10269540212168005</v>
      </c>
      <c r="J3169" s="4">
        <v>5.0075781793585961E-2</v>
      </c>
      <c r="K3169" s="4">
        <v>4.7199041742640002E-2</v>
      </c>
    </row>
    <row r="3170" spans="7:11" x14ac:dyDescent="0.35">
      <c r="G3170" s="271">
        <v>37347</v>
      </c>
      <c r="H3170" s="4">
        <v>0.17908497776668719</v>
      </c>
      <c r="I3170" s="4">
        <v>0.25097387432947116</v>
      </c>
      <c r="J3170" s="4">
        <v>4.730135612591857E-2</v>
      </c>
      <c r="K3170" s="4">
        <v>5.3232914031976719E-2</v>
      </c>
    </row>
    <row r="3171" spans="7:11" x14ac:dyDescent="0.35">
      <c r="G3171" s="271">
        <v>37377</v>
      </c>
      <c r="H3171" s="4">
        <v>5.3343873639331463E-2</v>
      </c>
      <c r="I3171" s="4">
        <v>9.736146555804237E-2</v>
      </c>
      <c r="J3171" s="4">
        <v>4.1256195451992328E-2</v>
      </c>
      <c r="K3171" s="4">
        <v>5.7879964166729581E-2</v>
      </c>
    </row>
    <row r="3172" spans="7:11" x14ac:dyDescent="0.35">
      <c r="G3172" s="271">
        <v>37408</v>
      </c>
      <c r="H3172" s="4">
        <v>7.0738992622421115E-2</v>
      </c>
      <c r="I3172" s="4">
        <v>0.13492195005430307</v>
      </c>
      <c r="J3172" s="4">
        <v>3.9003322469508328E-2</v>
      </c>
      <c r="K3172" s="4">
        <v>6.3180415674230161E-2</v>
      </c>
    </row>
    <row r="3173" spans="7:11" x14ac:dyDescent="0.35">
      <c r="G3173" s="271">
        <v>37438</v>
      </c>
      <c r="H3173" s="4">
        <v>0.18404248875687634</v>
      </c>
      <c r="I3173" s="4">
        <v>0.12678004094577311</v>
      </c>
      <c r="J3173" s="4">
        <v>4.7645271108005094E-2</v>
      </c>
      <c r="K3173" s="4">
        <v>6.0722185917152505E-2</v>
      </c>
    </row>
    <row r="3174" spans="7:11" x14ac:dyDescent="0.35">
      <c r="G3174" s="271">
        <v>37469</v>
      </c>
      <c r="H3174" s="4">
        <v>-5.1316621981892352E-2</v>
      </c>
      <c r="I3174" s="4">
        <v>-2.8361858098861603E-2</v>
      </c>
      <c r="J3174" s="4">
        <v>3.376247168969515E-2</v>
      </c>
      <c r="K3174" s="4">
        <v>5.0628332088005212E-2</v>
      </c>
    </row>
    <row r="3175" spans="7:11" x14ac:dyDescent="0.35">
      <c r="G3175" s="271">
        <v>37500</v>
      </c>
      <c r="H3175" s="4">
        <v>7.6636344746490392E-2</v>
      </c>
      <c r="I3175" s="4">
        <v>-7.5603275594199992E-2</v>
      </c>
      <c r="J3175" s="4">
        <v>4.2273550467036403E-2</v>
      </c>
      <c r="K3175" s="4">
        <v>3.7871868372252759E-2</v>
      </c>
    </row>
    <row r="3176" spans="7:11" x14ac:dyDescent="0.35">
      <c r="G3176" s="271">
        <v>37530</v>
      </c>
      <c r="H3176" s="4">
        <v>0.12733732462317637</v>
      </c>
      <c r="I3176" s="4">
        <v>0.10682603109994537</v>
      </c>
      <c r="J3176" s="4">
        <v>4.9452238615024458E-2</v>
      </c>
      <c r="K3176" s="4">
        <v>4.7905166045125958E-2</v>
      </c>
    </row>
    <row r="3177" spans="7:11" x14ac:dyDescent="0.35">
      <c r="G3177" s="271">
        <v>37561</v>
      </c>
      <c r="H3177" s="4">
        <v>7.2110963266287742E-2</v>
      </c>
      <c r="I3177" s="4">
        <v>-2.5322554775349726E-2</v>
      </c>
      <c r="J3177" s="4">
        <v>5.8731824764569396E-2</v>
      </c>
      <c r="K3177" s="4">
        <v>5.5364030551995347E-2</v>
      </c>
    </row>
    <row r="3178" spans="7:11" x14ac:dyDescent="0.35">
      <c r="G3178" s="271">
        <v>37591</v>
      </c>
      <c r="H3178" s="4">
        <v>0.11608464812825248</v>
      </c>
      <c r="I3178" s="4">
        <v>-0.14294289450535991</v>
      </c>
      <c r="J3178" s="4">
        <v>7.355580834958686E-2</v>
      </c>
      <c r="K3178" s="4">
        <v>3.8570579013599504E-2</v>
      </c>
    </row>
    <row r="3179" spans="7:11" x14ac:dyDescent="0.35">
      <c r="G3179" s="271">
        <v>37622</v>
      </c>
      <c r="H3179" s="4">
        <v>3.5433516330025672E-3</v>
      </c>
      <c r="I3179" s="4">
        <v>-0.14664096148257233</v>
      </c>
      <c r="J3179" s="4">
        <v>7.4789036672421538E-2</v>
      </c>
      <c r="K3179" s="4">
        <v>1.1890605880120253E-2</v>
      </c>
    </row>
    <row r="3180" spans="7:11" x14ac:dyDescent="0.35">
      <c r="G3180" s="271">
        <v>37653</v>
      </c>
      <c r="H3180" s="4">
        <v>4.5251648126838573E-2</v>
      </c>
      <c r="I3180" s="4">
        <v>0.14757086475381676</v>
      </c>
      <c r="J3180" s="4">
        <v>7.2184010633694395E-2</v>
      </c>
      <c r="K3180" s="4">
        <v>2.3678384244011141E-2</v>
      </c>
    </row>
    <row r="3181" spans="7:11" x14ac:dyDescent="0.35">
      <c r="G3181" s="271">
        <v>37681</v>
      </c>
      <c r="H3181" s="4">
        <v>0.14318211426591776</v>
      </c>
      <c r="I3181" s="4">
        <v>0.19414554680996821</v>
      </c>
      <c r="J3181" s="4">
        <v>8.6108874378516997E-2</v>
      </c>
      <c r="K3181" s="4">
        <v>5.0309898345048065E-2</v>
      </c>
    </row>
    <row r="3182" spans="7:11" x14ac:dyDescent="0.35">
      <c r="G3182" s="271">
        <v>37712</v>
      </c>
      <c r="H3182" s="4">
        <v>-3.6263066227207097E-2</v>
      </c>
      <c r="I3182" s="4">
        <v>-1.3436409788364911E-2</v>
      </c>
      <c r="J3182" s="4">
        <v>6.7170254177375766E-2</v>
      </c>
      <c r="K3182" s="4">
        <v>2.8897847671020438E-2</v>
      </c>
    </row>
    <row r="3183" spans="7:11" x14ac:dyDescent="0.35">
      <c r="G3183" s="271">
        <v>37742</v>
      </c>
      <c r="H3183" s="4">
        <v>-5.2697915081769686E-3</v>
      </c>
      <c r="I3183" s="4">
        <v>0.13632691107957595</v>
      </c>
      <c r="J3183" s="4">
        <v>6.1912043746643164E-2</v>
      </c>
      <c r="K3183" s="4">
        <v>3.2849141584740726E-2</v>
      </c>
    </row>
    <row r="3184" spans="7:11" x14ac:dyDescent="0.35">
      <c r="G3184" s="271">
        <v>37773</v>
      </c>
      <c r="H3184" s="4">
        <v>-1.9502813775894245E-2</v>
      </c>
      <c r="I3184" s="4">
        <v>-7.127899274850813E-2</v>
      </c>
      <c r="J3184" s="4">
        <v>5.3686405853577757E-2</v>
      </c>
      <c r="K3184" s="4">
        <v>1.5667727930313013E-2</v>
      </c>
    </row>
    <row r="3185" spans="7:11" x14ac:dyDescent="0.35">
      <c r="G3185" s="271">
        <v>37803</v>
      </c>
      <c r="H3185" s="4">
        <v>9.2979337441783994E-2</v>
      </c>
      <c r="I3185" s="4">
        <v>0.15485879651459555</v>
      </c>
      <c r="J3185" s="4">
        <v>4.6874540682798393E-2</v>
      </c>
      <c r="K3185" s="4">
        <v>1.9392757604759447E-2</v>
      </c>
    </row>
    <row r="3186" spans="7:11" x14ac:dyDescent="0.35">
      <c r="G3186" s="271">
        <v>37834</v>
      </c>
      <c r="H3186" s="4">
        <v>7.8893561613039509E-2</v>
      </c>
      <c r="I3186" s="4">
        <v>0.2169562982613491</v>
      </c>
      <c r="J3186" s="4">
        <v>5.6111709698591694E-2</v>
      </c>
      <c r="K3186" s="4">
        <v>3.5645699649553109E-2</v>
      </c>
    </row>
    <row r="3187" spans="7:11" x14ac:dyDescent="0.35">
      <c r="G3187" s="271">
        <v>37865</v>
      </c>
      <c r="H3187" s="4">
        <v>6.8109105563942229E-2</v>
      </c>
      <c r="I3187" s="4">
        <v>0.75197423823855369</v>
      </c>
      <c r="J3187" s="4">
        <v>5.5527095468994592E-2</v>
      </c>
      <c r="K3187" s="4">
        <v>9.8862147879319462E-2</v>
      </c>
    </row>
    <row r="3188" spans="7:11" x14ac:dyDescent="0.35">
      <c r="G3188" s="271">
        <v>37895</v>
      </c>
      <c r="H3188" s="4">
        <v>-0.10039927491009981</v>
      </c>
      <c r="I3188" s="4">
        <v>0.18216454459977083</v>
      </c>
      <c r="J3188" s="4">
        <v>3.3027685355643044E-2</v>
      </c>
      <c r="K3188" s="4">
        <v>0.10588135410163235</v>
      </c>
    </row>
    <row r="3189" spans="7:11" x14ac:dyDescent="0.35">
      <c r="G3189" s="271">
        <v>37926</v>
      </c>
      <c r="H3189" s="4">
        <v>2.6809160978791269E-3</v>
      </c>
      <c r="I3189" s="4">
        <v>0.36527826172270905</v>
      </c>
      <c r="J3189" s="4">
        <v>2.714189319360627E-2</v>
      </c>
      <c r="K3189" s="4">
        <v>0.13607258311463655</v>
      </c>
    </row>
    <row r="3190" spans="7:11" x14ac:dyDescent="0.35">
      <c r="G3190" s="271">
        <v>37956</v>
      </c>
      <c r="H3190" s="4">
        <v>0.12245019781171007</v>
      </c>
      <c r="I3190" s="4">
        <v>0.22368479516699824</v>
      </c>
      <c r="J3190" s="4">
        <v>2.823498436461791E-2</v>
      </c>
      <c r="K3190" s="4">
        <v>0.1660112015020212</v>
      </c>
    </row>
    <row r="3191" spans="7:11" x14ac:dyDescent="0.35">
      <c r="G3191" s="271">
        <v>37987</v>
      </c>
      <c r="H3191" s="4">
        <v>0.13202890133985701</v>
      </c>
      <c r="I3191" s="4">
        <v>0.22848802810832924</v>
      </c>
      <c r="J3191" s="4">
        <v>3.8285037525348287E-2</v>
      </c>
      <c r="K3191" s="4">
        <v>0.1996593177549324</v>
      </c>
    </row>
    <row r="3192" spans="7:11" x14ac:dyDescent="0.35">
      <c r="G3192" s="271">
        <v>38018</v>
      </c>
      <c r="H3192" s="4">
        <v>0.14991045494714261</v>
      </c>
      <c r="I3192" s="4">
        <v>0.27937845079169588</v>
      </c>
      <c r="J3192" s="4">
        <v>4.6999825137401752E-2</v>
      </c>
      <c r="K3192" s="4">
        <v>0.21083469585977066</v>
      </c>
    </row>
    <row r="3193" spans="7:11" x14ac:dyDescent="0.35">
      <c r="G3193" s="271">
        <v>38047</v>
      </c>
      <c r="H3193" s="4">
        <v>4.0486719785002956E-2</v>
      </c>
      <c r="I3193" s="4">
        <v>0.23764692823992406</v>
      </c>
      <c r="J3193" s="4">
        <v>3.8679142090394691E-2</v>
      </c>
      <c r="K3193" s="4">
        <v>0.21480188972915992</v>
      </c>
    </row>
    <row r="3194" spans="7:11" x14ac:dyDescent="0.35">
      <c r="G3194" s="271">
        <v>38078</v>
      </c>
      <c r="H3194" s="4">
        <v>0.1137183239900037</v>
      </c>
      <c r="I3194" s="4">
        <v>0.19679719555113451</v>
      </c>
      <c r="J3194" s="4">
        <v>5.1666331581415648E-2</v>
      </c>
      <c r="K3194" s="4">
        <v>0.23434276370064167</v>
      </c>
    </row>
    <row r="3195" spans="7:11" x14ac:dyDescent="0.35">
      <c r="G3195" s="271">
        <v>38108</v>
      </c>
      <c r="H3195" s="4">
        <v>0.11979191179132043</v>
      </c>
      <c r="I3195" s="4">
        <v>0.16870420717138712</v>
      </c>
      <c r="J3195" s="4">
        <v>6.2076770085087052E-2</v>
      </c>
      <c r="K3195" s="4">
        <v>0.23633279555500142</v>
      </c>
    </row>
    <row r="3196" spans="7:11" x14ac:dyDescent="0.35">
      <c r="G3196" s="271">
        <v>38139</v>
      </c>
      <c r="H3196" s="4">
        <v>0.26814409639084813</v>
      </c>
      <c r="I3196" s="4">
        <v>0.41698811819604509</v>
      </c>
      <c r="J3196" s="4">
        <v>8.6772118024760259E-2</v>
      </c>
      <c r="K3196" s="4">
        <v>0.27777160816442237</v>
      </c>
    </row>
    <row r="3197" spans="7:11" x14ac:dyDescent="0.35">
      <c r="G3197" s="271">
        <v>38169</v>
      </c>
      <c r="H3197" s="4">
        <v>1.9169394981342069E-3</v>
      </c>
      <c r="I3197" s="4">
        <v>-2.7684708213696063E-2</v>
      </c>
      <c r="J3197" s="4">
        <v>7.767808811585164E-2</v>
      </c>
      <c r="K3197" s="4">
        <v>0.25707463094236704</v>
      </c>
    </row>
    <row r="3198" spans="7:11" x14ac:dyDescent="0.35">
      <c r="G3198" s="271">
        <v>38200</v>
      </c>
      <c r="H3198" s="4">
        <v>8.0640164061207331E-2</v>
      </c>
      <c r="I3198" s="4">
        <v>0.10702220048417543</v>
      </c>
      <c r="J3198" s="4">
        <v>7.7805893635022327E-2</v>
      </c>
      <c r="K3198" s="4">
        <v>0.24801080792904973</v>
      </c>
    </row>
    <row r="3199" spans="7:11" x14ac:dyDescent="0.35">
      <c r="G3199" s="271">
        <v>38231</v>
      </c>
      <c r="H3199" s="4">
        <v>0.11978899473389371</v>
      </c>
      <c r="I3199" s="4">
        <v>-0.18109635796860257</v>
      </c>
      <c r="J3199" s="4">
        <v>8.2080730242201083E-2</v>
      </c>
      <c r="K3199" s="4">
        <v>0.16166683897299183</v>
      </c>
    </row>
    <row r="3200" spans="7:11" x14ac:dyDescent="0.35">
      <c r="G3200" s="271">
        <v>38261</v>
      </c>
      <c r="H3200" s="4">
        <v>0.22971871911424224</v>
      </c>
      <c r="I3200" s="4">
        <v>4.2413996545623611E-2</v>
      </c>
      <c r="J3200" s="4">
        <v>0.11334830109614602</v>
      </c>
      <c r="K3200" s="4">
        <v>0.14820026565955358</v>
      </c>
    </row>
    <row r="3201" spans="7:11" x14ac:dyDescent="0.35">
      <c r="G3201" s="271">
        <v>38292</v>
      </c>
      <c r="H3201" s="4">
        <v>0.19853243834738077</v>
      </c>
      <c r="I3201" s="4">
        <v>0.1347642504395683</v>
      </c>
      <c r="J3201" s="4">
        <v>0.13016817651507684</v>
      </c>
      <c r="K3201" s="4">
        <v>0.13232157038310399</v>
      </c>
    </row>
    <row r="3202" spans="7:11" x14ac:dyDescent="0.35">
      <c r="G3202" s="271">
        <v>38322</v>
      </c>
      <c r="H3202" s="4">
        <v>0.17416345086832141</v>
      </c>
      <c r="I3202" s="4">
        <v>0.2243024171900232</v>
      </c>
      <c r="J3202" s="4">
        <v>0.134055216173806</v>
      </c>
      <c r="K3202" s="4">
        <v>0.13363857309717586</v>
      </c>
    </row>
    <row r="3203" spans="7:11" x14ac:dyDescent="0.35">
      <c r="G3203" s="271">
        <v>38353</v>
      </c>
      <c r="H3203" s="4">
        <v>6.361990159825659E-2</v>
      </c>
      <c r="I3203" s="4">
        <v>2.3222673405066896E-2</v>
      </c>
      <c r="J3203" s="4">
        <v>0.12819706236257233</v>
      </c>
      <c r="K3203" s="4">
        <v>0.11856375601307878</v>
      </c>
    </row>
    <row r="3204" spans="7:11" x14ac:dyDescent="0.35">
      <c r="G3204" s="271">
        <v>38384</v>
      </c>
      <c r="H3204" s="4">
        <v>7.0132179576831488E-2</v>
      </c>
      <c r="I3204" s="4">
        <v>-0.14823800748574445</v>
      </c>
      <c r="J3204" s="4">
        <v>0.12118018994004109</v>
      </c>
      <c r="K3204" s="4">
        <v>8.1519096174116124E-2</v>
      </c>
    </row>
    <row r="3205" spans="7:11" x14ac:dyDescent="0.35">
      <c r="G3205" s="271">
        <v>38412</v>
      </c>
      <c r="H3205" s="4">
        <v>0.12066756202045381</v>
      </c>
      <c r="I3205" s="4">
        <v>4.952790667686835E-2</v>
      </c>
      <c r="J3205" s="4">
        <v>0.12826411969942542</v>
      </c>
      <c r="K3205" s="4">
        <v>6.5848556759481314E-2</v>
      </c>
    </row>
    <row r="3206" spans="7:11" x14ac:dyDescent="0.35">
      <c r="G3206" s="271">
        <v>38443</v>
      </c>
      <c r="H3206" s="4">
        <v>5.2529374377063842E-3</v>
      </c>
      <c r="I3206" s="4">
        <v>-0.21940605579878025</v>
      </c>
      <c r="J3206" s="4">
        <v>0.11836758330115593</v>
      </c>
      <c r="K3206" s="4">
        <v>3.0798644730293034E-2</v>
      </c>
    </row>
    <row r="3207" spans="7:11" x14ac:dyDescent="0.35">
      <c r="G3207" s="271">
        <v>38473</v>
      </c>
      <c r="H3207" s="4">
        <v>0.1623488978137253</v>
      </c>
      <c r="I3207" s="4">
        <v>-0.19089989157216092</v>
      </c>
      <c r="J3207" s="4">
        <v>0.1221069919730986</v>
      </c>
      <c r="K3207" s="4">
        <v>-1.9487408976714971E-4</v>
      </c>
    </row>
    <row r="3208" spans="7:11" x14ac:dyDescent="0.35">
      <c r="G3208" s="271">
        <v>38504</v>
      </c>
      <c r="H3208" s="4">
        <v>4.5816152835337354E-2</v>
      </c>
      <c r="I3208" s="4">
        <v>-0.13412375843282476</v>
      </c>
      <c r="J3208" s="4">
        <v>0.10303502334744508</v>
      </c>
      <c r="K3208" s="4">
        <v>-3.8649467244624147E-2</v>
      </c>
    </row>
    <row r="3209" spans="7:11" x14ac:dyDescent="0.35">
      <c r="G3209" s="271">
        <v>38534</v>
      </c>
      <c r="H3209" s="4">
        <v>4.8318830323580642E-2</v>
      </c>
      <c r="I3209" s="4">
        <v>-8.2793922450708046E-2</v>
      </c>
      <c r="J3209" s="4">
        <v>0.10735028175539463</v>
      </c>
      <c r="K3209" s="4">
        <v>-4.3107285080132951E-2</v>
      </c>
    </row>
    <row r="3210" spans="7:11" x14ac:dyDescent="0.35">
      <c r="G3210" s="271">
        <v>38565</v>
      </c>
      <c r="H3210" s="4">
        <v>0.18942944163056663</v>
      </c>
      <c r="I3210" s="4">
        <v>-6.8873202642096509E-2</v>
      </c>
      <c r="J3210" s="4">
        <v>0.11480609638100914</v>
      </c>
      <c r="K3210" s="4">
        <v>-5.4188748177249502E-2</v>
      </c>
    </row>
    <row r="3211" spans="7:11" x14ac:dyDescent="0.35">
      <c r="G3211" s="271">
        <v>38596</v>
      </c>
      <c r="H3211" s="4">
        <v>0.31832715043201909</v>
      </c>
      <c r="I3211" s="4">
        <v>-4.1970669141978445E-2</v>
      </c>
      <c r="J3211" s="4">
        <v>0.1320529698818369</v>
      </c>
      <c r="K3211" s="4">
        <v>-3.9990969481028316E-2</v>
      </c>
    </row>
    <row r="3212" spans="7:11" x14ac:dyDescent="0.35">
      <c r="G3212" s="271">
        <v>38626</v>
      </c>
      <c r="H3212" s="4">
        <v>-5.1604116446435255E-2</v>
      </c>
      <c r="I3212" s="4">
        <v>-9.5290282491167555E-2</v>
      </c>
      <c r="J3212" s="4">
        <v>0.10612990956257828</v>
      </c>
      <c r="K3212" s="4">
        <v>-5.201628823309723E-2</v>
      </c>
    </row>
    <row r="3213" spans="7:11" x14ac:dyDescent="0.35">
      <c r="G3213" s="271">
        <v>38657</v>
      </c>
      <c r="H3213" s="4">
        <v>0.16304444096524762</v>
      </c>
      <c r="I3213" s="4">
        <v>-8.4333273852479684E-2</v>
      </c>
      <c r="J3213" s="4">
        <v>0.10428905101204888</v>
      </c>
      <c r="K3213" s="4">
        <v>-7.0188381658060184E-2</v>
      </c>
    </row>
    <row r="3214" spans="7:11" x14ac:dyDescent="0.35">
      <c r="G3214" s="271">
        <v>38687</v>
      </c>
      <c r="H3214" s="4">
        <v>1.5747209331917755E-3</v>
      </c>
      <c r="I3214" s="4">
        <v>-5.4479252338178741E-3</v>
      </c>
      <c r="J3214" s="4">
        <v>9.1455215659992817E-2</v>
      </c>
      <c r="K3214" s="4">
        <v>-8.462625799758916E-2</v>
      </c>
    </row>
    <row r="3215" spans="7:11" x14ac:dyDescent="0.35">
      <c r="G3215" s="271">
        <v>38718</v>
      </c>
      <c r="H3215" s="4">
        <v>0.16288533046665732</v>
      </c>
      <c r="I3215" s="4">
        <v>-0.10901951828738243</v>
      </c>
      <c r="J3215" s="4">
        <v>9.9307629685233989E-2</v>
      </c>
      <c r="K3215" s="4">
        <v>-9.4165830433354247E-2</v>
      </c>
    </row>
    <row r="3216" spans="7:11" x14ac:dyDescent="0.35">
      <c r="G3216" s="271">
        <v>38749</v>
      </c>
      <c r="H3216" s="4">
        <v>-1.8418725204752406E-2</v>
      </c>
      <c r="I3216" s="4">
        <v>0.47578880769260778</v>
      </c>
      <c r="J3216" s="4">
        <v>9.143388289198251E-2</v>
      </c>
      <c r="K3216" s="4">
        <v>-4.7081706808024704E-2</v>
      </c>
    </row>
    <row r="3217" spans="7:11" x14ac:dyDescent="0.35">
      <c r="G3217" s="271">
        <v>38777</v>
      </c>
      <c r="H3217" s="4">
        <v>8.6841099523933485E-2</v>
      </c>
      <c r="I3217" s="4">
        <v>0.28652032258892346</v>
      </c>
      <c r="J3217" s="4">
        <v>8.8631960718782876E-2</v>
      </c>
      <c r="K3217" s="4">
        <v>-2.3512221675830558E-2</v>
      </c>
    </row>
    <row r="3218" spans="7:11" x14ac:dyDescent="0.35">
      <c r="G3218" s="271">
        <v>38808</v>
      </c>
      <c r="H3218" s="4">
        <v>4.758734676452625E-2</v>
      </c>
      <c r="I3218" s="4">
        <v>0.52088898874144851</v>
      </c>
      <c r="J3218" s="4">
        <v>9.2021783847348937E-2</v>
      </c>
      <c r="K3218" s="4">
        <v>2.9976865669375297E-2</v>
      </c>
    </row>
    <row r="3219" spans="7:11" x14ac:dyDescent="0.35">
      <c r="G3219" s="271">
        <v>38838</v>
      </c>
      <c r="H3219" s="4">
        <v>1.411569712364158E-2</v>
      </c>
      <c r="I3219" s="4">
        <v>0.66581790191310675</v>
      </c>
      <c r="J3219" s="4">
        <v>7.9468687944989957E-2</v>
      </c>
      <c r="K3219" s="4">
        <v>9.708099488299804E-2</v>
      </c>
    </row>
    <row r="3220" spans="7:11" x14ac:dyDescent="0.35">
      <c r="G3220" s="271">
        <v>38869</v>
      </c>
      <c r="H3220" s="4">
        <v>-1.2391267789486848E-2</v>
      </c>
      <c r="I3220" s="4">
        <v>7.780050586116749E-3</v>
      </c>
      <c r="J3220" s="4">
        <v>7.3831665708291361E-2</v>
      </c>
      <c r="K3220" s="4">
        <v>0.1114510719044044</v>
      </c>
    </row>
    <row r="3221" spans="7:11" x14ac:dyDescent="0.35">
      <c r="G3221" s="271">
        <v>38899</v>
      </c>
      <c r="H3221" s="4">
        <v>0.15018330086420151</v>
      </c>
      <c r="I3221" s="4">
        <v>3.2675575795563905E-2</v>
      </c>
      <c r="J3221" s="4">
        <v>8.2733388291811316E-2</v>
      </c>
      <c r="K3221" s="4">
        <v>0.12170550148653336</v>
      </c>
    </row>
    <row r="3222" spans="7:11" x14ac:dyDescent="0.35">
      <c r="G3222" s="271">
        <v>38930</v>
      </c>
      <c r="H3222" s="4">
        <v>0.10032659520283871</v>
      </c>
      <c r="I3222" s="4">
        <v>5.1856110866758121E-2</v>
      </c>
      <c r="J3222" s="4">
        <v>7.7362122150713253E-2</v>
      </c>
      <c r="K3222" s="4">
        <v>0.13081975633129761</v>
      </c>
    </row>
    <row r="3223" spans="7:11" x14ac:dyDescent="0.35">
      <c r="G3223" s="271">
        <v>38961</v>
      </c>
      <c r="H3223" s="4">
        <v>4.4029905530251767E-3</v>
      </c>
      <c r="I3223" s="4">
        <v>2.5633274413431328E-2</v>
      </c>
      <c r="J3223" s="4">
        <v>5.1559899753818694E-2</v>
      </c>
      <c r="K3223" s="4">
        <v>0.13719032639702511</v>
      </c>
    </row>
    <row r="3224" spans="7:11" x14ac:dyDescent="0.35">
      <c r="G3224" s="271">
        <v>38991</v>
      </c>
      <c r="H3224" s="4">
        <v>0.17602021848740801</v>
      </c>
      <c r="I3224" s="4">
        <v>0.57715910640692725</v>
      </c>
      <c r="J3224" s="4">
        <v>7.1265220795434736E-2</v>
      </c>
      <c r="K3224" s="4">
        <v>0.19672304277512476</v>
      </c>
    </row>
    <row r="3225" spans="7:11" x14ac:dyDescent="0.35">
      <c r="G3225" s="271">
        <v>39022</v>
      </c>
      <c r="H3225" s="4">
        <v>3.8295860110652447E-2</v>
      </c>
      <c r="I3225" s="4">
        <v>0.4328800667373458</v>
      </c>
      <c r="J3225" s="4">
        <v>6.0517064050779279E-2</v>
      </c>
      <c r="K3225" s="4">
        <v>0.24607975950493888</v>
      </c>
    </row>
    <row r="3226" spans="7:11" x14ac:dyDescent="0.35">
      <c r="G3226" s="271">
        <v>39052</v>
      </c>
      <c r="H3226" s="4">
        <v>8.6116066573305394E-2</v>
      </c>
      <c r="I3226" s="4">
        <v>0.22045823169717771</v>
      </c>
      <c r="J3226" s="4">
        <v>6.6647775769419271E-2</v>
      </c>
      <c r="K3226" s="4">
        <v>0.26636075712726814</v>
      </c>
    </row>
    <row r="3227" spans="7:11" x14ac:dyDescent="0.35">
      <c r="G3227" s="271">
        <v>39083</v>
      </c>
      <c r="H3227" s="4">
        <v>2.283029283905913E-2</v>
      </c>
      <c r="I3227" s="4">
        <v>0.50206643925897843</v>
      </c>
      <c r="J3227" s="4">
        <v>5.5875263279618892E-2</v>
      </c>
      <c r="K3227" s="4">
        <v>0.31385804653184057</v>
      </c>
    </row>
    <row r="3228" spans="7:11" x14ac:dyDescent="0.35">
      <c r="G3228" s="271">
        <v>39114</v>
      </c>
      <c r="H3228" s="4">
        <v>8.2998650388079076E-2</v>
      </c>
      <c r="I3228" s="4">
        <v>5.2870675104181419E-2</v>
      </c>
      <c r="J3228" s="4">
        <v>6.3923134974271489E-2</v>
      </c>
      <c r="K3228" s="4">
        <v>0.27118277361999499</v>
      </c>
    </row>
    <row r="3229" spans="7:11" x14ac:dyDescent="0.35">
      <c r="G3229" s="271">
        <v>39142</v>
      </c>
      <c r="H3229" s="4">
        <v>6.3273910763941954E-2</v>
      </c>
      <c r="I3229" s="4">
        <v>0.54276324178683621</v>
      </c>
      <c r="J3229" s="4">
        <v>6.1941229020302968E-2</v>
      </c>
      <c r="K3229" s="4">
        <v>0.30456329845956542</v>
      </c>
    </row>
    <row r="3230" spans="7:11" x14ac:dyDescent="0.35">
      <c r="G3230" s="271">
        <v>39173</v>
      </c>
      <c r="H3230" s="4">
        <v>-7.5274376332004067E-3</v>
      </c>
      <c r="I3230" s="4">
        <v>0.31617675316204918</v>
      </c>
      <c r="J3230" s="4">
        <v>5.7612990677708531E-2</v>
      </c>
      <c r="K3230" s="4">
        <v>0.29159171698129804</v>
      </c>
    </row>
    <row r="3231" spans="7:11" x14ac:dyDescent="0.35">
      <c r="G3231" s="271">
        <v>39203</v>
      </c>
      <c r="H3231" s="4">
        <v>3.7357976553653804E-2</v>
      </c>
      <c r="I3231" s="4">
        <v>7.5948275754565087E-2</v>
      </c>
      <c r="J3231" s="4">
        <v>5.9541737533607142E-2</v>
      </c>
      <c r="K3231" s="4">
        <v>0.24222923900939608</v>
      </c>
    </row>
    <row r="3232" spans="7:11" x14ac:dyDescent="0.35">
      <c r="G3232" s="271">
        <v>39234</v>
      </c>
      <c r="H3232" s="4">
        <v>9.0871994115052646E-2</v>
      </c>
      <c r="I3232" s="4">
        <v>0.78426272753773407</v>
      </c>
      <c r="J3232" s="4">
        <v>6.8590357387309009E-2</v>
      </c>
      <c r="K3232" s="4">
        <v>0.29902593442802528</v>
      </c>
    </row>
    <row r="3233" spans="7:11" x14ac:dyDescent="0.35">
      <c r="G3233" s="271">
        <v>39264</v>
      </c>
      <c r="H3233" s="4">
        <v>0.15024176727192118</v>
      </c>
      <c r="I3233" s="4">
        <v>0.77116647535629013</v>
      </c>
      <c r="J3233" s="4">
        <v>6.9596416595582022E-2</v>
      </c>
      <c r="K3233" s="4">
        <v>0.35084551178554957</v>
      </c>
    </row>
    <row r="3234" spans="7:11" x14ac:dyDescent="0.35">
      <c r="G3234" s="271">
        <v>39295</v>
      </c>
      <c r="H3234" s="4">
        <v>9.8322209564755569E-2</v>
      </c>
      <c r="I3234" s="4">
        <v>0.6794255420269284</v>
      </c>
      <c r="J3234" s="4">
        <v>6.9657090477265982E-2</v>
      </c>
      <c r="K3234" s="4">
        <v>0.3893800501079776</v>
      </c>
    </row>
    <row r="3235" spans="7:11" x14ac:dyDescent="0.35">
      <c r="G3235" s="271">
        <v>39326</v>
      </c>
      <c r="H3235" s="4">
        <v>1.7070525340382892E-2</v>
      </c>
      <c r="I3235" s="4">
        <v>0.53243630722254975</v>
      </c>
      <c r="J3235" s="4">
        <v>7.0850267750385942E-2</v>
      </c>
      <c r="K3235" s="4">
        <v>0.42742079186518711</v>
      </c>
    </row>
    <row r="3236" spans="7:11" x14ac:dyDescent="0.35">
      <c r="G3236" s="271">
        <v>39356</v>
      </c>
      <c r="H3236" s="4">
        <v>9.3367256755322536E-2</v>
      </c>
      <c r="I3236" s="4">
        <v>0.16475034744496453</v>
      </c>
      <c r="J3236" s="4">
        <v>6.4644369594051287E-2</v>
      </c>
      <c r="K3236" s="4">
        <v>0.38716233547879231</v>
      </c>
    </row>
    <row r="3237" spans="7:11" x14ac:dyDescent="0.35">
      <c r="G3237" s="271">
        <v>39387</v>
      </c>
      <c r="H3237" s="4">
        <v>3.8027304056188038E-2</v>
      </c>
      <c r="I3237" s="4">
        <v>0.3372844710869265</v>
      </c>
      <c r="J3237" s="4">
        <v>6.4527707361438758E-2</v>
      </c>
      <c r="K3237" s="4">
        <v>0.37861560405499461</v>
      </c>
    </row>
    <row r="3238" spans="7:11" x14ac:dyDescent="0.35">
      <c r="G3238" s="271">
        <v>39417</v>
      </c>
      <c r="H3238" s="4">
        <v>7.0710038892563887E-2</v>
      </c>
      <c r="I3238" s="4">
        <v>0.20196666119032392</v>
      </c>
      <c r="J3238" s="4">
        <v>6.3515396279320013E-2</v>
      </c>
      <c r="K3238" s="4">
        <v>0.37456852355905967</v>
      </c>
    </row>
    <row r="3239" spans="7:11" x14ac:dyDescent="0.35">
      <c r="G3239" s="271">
        <v>39448</v>
      </c>
      <c r="H3239" s="4">
        <v>0.10711100743183799</v>
      </c>
      <c r="I3239" s="4">
        <v>0.23324505117203898</v>
      </c>
      <c r="J3239" s="4">
        <v>7.038897956251855E-2</v>
      </c>
      <c r="K3239" s="4">
        <v>0.35587309972132264</v>
      </c>
    </row>
    <row r="3240" spans="7:11" x14ac:dyDescent="0.35">
      <c r="G3240" s="271">
        <v>39479</v>
      </c>
      <c r="H3240" s="4">
        <v>0.13467535179039802</v>
      </c>
      <c r="I3240" s="4">
        <v>0.13582635365020179</v>
      </c>
      <c r="J3240" s="4">
        <v>7.4583656237837248E-2</v>
      </c>
      <c r="K3240" s="4">
        <v>0.36233191396018993</v>
      </c>
    </row>
    <row r="3241" spans="7:11" x14ac:dyDescent="0.35">
      <c r="G3241" s="271">
        <v>39508</v>
      </c>
      <c r="H3241" s="4">
        <v>-7.6875489725110491E-2</v>
      </c>
      <c r="I3241" s="4">
        <v>-0.33484835184965678</v>
      </c>
      <c r="J3241" s="4">
        <v>6.1727234727452451E-2</v>
      </c>
      <c r="K3241" s="4">
        <v>0.23856059099828264</v>
      </c>
    </row>
    <row r="3242" spans="7:11" x14ac:dyDescent="0.35">
      <c r="G3242" s="271">
        <v>39539</v>
      </c>
      <c r="H3242" s="4">
        <v>0.30370933246990073</v>
      </c>
      <c r="I3242" s="4">
        <v>5.8683454043568339E-2</v>
      </c>
      <c r="J3242" s="4">
        <v>8.4433737755168936E-2</v>
      </c>
      <c r="K3242" s="4">
        <v>0.21439016367458308</v>
      </c>
    </row>
    <row r="3243" spans="7:11" x14ac:dyDescent="0.35">
      <c r="G3243" s="271">
        <v>39569</v>
      </c>
      <c r="H3243" s="4">
        <v>0.13671123689280984</v>
      </c>
      <c r="I3243" s="4">
        <v>1.4090620259578301E-2</v>
      </c>
      <c r="J3243" s="4">
        <v>9.2580362947462858E-2</v>
      </c>
      <c r="K3243" s="4">
        <v>0.20743449999549601</v>
      </c>
    </row>
    <row r="3244" spans="7:11" x14ac:dyDescent="0.35">
      <c r="G3244" s="271">
        <v>39600</v>
      </c>
      <c r="H3244" s="4">
        <v>-6.69611903040499E-2</v>
      </c>
      <c r="I3244" s="4">
        <v>-0.1024931310407512</v>
      </c>
      <c r="J3244" s="4">
        <v>7.8571286252444361E-2</v>
      </c>
      <c r="K3244" s="4">
        <v>0.14366743237809687</v>
      </c>
    </row>
    <row r="3245" spans="7:11" x14ac:dyDescent="0.35">
      <c r="G3245" s="271">
        <v>39630</v>
      </c>
      <c r="H3245" s="4">
        <v>0.11813338813685892</v>
      </c>
      <c r="I3245" s="4">
        <v>-3.2186723248571747E-2</v>
      </c>
      <c r="J3245" s="4">
        <v>7.6273910536379441E-2</v>
      </c>
      <c r="K3245" s="4">
        <v>9.4329874856964091E-2</v>
      </c>
    </row>
    <row r="3246" spans="7:11" x14ac:dyDescent="0.35">
      <c r="G3246" s="271">
        <v>39661</v>
      </c>
      <c r="H3246" s="4">
        <v>0.24561961222072015</v>
      </c>
      <c r="I3246" s="4">
        <v>-0.37376573002490088</v>
      </c>
      <c r="J3246" s="4">
        <v>8.7933952367173385E-2</v>
      </c>
      <c r="K3246" s="4">
        <v>3.2271698306150398E-2</v>
      </c>
    </row>
    <row r="3247" spans="7:11" x14ac:dyDescent="0.35">
      <c r="G3247" s="271">
        <v>39692</v>
      </c>
      <c r="H3247" s="4">
        <v>2.9440734577496075E-2</v>
      </c>
      <c r="I3247" s="4">
        <v>-0.25918298776738524</v>
      </c>
      <c r="J3247" s="4">
        <v>8.8957313670001259E-2</v>
      </c>
      <c r="K3247" s="4">
        <v>-1.8424713146026672E-2</v>
      </c>
    </row>
    <row r="3248" spans="7:11" x14ac:dyDescent="0.35">
      <c r="G3248" s="271">
        <v>39722</v>
      </c>
      <c r="H3248" s="4">
        <v>-6.6366853645084545E-2</v>
      </c>
      <c r="I3248" s="4">
        <v>-0.35564292909294137</v>
      </c>
      <c r="J3248" s="4">
        <v>7.3778541614397009E-2</v>
      </c>
      <c r="K3248" s="4">
        <v>-6.5166177265687741E-2</v>
      </c>
    </row>
    <row r="3249" spans="7:11" x14ac:dyDescent="0.35">
      <c r="G3249" s="271">
        <v>39753</v>
      </c>
      <c r="H3249" s="4">
        <v>-0.12784162810789068</v>
      </c>
      <c r="I3249" s="4">
        <v>-0.53208840871418128</v>
      </c>
      <c r="J3249" s="4">
        <v>5.8446188706788416E-2</v>
      </c>
      <c r="K3249" s="4">
        <v>-0.14300546936821756</v>
      </c>
    </row>
    <row r="3250" spans="7:11" x14ac:dyDescent="0.35">
      <c r="G3250" s="271">
        <v>39783</v>
      </c>
      <c r="H3250" s="4">
        <v>-4.4850787968968797E-2</v>
      </c>
      <c r="I3250" s="4">
        <v>-0.37153611042336654</v>
      </c>
      <c r="J3250" s="4">
        <v>4.9906195412908527E-2</v>
      </c>
      <c r="K3250" s="4">
        <v>-0.18177333540342344</v>
      </c>
    </row>
    <row r="3251" spans="7:11" x14ac:dyDescent="0.35">
      <c r="G3251" s="271">
        <v>39814</v>
      </c>
      <c r="H3251" s="4">
        <v>-0.20583064691035324</v>
      </c>
      <c r="I3251" s="4">
        <v>-0.47821562019150443</v>
      </c>
      <c r="J3251" s="4">
        <v>2.3692789934671943E-2</v>
      </c>
      <c r="K3251" s="4">
        <v>-0.22935556232534982</v>
      </c>
    </row>
    <row r="3252" spans="7:11" x14ac:dyDescent="0.35">
      <c r="G3252" s="271">
        <v>39845</v>
      </c>
      <c r="H3252" s="4">
        <v>-0.21289478431793574</v>
      </c>
      <c r="I3252" s="4">
        <v>-0.49278024112649332</v>
      </c>
      <c r="J3252" s="4">
        <v>-4.4425183111831412E-3</v>
      </c>
      <c r="K3252" s="4">
        <v>-0.27585463903035456</v>
      </c>
    </row>
    <row r="3253" spans="7:11" x14ac:dyDescent="0.35">
      <c r="G3253" s="271">
        <v>39873</v>
      </c>
      <c r="H3253" s="4">
        <v>2.9268486722431764E-2</v>
      </c>
      <c r="I3253" s="4">
        <v>-0.42818009372131793</v>
      </c>
      <c r="J3253" s="4">
        <v>4.4616958910868032E-3</v>
      </c>
      <c r="K3253" s="4">
        <v>-0.28104996034415564</v>
      </c>
    </row>
    <row r="3254" spans="7:11" x14ac:dyDescent="0.35">
      <c r="G3254" s="271">
        <v>39904</v>
      </c>
      <c r="H3254" s="4">
        <v>-0.14624204490692194</v>
      </c>
      <c r="I3254" s="4">
        <v>-0.48444930149434284</v>
      </c>
      <c r="J3254" s="4">
        <v>-2.8831981854307465E-2</v>
      </c>
      <c r="K3254" s="4">
        <v>-0.32730417200183859</v>
      </c>
    </row>
    <row r="3255" spans="7:11" x14ac:dyDescent="0.35">
      <c r="G3255" s="271">
        <v>39934</v>
      </c>
      <c r="H3255" s="4">
        <v>-0.12607029077535481</v>
      </c>
      <c r="I3255" s="4">
        <v>-0.5285695519810667</v>
      </c>
      <c r="J3255" s="4">
        <v>-4.9910691647911398E-2</v>
      </c>
      <c r="K3255" s="4">
        <v>-0.37117464927519761</v>
      </c>
    </row>
    <row r="3256" spans="7:11" x14ac:dyDescent="0.35">
      <c r="G3256" s="271">
        <v>39965</v>
      </c>
      <c r="H3256" s="4">
        <v>1.5232957619316867E-2</v>
      </c>
      <c r="I3256" s="4">
        <v>-0.32775422212394778</v>
      </c>
      <c r="J3256" s="4">
        <v>-4.351143671988611E-2</v>
      </c>
      <c r="K3256" s="4">
        <v>-0.39140151305933302</v>
      </c>
    </row>
    <row r="3257" spans="7:11" x14ac:dyDescent="0.35">
      <c r="G3257" s="271">
        <v>39995</v>
      </c>
      <c r="H3257" s="4">
        <v>-0.24280559316750694</v>
      </c>
      <c r="I3257" s="4">
        <v>-0.37417235276130301</v>
      </c>
      <c r="J3257" s="4">
        <v>-7.9591080955586091E-2</v>
      </c>
      <c r="K3257" s="4">
        <v>-0.42053217914823704</v>
      </c>
    </row>
    <row r="3258" spans="7:11" x14ac:dyDescent="0.35">
      <c r="G3258" s="271">
        <v>40026</v>
      </c>
      <c r="H3258" s="4">
        <v>-0.23833182764793126</v>
      </c>
      <c r="I3258" s="4">
        <v>0.17929880823079558</v>
      </c>
      <c r="J3258" s="4">
        <v>-0.11713802141463514</v>
      </c>
      <c r="K3258" s="4">
        <v>-0.39631752656054331</v>
      </c>
    </row>
    <row r="3259" spans="7:11" x14ac:dyDescent="0.35">
      <c r="G3259" s="271">
        <v>40057</v>
      </c>
      <c r="H3259" s="4">
        <v>-7.0340538681881948E-2</v>
      </c>
      <c r="I3259" s="4">
        <v>-0.12411975040150902</v>
      </c>
      <c r="J3259" s="4">
        <v>-0.1254089538864932</v>
      </c>
      <c r="K3259" s="4">
        <v>-0.39092449487418113</v>
      </c>
    </row>
    <row r="3260" spans="7:11" x14ac:dyDescent="0.35">
      <c r="G3260" s="271">
        <v>40087</v>
      </c>
      <c r="H3260" s="4">
        <v>4.7690414873275078E-2</v>
      </c>
      <c r="I3260" s="4">
        <v>1.9377654926115984E-3</v>
      </c>
      <c r="J3260" s="4">
        <v>-0.11631052636361394</v>
      </c>
      <c r="K3260" s="4">
        <v>-0.36889536238473664</v>
      </c>
    </row>
    <row r="3261" spans="7:11" x14ac:dyDescent="0.35">
      <c r="G3261" s="271">
        <v>40118</v>
      </c>
      <c r="H3261" s="4">
        <v>3.1584409502283251E-3</v>
      </c>
      <c r="I3261" s="4">
        <v>0.31300547274437052</v>
      </c>
      <c r="J3261" s="4">
        <v>-0.10628300120261025</v>
      </c>
      <c r="K3261" s="4">
        <v>-0.31185038837208678</v>
      </c>
    </row>
    <row r="3262" spans="7:11" x14ac:dyDescent="0.35">
      <c r="G3262" s="271">
        <v>40148</v>
      </c>
      <c r="H3262" s="4">
        <v>0.21134032173963413</v>
      </c>
      <c r="I3262" s="4">
        <v>1.1155156765978225E-2</v>
      </c>
      <c r="J3262" s="4">
        <v>-8.913283523649973E-2</v>
      </c>
      <c r="K3262" s="4">
        <v>-0.2877085449987955</v>
      </c>
    </row>
    <row r="3263" spans="7:11" x14ac:dyDescent="0.35">
      <c r="G3263" s="271">
        <v>40179</v>
      </c>
      <c r="H3263" s="4">
        <v>6.6846372553586164E-2</v>
      </c>
      <c r="I3263" s="4">
        <v>0.33525535869706236</v>
      </c>
      <c r="J3263" s="4">
        <v>-6.9093452125701948E-2</v>
      </c>
      <c r="K3263" s="4">
        <v>-0.23741777802298514</v>
      </c>
    </row>
    <row r="3264" spans="7:11" x14ac:dyDescent="0.35">
      <c r="G3264" s="271">
        <v>40210</v>
      </c>
      <c r="H3264" s="4">
        <v>0.24114829776814783</v>
      </c>
      <c r="I3264" s="4">
        <v>2.2156601528338093E-2</v>
      </c>
      <c r="J3264" s="4">
        <v>-3.6302990785432643E-2</v>
      </c>
      <c r="K3264" s="4">
        <v>-0.19493164273980479</v>
      </c>
    </row>
    <row r="3265" spans="7:11" x14ac:dyDescent="0.35">
      <c r="G3265" s="271">
        <v>40238</v>
      </c>
      <c r="H3265" s="4">
        <v>8.373999880486882E-2</v>
      </c>
      <c r="I3265" s="4">
        <v>0.24448029513183678</v>
      </c>
      <c r="J3265" s="4">
        <v>-3.1720751139053482E-2</v>
      </c>
      <c r="K3265" s="4">
        <v>-0.13990988852453434</v>
      </c>
    </row>
    <row r="3266" spans="7:11" x14ac:dyDescent="0.35">
      <c r="G3266" s="271">
        <v>40269</v>
      </c>
      <c r="H3266" s="4">
        <v>7.5128749410913187E-3</v>
      </c>
      <c r="I3266" s="4">
        <v>0.22761850861565569</v>
      </c>
      <c r="J3266" s="4">
        <v>-1.8375617428308288E-2</v>
      </c>
      <c r="K3266" s="4">
        <v>-6.9875972437760225E-2</v>
      </c>
    </row>
    <row r="3267" spans="7:11" x14ac:dyDescent="0.35">
      <c r="G3267" s="271">
        <v>40299</v>
      </c>
      <c r="H3267" s="4">
        <v>-1.0677889367858406E-2</v>
      </c>
      <c r="I3267" s="4">
        <v>0.3399849212088828</v>
      </c>
      <c r="J3267" s="4">
        <v>-7.9233179358986217E-3</v>
      </c>
      <c r="K3267" s="4">
        <v>1.4674890157750697E-2</v>
      </c>
    </row>
    <row r="3268" spans="7:11" x14ac:dyDescent="0.35">
      <c r="G3268" s="271">
        <v>40330</v>
      </c>
      <c r="H3268" s="4">
        <v>0.17707464958492491</v>
      </c>
      <c r="I3268" s="4">
        <v>0.10674336389589323</v>
      </c>
      <c r="J3268" s="4">
        <v>5.2828961507767058E-3</v>
      </c>
      <c r="K3268" s="4">
        <v>6.7177398048940073E-2</v>
      </c>
    </row>
    <row r="3269" spans="7:11" x14ac:dyDescent="0.35">
      <c r="G3269" s="271">
        <v>40360</v>
      </c>
      <c r="H3269" s="4">
        <v>0.13604768212021656</v>
      </c>
      <c r="I3269" s="4">
        <v>6.1301749441320164E-2</v>
      </c>
      <c r="J3269" s="4">
        <v>4.4852062901775902E-2</v>
      </c>
      <c r="K3269" s="4">
        <v>0.1293430528056938</v>
      </c>
    </row>
    <row r="3270" spans="7:11" x14ac:dyDescent="0.35">
      <c r="G3270" s="271">
        <v>40391</v>
      </c>
      <c r="H3270" s="4">
        <v>5.3372601648425277E-2</v>
      </c>
      <c r="I3270" s="4">
        <v>-0.1001975061403958</v>
      </c>
      <c r="J3270" s="4">
        <v>7.419633485151178E-2</v>
      </c>
      <c r="K3270" s="4">
        <v>0.10485132743271475</v>
      </c>
    </row>
    <row r="3271" spans="7:11" x14ac:dyDescent="0.35">
      <c r="G3271" s="271">
        <v>40422</v>
      </c>
      <c r="H3271" s="4">
        <v>0.22510364264116034</v>
      </c>
      <c r="I3271" s="4">
        <v>3.519614826864359E-3</v>
      </c>
      <c r="J3271" s="4">
        <v>0.10237528385700911</v>
      </c>
      <c r="K3271" s="4">
        <v>0.11910796043420135</v>
      </c>
    </row>
    <row r="3272" spans="7:11" x14ac:dyDescent="0.35">
      <c r="G3272" s="271">
        <v>40452</v>
      </c>
      <c r="H3272" s="4">
        <v>0.18645867656831183</v>
      </c>
      <c r="I3272" s="4">
        <v>-5.0802121439254777E-2</v>
      </c>
      <c r="J3272" s="4">
        <v>0.11575626388124816</v>
      </c>
      <c r="K3272" s="4">
        <v>0.11362918994496862</v>
      </c>
    </row>
    <row r="3273" spans="7:11" x14ac:dyDescent="0.35">
      <c r="G3273" s="271">
        <v>40483</v>
      </c>
      <c r="H3273" s="4">
        <v>0.37282706637514473</v>
      </c>
      <c r="I3273" s="4">
        <v>6.8954994829815153E-3</v>
      </c>
      <c r="J3273" s="4">
        <v>0.14708334838828829</v>
      </c>
      <c r="K3273" s="4">
        <v>8.6321936246993136E-2</v>
      </c>
    </row>
    <row r="3274" spans="7:11" x14ac:dyDescent="0.35">
      <c r="G3274" s="271">
        <v>40513</v>
      </c>
      <c r="H3274" s="4">
        <v>0.14397990666409433</v>
      </c>
      <c r="I3274" s="4">
        <v>0.12232196344140411</v>
      </c>
      <c r="J3274" s="4">
        <v>0.14202766319306481</v>
      </c>
      <c r="K3274" s="4">
        <v>9.5368885612227672E-2</v>
      </c>
    </row>
    <row r="3275" spans="7:11" x14ac:dyDescent="0.35">
      <c r="G3275" s="271">
        <v>40544</v>
      </c>
      <c r="H3275" s="4">
        <v>0.21148762392554854</v>
      </c>
      <c r="I3275" s="4">
        <v>-6.7026456844445415E-2</v>
      </c>
      <c r="J3275" s="4">
        <v>0.15263634044878249</v>
      </c>
      <c r="K3275" s="4">
        <v>6.4885093510034908E-2</v>
      </c>
    </row>
    <row r="3276" spans="7:11" x14ac:dyDescent="0.35">
      <c r="G3276" s="271">
        <v>40575</v>
      </c>
      <c r="H3276" s="4">
        <v>0.10101166360878389</v>
      </c>
      <c r="I3276" s="4">
        <v>7.3993984195953155E-2</v>
      </c>
      <c r="J3276" s="4">
        <v>0.14210390607773182</v>
      </c>
      <c r="K3276" s="4">
        <v>6.8484274651783528E-2</v>
      </c>
    </row>
    <row r="3277" spans="7:11" x14ac:dyDescent="0.35">
      <c r="G3277" s="271">
        <v>40603</v>
      </c>
      <c r="H3277" s="4">
        <v>0.27651733305656756</v>
      </c>
      <c r="I3277" s="4">
        <v>-6.0879104324494948E-3</v>
      </c>
      <c r="J3277" s="4">
        <v>0.15924312128216855</v>
      </c>
      <c r="K3277" s="4">
        <v>4.8190023101389423E-2</v>
      </c>
    </row>
    <row r="3278" spans="7:11" x14ac:dyDescent="0.35">
      <c r="G3278" s="271">
        <v>40634</v>
      </c>
      <c r="H3278" s="4">
        <v>0.35851744128092689</v>
      </c>
      <c r="I3278" s="4">
        <v>-3.8485217446983633E-2</v>
      </c>
      <c r="J3278" s="4">
        <v>0.18688458513160411</v>
      </c>
      <c r="K3278" s="4">
        <v>2.7412486595270513E-2</v>
      </c>
    </row>
    <row r="3279" spans="7:11" x14ac:dyDescent="0.35">
      <c r="G3279" s="271">
        <v>40664</v>
      </c>
      <c r="H3279" s="4">
        <v>0.42993754134923101</v>
      </c>
      <c r="I3279" s="4">
        <v>9.99735253406413E-2</v>
      </c>
      <c r="J3279" s="4">
        <v>0.22213204725509761</v>
      </c>
      <c r="K3279" s="4">
        <v>1.4436322189603557E-2</v>
      </c>
    </row>
    <row r="3280" spans="7:11" x14ac:dyDescent="0.35">
      <c r="G3280" s="271">
        <v>40695</v>
      </c>
      <c r="H3280" s="4">
        <v>0.18622493199928369</v>
      </c>
      <c r="I3280" s="4">
        <v>-0.12327171856607955</v>
      </c>
      <c r="J3280" s="4">
        <v>0.22235819398332879</v>
      </c>
      <c r="K3280" s="4">
        <v>-5.5809138581768281E-3</v>
      </c>
    </row>
    <row r="3281" spans="7:11" x14ac:dyDescent="0.35">
      <c r="G3281" s="271">
        <v>40725</v>
      </c>
      <c r="H3281" s="4">
        <v>0.22737504937583264</v>
      </c>
      <c r="I3281" s="4">
        <v>5.490499101150248E-2</v>
      </c>
      <c r="J3281" s="4">
        <v>0.22995945885979396</v>
      </c>
      <c r="K3281" s="4">
        <v>-5.7925545975520132E-3</v>
      </c>
    </row>
    <row r="3282" spans="7:11" x14ac:dyDescent="0.35">
      <c r="G3282" s="271">
        <v>40756</v>
      </c>
      <c r="H3282" s="4">
        <v>0.31106747162967441</v>
      </c>
      <c r="I3282" s="4">
        <v>-4.7803379982855665E-2</v>
      </c>
      <c r="J3282" s="4">
        <v>0.24878021901617187</v>
      </c>
      <c r="K3282" s="4">
        <v>-1.1778077634152506E-3</v>
      </c>
    </row>
    <row r="3283" spans="7:11" x14ac:dyDescent="0.35">
      <c r="G3283" s="271">
        <v>40787</v>
      </c>
      <c r="H3283" s="4">
        <v>7.1796637696937671E-2</v>
      </c>
      <c r="I3283" s="4">
        <v>-8.5696049127492735E-4</v>
      </c>
      <c r="J3283" s="4">
        <v>0.23266553575670068</v>
      </c>
      <c r="K3283" s="4">
        <v>-1.5259947386168093E-3</v>
      </c>
    </row>
    <row r="3284" spans="7:11" x14ac:dyDescent="0.35">
      <c r="G3284" s="271">
        <v>40817</v>
      </c>
      <c r="H3284" s="4">
        <v>5.6939384585241282E-2</v>
      </c>
      <c r="I3284" s="4">
        <v>-2.4595009977864568E-2</v>
      </c>
      <c r="J3284" s="4">
        <v>0.21838423316722055</v>
      </c>
      <c r="K3284" s="4">
        <v>1.0170844974359827E-3</v>
      </c>
    </row>
    <row r="3285" spans="7:11" x14ac:dyDescent="0.35">
      <c r="G3285" s="271">
        <v>40848</v>
      </c>
      <c r="H3285" s="4">
        <v>7.1213615970319166E-2</v>
      </c>
      <c r="I3285" s="4">
        <v>-7.3328150079937093E-2</v>
      </c>
      <c r="J3285" s="4">
        <v>0.19202289295383679</v>
      </c>
      <c r="K3285" s="4">
        <v>-6.8315079118300703E-3</v>
      </c>
    </row>
    <row r="3286" spans="7:11" x14ac:dyDescent="0.35">
      <c r="G3286" s="271">
        <v>40878</v>
      </c>
      <c r="H3286" s="4">
        <v>4.8355415312267835E-2</v>
      </c>
      <c r="I3286" s="4">
        <v>1.4414525993165617E-2</v>
      </c>
      <c r="J3286" s="4">
        <v>0.18285282398518721</v>
      </c>
      <c r="K3286" s="4">
        <v>-1.4714337613376816E-2</v>
      </c>
    </row>
    <row r="3287" spans="7:11" x14ac:dyDescent="0.35">
      <c r="G3287" s="271">
        <v>40909</v>
      </c>
      <c r="H3287" s="4">
        <v>0.15801517907360485</v>
      </c>
      <c r="I3287" s="4">
        <v>-5.0080788304797674E-2</v>
      </c>
      <c r="J3287" s="4">
        <v>0.17899020711515767</v>
      </c>
      <c r="K3287" s="4">
        <v>-1.3097762780491129E-2</v>
      </c>
    </row>
    <row r="3288" spans="7:11" x14ac:dyDescent="0.35">
      <c r="G3288" s="271">
        <v>40940</v>
      </c>
      <c r="H3288" s="4">
        <v>0.12281184624207553</v>
      </c>
      <c r="I3288" s="4">
        <v>-3.9828390058023855E-2</v>
      </c>
      <c r="J3288" s="4">
        <v>0.18019981924809625</v>
      </c>
      <c r="K3288" s="4">
        <v>-2.0759583147555771E-2</v>
      </c>
    </row>
    <row r="3289" spans="7:11" x14ac:dyDescent="0.35">
      <c r="G3289" s="271">
        <v>40969</v>
      </c>
      <c r="H3289" s="4">
        <v>2.3725594564246055E-2</v>
      </c>
      <c r="I3289" s="4">
        <v>-0.16154124295491057</v>
      </c>
      <c r="J3289" s="4">
        <v>0.15694997982688719</v>
      </c>
      <c r="K3289" s="4">
        <v>-3.4617289933884909E-2</v>
      </c>
    </row>
    <row r="3290" spans="7:11" x14ac:dyDescent="0.35">
      <c r="G3290" s="271">
        <v>41000</v>
      </c>
      <c r="H3290" s="4">
        <v>2.820373456053904E-2</v>
      </c>
      <c r="I3290" s="4">
        <v>-0.1104923182869787</v>
      </c>
      <c r="J3290" s="4">
        <v>0.13189038562206434</v>
      </c>
      <c r="K3290" s="4">
        <v>-4.0617927643035068E-2</v>
      </c>
    </row>
    <row r="3291" spans="7:11" x14ac:dyDescent="0.35">
      <c r="G3291" s="271">
        <v>41030</v>
      </c>
      <c r="H3291" s="4">
        <v>3.2883998857463625E-2</v>
      </c>
      <c r="I3291" s="4">
        <v>-4.6055504640127642E-2</v>
      </c>
      <c r="J3291" s="4">
        <v>0.10325316250343097</v>
      </c>
      <c r="K3291" s="4">
        <v>-5.2284577651637187E-2</v>
      </c>
    </row>
    <row r="3292" spans="7:11" x14ac:dyDescent="0.35">
      <c r="G3292" s="271">
        <v>41061</v>
      </c>
      <c r="H3292" s="4">
        <v>0.13588460640414812</v>
      </c>
      <c r="I3292" s="4">
        <v>2.2315423442569315E-2</v>
      </c>
      <c r="J3292" s="4">
        <v>9.9800772034304819E-2</v>
      </c>
      <c r="K3292" s="4">
        <v>-3.9867830972935336E-2</v>
      </c>
    </row>
    <row r="3293" spans="7:11" x14ac:dyDescent="0.35">
      <c r="G3293" s="271">
        <v>41091</v>
      </c>
      <c r="H3293" s="4">
        <v>0.1395222338147275</v>
      </c>
      <c r="I3293" s="4">
        <v>-0.11445592035616636</v>
      </c>
      <c r="J3293" s="4">
        <v>9.3786267970231707E-2</v>
      </c>
      <c r="K3293" s="4">
        <v>-5.444192702145545E-2</v>
      </c>
    </row>
    <row r="3294" spans="7:11" x14ac:dyDescent="0.35">
      <c r="G3294" s="271">
        <v>41122</v>
      </c>
      <c r="H3294" s="4">
        <v>3.1069316112727563E-2</v>
      </c>
      <c r="I3294" s="4">
        <v>4.3285757989910412E-3</v>
      </c>
      <c r="J3294" s="4">
        <v>7.5639474403156992E-2</v>
      </c>
      <c r="K3294" s="4">
        <v>-5.0819422991398966E-2</v>
      </c>
    </row>
    <row r="3295" spans="7:11" x14ac:dyDescent="0.35">
      <c r="G3295" s="271">
        <v>41153</v>
      </c>
      <c r="H3295" s="4">
        <v>6.0592605582950654E-2</v>
      </c>
      <c r="I3295" s="4">
        <v>-6.8389554266032215E-2</v>
      </c>
      <c r="J3295" s="4">
        <v>7.4620849644754905E-2</v>
      </c>
      <c r="K3295" s="4">
        <v>-5.6219449355693674E-2</v>
      </c>
    </row>
    <row r="3296" spans="7:11" x14ac:dyDescent="0.35">
      <c r="G3296" s="271">
        <v>41183</v>
      </c>
      <c r="H3296" s="4">
        <v>0.15443539523497263</v>
      </c>
      <c r="I3296" s="4">
        <v>8.3724182902617184E-2</v>
      </c>
      <c r="J3296" s="4">
        <v>8.336526769810404E-2</v>
      </c>
      <c r="K3296" s="4">
        <v>-4.6982300698449664E-2</v>
      </c>
    </row>
    <row r="3297" spans="7:11" x14ac:dyDescent="0.35">
      <c r="G3297" s="271">
        <v>41214</v>
      </c>
      <c r="H3297" s="4">
        <v>7.0582809245671729E-2</v>
      </c>
      <c r="I3297" s="4">
        <v>-1.0929408576307087E-2</v>
      </c>
      <c r="J3297" s="4">
        <v>8.3234020859648483E-2</v>
      </c>
      <c r="K3297" s="4">
        <v>-4.1093063767143279E-2</v>
      </c>
    </row>
    <row r="3298" spans="7:11" x14ac:dyDescent="0.35">
      <c r="G3298" s="271">
        <v>41244</v>
      </c>
      <c r="H3298" s="4">
        <v>9.4121889709195994E-2</v>
      </c>
      <c r="I3298" s="4">
        <v>-2.410519948046963E-2</v>
      </c>
      <c r="J3298" s="4">
        <v>8.6763895155571813E-2</v>
      </c>
      <c r="K3298" s="4">
        <v>-4.4356590838375953E-2</v>
      </c>
    </row>
    <row r="3299" spans="7:11" x14ac:dyDescent="0.35">
      <c r="G3299" s="271">
        <v>41275</v>
      </c>
      <c r="H3299" s="4">
        <v>0.119533218598602</v>
      </c>
      <c r="I3299" s="4">
        <v>0.2269519313752757</v>
      </c>
      <c r="J3299" s="4">
        <v>8.4512973385479695E-2</v>
      </c>
      <c r="K3299" s="4">
        <v>-2.3513559897072711E-2</v>
      </c>
    </row>
    <row r="3300" spans="7:11" x14ac:dyDescent="0.35">
      <c r="G3300" s="271">
        <v>41306</v>
      </c>
      <c r="H3300" s="4">
        <v>0.10048768916409645</v>
      </c>
      <c r="I3300" s="4">
        <v>0.1949956715303236</v>
      </c>
      <c r="J3300" s="4">
        <v>8.308803783301455E-2</v>
      </c>
      <c r="K3300" s="4">
        <v>-7.1047856899206785E-3</v>
      </c>
    </row>
    <row r="3301" spans="7:11" x14ac:dyDescent="0.35">
      <c r="G3301" s="271">
        <v>41334</v>
      </c>
      <c r="H3301" s="4">
        <v>4.7192768197910517E-2</v>
      </c>
      <c r="I3301" s="4">
        <v>0.13322940814779383</v>
      </c>
      <c r="J3301" s="4">
        <v>8.5047603791318815E-2</v>
      </c>
      <c r="K3301" s="4">
        <v>1.800660630102402E-2</v>
      </c>
    </row>
    <row r="3302" spans="7:11" x14ac:dyDescent="0.35">
      <c r="G3302" s="271">
        <v>41365</v>
      </c>
      <c r="H3302" s="4">
        <v>0.28953303488638293</v>
      </c>
      <c r="I3302" s="4">
        <v>0.27483649145111277</v>
      </c>
      <c r="J3302" s="4">
        <v>0.10638645732127006</v>
      </c>
      <c r="K3302" s="4">
        <v>4.9078943910927375E-2</v>
      </c>
    </row>
    <row r="3303" spans="7:11" x14ac:dyDescent="0.35">
      <c r="G3303" s="271">
        <v>41395</v>
      </c>
      <c r="H3303" s="4">
        <v>9.0899278864667199E-2</v>
      </c>
      <c r="I3303" s="4">
        <v>8.9235283163876966E-2</v>
      </c>
      <c r="J3303" s="4">
        <v>0.11124167160426257</v>
      </c>
      <c r="K3303" s="4">
        <v>6.1406813062584886E-2</v>
      </c>
    </row>
    <row r="3304" spans="7:11" x14ac:dyDescent="0.35">
      <c r="G3304" s="271">
        <v>41426</v>
      </c>
      <c r="H3304" s="4">
        <v>7.6331832510461162E-3</v>
      </c>
      <c r="I3304" s="4">
        <v>0.16945944862207107</v>
      </c>
      <c r="J3304" s="4">
        <v>9.9268093635523469E-2</v>
      </c>
      <c r="K3304" s="4">
        <v>7.3839287719366764E-2</v>
      </c>
    </row>
    <row r="3305" spans="7:11" x14ac:dyDescent="0.35">
      <c r="G3305" s="271">
        <v>41456</v>
      </c>
      <c r="H3305" s="4">
        <v>0.14823159159414412</v>
      </c>
      <c r="I3305" s="4">
        <v>0.16735839344159342</v>
      </c>
      <c r="J3305" s="4">
        <v>0.10059878332447481</v>
      </c>
      <c r="K3305" s="4">
        <v>9.9252721588452886E-2</v>
      </c>
    </row>
    <row r="3306" spans="7:11" x14ac:dyDescent="0.35">
      <c r="G3306" s="271">
        <v>41487</v>
      </c>
      <c r="H3306" s="4">
        <v>0.2697609856455645</v>
      </c>
      <c r="I3306" s="4">
        <v>0.20332857310678176</v>
      </c>
      <c r="J3306" s="4">
        <v>0.11861430933939632</v>
      </c>
      <c r="K3306" s="4">
        <v>0.11394795450574513</v>
      </c>
    </row>
    <row r="3307" spans="7:11" x14ac:dyDescent="0.35">
      <c r="G3307" s="271">
        <v>41518</v>
      </c>
      <c r="H3307" s="4">
        <v>0.15732379795570828</v>
      </c>
      <c r="I3307" s="4">
        <v>0.2846791512765825</v>
      </c>
      <c r="J3307" s="4">
        <v>0.12680821252870267</v>
      </c>
      <c r="K3307" s="4">
        <v>0.14285407962731322</v>
      </c>
    </row>
    <row r="3308" spans="7:11" x14ac:dyDescent="0.35">
      <c r="G3308" s="271">
        <v>41548</v>
      </c>
      <c r="H3308" s="4">
        <v>0.18515401069339621</v>
      </c>
      <c r="I3308" s="4">
        <v>0.13791983845038303</v>
      </c>
      <c r="J3308" s="4">
        <v>0.13012978459700308</v>
      </c>
      <c r="K3308" s="4">
        <v>0.14770229432683224</v>
      </c>
    </row>
    <row r="3309" spans="7:11" x14ac:dyDescent="0.35">
      <c r="G3309" s="271">
        <v>41579</v>
      </c>
      <c r="H3309" s="4">
        <v>6.0010184066497718E-2</v>
      </c>
      <c r="I3309" s="4">
        <v>8.9308810208215572E-2</v>
      </c>
      <c r="J3309" s="4">
        <v>0.12882253657785903</v>
      </c>
      <c r="K3309" s="4">
        <v>0.15731008668579127</v>
      </c>
    </row>
    <row r="3310" spans="7:11" x14ac:dyDescent="0.35">
      <c r="G3310" s="271">
        <v>41609</v>
      </c>
      <c r="H3310" s="4">
        <v>1.5727990543887183E-2</v>
      </c>
      <c r="I3310" s="4">
        <v>8.5329756232078502E-2</v>
      </c>
      <c r="J3310" s="4">
        <v>0.12227322281183062</v>
      </c>
      <c r="K3310" s="4">
        <v>0.16737201219138709</v>
      </c>
    </row>
    <row r="3311" spans="7:11" x14ac:dyDescent="0.35">
      <c r="G3311" s="271">
        <v>41640</v>
      </c>
      <c r="H3311" s="4">
        <v>0.15508817112500939</v>
      </c>
      <c r="I3311" s="4">
        <v>1.0238289878578E-2</v>
      </c>
      <c r="J3311" s="4">
        <v>0.12512222995730049</v>
      </c>
      <c r="K3311" s="4">
        <v>0.14794804912257797</v>
      </c>
    </row>
    <row r="3312" spans="7:11" x14ac:dyDescent="0.35">
      <c r="G3312" s="271">
        <v>41671</v>
      </c>
      <c r="H3312" s="4">
        <v>0.1584135319828861</v>
      </c>
      <c r="I3312" s="4">
        <v>0.20839032911979705</v>
      </c>
      <c r="J3312" s="4">
        <v>0.12956719804663086</v>
      </c>
      <c r="K3312" s="4">
        <v>0.14971509201885569</v>
      </c>
    </row>
    <row r="3313" spans="7:11" x14ac:dyDescent="0.35">
      <c r="G3313" s="271">
        <v>41699</v>
      </c>
      <c r="H3313" s="4">
        <v>2.6132098402964488E-2</v>
      </c>
      <c r="I3313" s="4">
        <v>5.3556239156290042E-2</v>
      </c>
      <c r="J3313" s="4">
        <v>0.12744643481834728</v>
      </c>
      <c r="K3313" s="4">
        <v>0.1426853366973253</v>
      </c>
    </row>
    <row r="3314" spans="7:11" x14ac:dyDescent="0.35">
      <c r="G3314" s="271">
        <v>41730</v>
      </c>
      <c r="H3314" s="4">
        <v>-8.416155915361434E-2</v>
      </c>
      <c r="I3314" s="4">
        <v>-9.5265018303750892E-2</v>
      </c>
      <c r="J3314" s="4">
        <v>9.5152085381786211E-2</v>
      </c>
      <c r="K3314" s="4">
        <v>0.11054178431942785</v>
      </c>
    </row>
    <row r="3315" spans="7:11" x14ac:dyDescent="0.35">
      <c r="G3315" s="271">
        <v>41760</v>
      </c>
      <c r="H3315" s="4">
        <v>0.13630090799332995</v>
      </c>
      <c r="I3315" s="4">
        <v>7.8838720527636408E-2</v>
      </c>
      <c r="J3315" s="4">
        <v>9.9008567705900496E-2</v>
      </c>
      <c r="K3315" s="4">
        <v>0.10944365377554344</v>
      </c>
    </row>
    <row r="3316" spans="7:11" x14ac:dyDescent="0.35">
      <c r="G3316" s="271">
        <v>41791</v>
      </c>
      <c r="H3316" s="4">
        <v>0.14962515807834786</v>
      </c>
      <c r="I3316" s="4">
        <v>7.2848022565665582E-2</v>
      </c>
      <c r="J3316" s="4">
        <v>0.1113851672291355</v>
      </c>
      <c r="K3316" s="4">
        <v>0.10130693859526607</v>
      </c>
    </row>
    <row r="3317" spans="7:11" x14ac:dyDescent="0.35">
      <c r="G3317" s="271">
        <v>41821</v>
      </c>
      <c r="H3317" s="4">
        <v>0.10087591035067067</v>
      </c>
      <c r="I3317" s="4">
        <v>0.11383968732892713</v>
      </c>
      <c r="J3317" s="4">
        <v>0.10704881768011454</v>
      </c>
      <c r="K3317" s="4">
        <v>9.7423895228861301E-2</v>
      </c>
    </row>
    <row r="3318" spans="7:11" x14ac:dyDescent="0.35">
      <c r="G3318" s="271">
        <v>41852</v>
      </c>
      <c r="H3318" s="4">
        <v>6.9177083132453188E-2</v>
      </c>
      <c r="I3318" s="4">
        <v>-7.8512319031516453E-2</v>
      </c>
      <c r="J3318" s="4">
        <v>9.2699565721517274E-2</v>
      </c>
      <c r="K3318" s="4">
        <v>7.6325395874526691E-2</v>
      </c>
    </row>
    <row r="3319" spans="7:11" x14ac:dyDescent="0.35">
      <c r="G3319" s="271">
        <v>41883</v>
      </c>
      <c r="H3319" s="4">
        <v>0.18152696685931491</v>
      </c>
      <c r="I3319" s="4">
        <v>5.0108092297795892E-4</v>
      </c>
      <c r="J3319" s="4">
        <v>9.5671431259736428E-2</v>
      </c>
      <c r="K3319" s="4">
        <v>5.5221366351490886E-2</v>
      </c>
    </row>
    <row r="3320" spans="7:11" x14ac:dyDescent="0.35">
      <c r="G3320" s="271">
        <v>41913</v>
      </c>
      <c r="H3320" s="4">
        <v>8.3465753986764257E-2</v>
      </c>
      <c r="I3320" s="4">
        <v>0.10688274537135078</v>
      </c>
      <c r="J3320" s="4">
        <v>8.6793918495789102E-2</v>
      </c>
      <c r="K3320" s="4">
        <v>5.3185987317178718E-2</v>
      </c>
    </row>
    <row r="3321" spans="7:11" x14ac:dyDescent="0.35">
      <c r="G3321" s="271">
        <v>41944</v>
      </c>
      <c r="H3321" s="4">
        <v>7.906755644647756E-2</v>
      </c>
      <c r="I3321" s="4">
        <v>-1.3296155718013791E-2</v>
      </c>
      <c r="J3321" s="4">
        <v>8.8279083899172273E-2</v>
      </c>
      <c r="K3321" s="4">
        <v>4.4350898399737826E-2</v>
      </c>
    </row>
    <row r="3322" spans="7:11" x14ac:dyDescent="0.35">
      <c r="G3322" s="271">
        <v>41974</v>
      </c>
      <c r="H3322" s="4">
        <v>0.30722387369456827</v>
      </c>
      <c r="I3322" s="4">
        <v>8.9346027404558548E-2</v>
      </c>
      <c r="J3322" s="4">
        <v>0.10942943482306644</v>
      </c>
      <c r="K3322" s="4">
        <v>4.4945288530787053E-2</v>
      </c>
    </row>
    <row r="3323" spans="7:11" x14ac:dyDescent="0.35">
      <c r="G3323" s="271">
        <v>42005</v>
      </c>
      <c r="H3323" s="4">
        <v>-1.4357109410688906E-2</v>
      </c>
      <c r="I3323" s="4">
        <v>1.1349308498218358E-2</v>
      </c>
      <c r="J3323" s="4">
        <v>9.5883065769750697E-2</v>
      </c>
      <c r="K3323" s="4">
        <v>4.5008387399130489E-2</v>
      </c>
    </row>
    <row r="3324" spans="7:11" x14ac:dyDescent="0.35">
      <c r="G3324" s="271">
        <v>42036</v>
      </c>
      <c r="H3324" s="4">
        <v>0.12954999333940376</v>
      </c>
      <c r="I3324" s="4">
        <v>3.0698305613527488E-2</v>
      </c>
      <c r="J3324" s="4">
        <v>9.4219991271629722E-2</v>
      </c>
      <c r="K3324" s="4">
        <v>3.1830301522524307E-2</v>
      </c>
    </row>
    <row r="3325" spans="7:11" x14ac:dyDescent="0.35">
      <c r="G3325" s="271">
        <v>42064</v>
      </c>
      <c r="H3325" s="4">
        <v>0.25500424730793436</v>
      </c>
      <c r="I3325" s="4">
        <v>0.21065978518135298</v>
      </c>
      <c r="J3325" s="4">
        <v>0.11191748980371363</v>
      </c>
      <c r="K3325" s="4">
        <v>4.4394915805975987E-2</v>
      </c>
    </row>
    <row r="3326" spans="7:11" x14ac:dyDescent="0.35">
      <c r="G3326" s="271">
        <v>42095</v>
      </c>
      <c r="H3326" s="4">
        <v>0.1710212141573948</v>
      </c>
      <c r="I3326" s="4">
        <v>0.20424898309782891</v>
      </c>
      <c r="J3326" s="4">
        <v>0.13379184410218414</v>
      </c>
      <c r="K3326" s="4">
        <v>6.848182369648903E-2</v>
      </c>
    </row>
    <row r="3327" spans="7:11" x14ac:dyDescent="0.35">
      <c r="G3327" s="271">
        <v>42125</v>
      </c>
      <c r="H3327" s="4">
        <v>6.581587795191135E-2</v>
      </c>
      <c r="I3327" s="4">
        <v>-7.8117852076224903E-2</v>
      </c>
      <c r="J3327" s="4">
        <v>0.12757952551798701</v>
      </c>
      <c r="K3327" s="4">
        <v>5.4744820850850751E-2</v>
      </c>
    </row>
    <row r="3328" spans="7:11" x14ac:dyDescent="0.35">
      <c r="G3328" s="271">
        <v>42156</v>
      </c>
      <c r="H3328" s="4">
        <v>0.13961544543562909</v>
      </c>
      <c r="I3328" s="4">
        <v>0.10944183672359675</v>
      </c>
      <c r="J3328" s="4">
        <v>0.1269325663560501</v>
      </c>
      <c r="K3328" s="4">
        <v>5.8154967324759443E-2</v>
      </c>
    </row>
    <row r="3329" spans="7:11" x14ac:dyDescent="0.35">
      <c r="G3329" s="271">
        <v>42186</v>
      </c>
      <c r="H3329" s="4">
        <v>0.10258262777801752</v>
      </c>
      <c r="I3329" s="4">
        <v>5.885560529691225E-2</v>
      </c>
      <c r="J3329" s="4">
        <v>0.12686363913812748</v>
      </c>
      <c r="K3329" s="4">
        <v>5.3744689203978568E-2</v>
      </c>
    </row>
    <row r="3330" spans="7:11" x14ac:dyDescent="0.35">
      <c r="G3330" s="271">
        <v>42217</v>
      </c>
      <c r="H3330" s="4">
        <v>7.8528436229548415E-2</v>
      </c>
      <c r="I3330" s="4">
        <v>0.22084095281927762</v>
      </c>
      <c r="J3330" s="4">
        <v>0.12733884862430167</v>
      </c>
      <c r="K3330" s="4">
        <v>7.5002295939908592E-2</v>
      </c>
    </row>
    <row r="3331" spans="7:11" x14ac:dyDescent="0.35">
      <c r="G3331" s="271">
        <v>42248</v>
      </c>
      <c r="H3331" s="4">
        <v>8.1445561998898741E-2</v>
      </c>
      <c r="I3331" s="4">
        <v>0.21497424675030596</v>
      </c>
      <c r="J3331" s="4">
        <v>0.11842488450753508</v>
      </c>
      <c r="K3331" s="4">
        <v>9.3030213482936608E-2</v>
      </c>
    </row>
    <row r="3332" spans="7:11" x14ac:dyDescent="0.35">
      <c r="G3332" s="271">
        <v>42278</v>
      </c>
      <c r="H3332" s="4">
        <v>8.641066076030568E-2</v>
      </c>
      <c r="I3332" s="4">
        <v>1.117118656957139E-2</v>
      </c>
      <c r="J3332" s="4">
        <v>0.11845029253440309</v>
      </c>
      <c r="K3332" s="4">
        <v>8.3423157762414046E-2</v>
      </c>
    </row>
    <row r="3333" spans="7:11" x14ac:dyDescent="0.35">
      <c r="G3333" s="271">
        <v>42309</v>
      </c>
      <c r="H3333" s="4">
        <v>0.20410369459196187</v>
      </c>
      <c r="I3333" s="4">
        <v>0.28964972499136676</v>
      </c>
      <c r="J3333" s="4">
        <v>0.12870497083495769</v>
      </c>
      <c r="K3333" s="4">
        <v>0.10891095598088829</v>
      </c>
    </row>
    <row r="3334" spans="7:11" x14ac:dyDescent="0.35">
      <c r="G3334" s="271">
        <v>42339</v>
      </c>
      <c r="H3334" s="4">
        <v>9.2073483784296473E-2</v>
      </c>
      <c r="I3334" s="4">
        <v>0.10828209967098212</v>
      </c>
      <c r="J3334" s="4">
        <v>0.11384056930957875</v>
      </c>
      <c r="K3334" s="4">
        <v>0.11039468481536541</v>
      </c>
    </row>
    <row r="3335" spans="7:11" x14ac:dyDescent="0.35">
      <c r="G3335" s="271">
        <v>42370</v>
      </c>
      <c r="H3335" s="4">
        <v>0.18323351747128336</v>
      </c>
      <c r="I3335" s="4">
        <v>0.13205999710748717</v>
      </c>
      <c r="J3335" s="4">
        <v>0.12872060244402661</v>
      </c>
      <c r="K3335" s="4">
        <v>0.12001367746040037</v>
      </c>
    </row>
    <row r="3336" spans="7:11" x14ac:dyDescent="0.35">
      <c r="G3336" s="271">
        <v>42401</v>
      </c>
      <c r="H3336" s="4">
        <v>8.0083303549959073E-2</v>
      </c>
      <c r="I3336" s="4">
        <v>9.1559172526419763E-2</v>
      </c>
      <c r="J3336" s="4">
        <v>0.12454781129730308</v>
      </c>
      <c r="K3336" s="4">
        <v>0.125137748527552</v>
      </c>
    </row>
    <row r="3337" spans="7:11" x14ac:dyDescent="0.35">
      <c r="G3337" s="271">
        <v>42430</v>
      </c>
      <c r="H3337" s="4">
        <v>5.873862260951479E-2</v>
      </c>
      <c r="I3337" s="4">
        <v>8.2720648429550181E-2</v>
      </c>
      <c r="J3337" s="4">
        <v>0.10961900420608317</v>
      </c>
      <c r="K3337" s="4">
        <v>0.11472946023520514</v>
      </c>
    </row>
    <row r="3338" spans="7:11" x14ac:dyDescent="0.35">
      <c r="G3338" s="271">
        <v>42461</v>
      </c>
      <c r="H3338" s="4">
        <v>0.11338418867932165</v>
      </c>
      <c r="I3338" s="4">
        <v>4.8836776088822642E-2</v>
      </c>
      <c r="J3338" s="4">
        <v>0.10559423505961285</v>
      </c>
      <c r="K3338" s="4">
        <v>0.10261413875332859</v>
      </c>
    </row>
    <row r="3339" spans="7:11" x14ac:dyDescent="0.35">
      <c r="G3339" s="271">
        <v>42491</v>
      </c>
      <c r="H3339" s="4">
        <v>8.7815719296691297E-2</v>
      </c>
      <c r="I3339" s="4">
        <v>0.26294177044670164</v>
      </c>
      <c r="J3339" s="4">
        <v>0.10722936293088869</v>
      </c>
      <c r="K3339" s="4">
        <v>0.13000755605352032</v>
      </c>
    </row>
    <row r="3340" spans="7:11" x14ac:dyDescent="0.35">
      <c r="G3340" s="271">
        <v>42522</v>
      </c>
      <c r="H3340" s="4">
        <v>9.8114223722659544E-2</v>
      </c>
      <c r="I3340" s="4">
        <v>0.15960430832263772</v>
      </c>
      <c r="J3340" s="4">
        <v>0.10379036586228141</v>
      </c>
      <c r="K3340" s="4">
        <v>0.13455766132826374</v>
      </c>
    </row>
    <row r="3341" spans="7:11" x14ac:dyDescent="0.35">
      <c r="G3341" s="271">
        <v>42552</v>
      </c>
      <c r="H3341" s="4">
        <v>-1.2351313336972591E-2</v>
      </c>
      <c r="I3341" s="4">
        <v>9.2064662011251963E-2</v>
      </c>
      <c r="J3341" s="4">
        <v>9.2395499765755673E-2</v>
      </c>
      <c r="K3341" s="4">
        <v>0.13716501390079228</v>
      </c>
    </row>
    <row r="3342" spans="7:11" x14ac:dyDescent="0.35">
      <c r="G3342" s="271">
        <v>42583</v>
      </c>
      <c r="H3342" s="4">
        <v>8.281554657121637E-2</v>
      </c>
      <c r="I3342" s="4">
        <v>0.14891773443993617</v>
      </c>
      <c r="J3342" s="4">
        <v>9.266067981795767E-2</v>
      </c>
      <c r="K3342" s="4">
        <v>0.1327515449759693</v>
      </c>
    </row>
    <row r="3343" spans="7:11" x14ac:dyDescent="0.35">
      <c r="G3343" s="271">
        <v>42614</v>
      </c>
      <c r="H3343" s="4">
        <v>7.9225656528475907E-2</v>
      </c>
      <c r="I3343" s="4">
        <v>0.11563753971413204</v>
      </c>
      <c r="J3343" s="4">
        <v>9.2372808373506698E-2</v>
      </c>
      <c r="K3343" s="4">
        <v>0.12482799612245565</v>
      </c>
    </row>
    <row r="3344" spans="7:11" x14ac:dyDescent="0.35">
      <c r="G3344" s="271">
        <v>42644</v>
      </c>
      <c r="H3344" s="4">
        <v>-5.415523514112297E-2</v>
      </c>
      <c r="I3344" s="4">
        <v>0.15470365795204577</v>
      </c>
      <c r="J3344" s="4">
        <v>7.8548699629489072E-2</v>
      </c>
      <c r="K3344" s="4">
        <v>0.1383455769418096</v>
      </c>
    </row>
    <row r="3345" spans="7:11" x14ac:dyDescent="0.35">
      <c r="G3345" s="271">
        <v>42675</v>
      </c>
      <c r="H3345" s="4">
        <v>4.7625339375174658E-2</v>
      </c>
      <c r="I3345" s="4">
        <v>0.10034192218660443</v>
      </c>
      <c r="J3345" s="4">
        <v>6.6440649600377766E-2</v>
      </c>
      <c r="K3345" s="4">
        <v>0.12321272232483382</v>
      </c>
    </row>
    <row r="3346" spans="7:11" x14ac:dyDescent="0.35">
      <c r="G3346" s="271">
        <v>42705</v>
      </c>
      <c r="H3346" s="4">
        <v>0.11596117514395243</v>
      </c>
      <c r="I3346" s="4">
        <v>0.13928691427586837</v>
      </c>
      <c r="J3346" s="4">
        <v>6.8632592342247722E-2</v>
      </c>
      <c r="K3346" s="4">
        <v>0.12573732729272891</v>
      </c>
    </row>
    <row r="3347" spans="7:11" x14ac:dyDescent="0.35">
      <c r="G3347" s="271">
        <v>42736</v>
      </c>
      <c r="H3347" s="4">
        <v>0.23493261703505852</v>
      </c>
      <c r="I3347" s="4">
        <v>0.1813796191226551</v>
      </c>
      <c r="J3347" s="4">
        <v>7.4063641520131673E-2</v>
      </c>
      <c r="K3347" s="4">
        <v>0.1298065727059714</v>
      </c>
    </row>
    <row r="3348" spans="7:11" x14ac:dyDescent="0.35">
      <c r="G3348" s="271">
        <v>42767</v>
      </c>
      <c r="H3348" s="4">
        <v>9.1375571784438225E-2</v>
      </c>
      <c r="I3348" s="4">
        <v>5.6625002556605741E-2</v>
      </c>
      <c r="J3348" s="4">
        <v>7.5016537171559872E-2</v>
      </c>
      <c r="K3348" s="4">
        <v>0.12654868740073599</v>
      </c>
    </row>
    <row r="3349" spans="7:11" x14ac:dyDescent="0.35">
      <c r="G3349" s="271">
        <v>42795</v>
      </c>
      <c r="H3349" s="4">
        <v>0.15902857799364467</v>
      </c>
      <c r="I3349" s="4">
        <v>0.22502948663737765</v>
      </c>
      <c r="J3349" s="4">
        <v>8.3356002610382784E-2</v>
      </c>
      <c r="K3349" s="4">
        <v>0.13897424897793065</v>
      </c>
    </row>
    <row r="3350" spans="7:11" x14ac:dyDescent="0.35">
      <c r="G3350" s="271">
        <v>42826</v>
      </c>
      <c r="H3350" s="4">
        <v>-2.312489790148442E-2</v>
      </c>
      <c r="I3350" s="4">
        <v>7.9331011694376841E-2</v>
      </c>
      <c r="J3350" s="4">
        <v>7.2242399459051088E-2</v>
      </c>
      <c r="K3350" s="4">
        <v>0.14113542651654898</v>
      </c>
    </row>
    <row r="3351" spans="7:11" x14ac:dyDescent="0.35">
      <c r="G3351" s="271">
        <v>42856</v>
      </c>
      <c r="H3351" s="4">
        <v>0.20026894656951644</v>
      </c>
      <c r="I3351" s="4">
        <v>0.18526337768609569</v>
      </c>
      <c r="J3351" s="4">
        <v>8.1589311764734385E-2</v>
      </c>
      <c r="K3351" s="4">
        <v>0.13664075852849056</v>
      </c>
    </row>
    <row r="3352" spans="7:11" x14ac:dyDescent="0.35">
      <c r="G3352" s="271">
        <v>42887</v>
      </c>
      <c r="H3352" s="4">
        <v>8.3625180882828554E-2</v>
      </c>
      <c r="I3352" s="4">
        <v>6.5712834978812751E-2</v>
      </c>
      <c r="J3352" s="4">
        <v>8.0403171251085315E-2</v>
      </c>
      <c r="K3352" s="4">
        <v>0.12787458731529422</v>
      </c>
    </row>
    <row r="3353" spans="7:11" x14ac:dyDescent="0.35">
      <c r="G3353" s="271">
        <v>42917</v>
      </c>
      <c r="H3353" s="4">
        <v>8.9942721939912484E-2</v>
      </c>
      <c r="I3353" s="4">
        <v>0.14198829182907424</v>
      </c>
      <c r="J3353" s="4">
        <v>8.9667339353399766E-2</v>
      </c>
      <c r="K3353" s="4">
        <v>0.13192430758240148</v>
      </c>
    </row>
    <row r="3354" spans="7:11" x14ac:dyDescent="0.35">
      <c r="G3354" s="271">
        <v>42948</v>
      </c>
      <c r="H3354" s="4">
        <v>6.7812950967221841E-2</v>
      </c>
      <c r="I3354" s="4">
        <v>0.19454240406218659</v>
      </c>
      <c r="J3354" s="4">
        <v>8.8422387335872488E-2</v>
      </c>
      <c r="K3354" s="4">
        <v>0.13569448797263717</v>
      </c>
    </row>
    <row r="3355" spans="7:11" x14ac:dyDescent="0.35">
      <c r="G3355" s="271">
        <v>42979</v>
      </c>
      <c r="H3355" s="4">
        <v>9.7347389525008765E-3</v>
      </c>
      <c r="I3355" s="4">
        <v>0.121463384782456</v>
      </c>
      <c r="J3355" s="4">
        <v>8.1910568678706941E-2</v>
      </c>
      <c r="K3355" s="4">
        <v>0.13604177896919567</v>
      </c>
    </row>
    <row r="3356" spans="7:11" x14ac:dyDescent="0.35">
      <c r="G3356" s="271">
        <v>43009</v>
      </c>
      <c r="H3356" s="4">
        <v>0.17525788056605074</v>
      </c>
      <c r="I3356" s="4">
        <v>0.14892932779578483</v>
      </c>
      <c r="J3356" s="4">
        <v>0.10229957436619008</v>
      </c>
      <c r="K3356" s="4">
        <v>0.13572624287072821</v>
      </c>
    </row>
    <row r="3357" spans="7:11" x14ac:dyDescent="0.35">
      <c r="G3357" s="271">
        <v>43040</v>
      </c>
      <c r="H3357" s="4">
        <v>0.15132346382222828</v>
      </c>
      <c r="I3357" s="4">
        <v>0.14059095106860209</v>
      </c>
      <c r="J3357" s="4">
        <v>0.11120417673322125</v>
      </c>
      <c r="K3357" s="4">
        <v>0.13925975617754482</v>
      </c>
    </row>
    <row r="3358" spans="7:11" x14ac:dyDescent="0.35">
      <c r="G3358" s="271">
        <v>43070</v>
      </c>
      <c r="H3358" s="4">
        <v>-4.3642632296375661E-3</v>
      </c>
      <c r="I3358" s="4">
        <v>0.12964370317572427</v>
      </c>
      <c r="J3358" s="4">
        <v>0.10067409876055056</v>
      </c>
      <c r="K3358" s="4">
        <v>0.13842614771610129</v>
      </c>
    </row>
    <row r="3359" spans="7:11" x14ac:dyDescent="0.35">
      <c r="G3359" s="271">
        <v>43101</v>
      </c>
      <c r="H3359" s="4">
        <v>-1.8950442487245645E-2</v>
      </c>
      <c r="I3359" s="4">
        <v>0.16665770358374066</v>
      </c>
      <c r="J3359" s="4">
        <v>8.014191256560288E-2</v>
      </c>
      <c r="K3359" s="4">
        <v>0.13773531522877613</v>
      </c>
    </row>
    <row r="3360" spans="7:11" x14ac:dyDescent="0.35">
      <c r="G3360" s="271">
        <v>43132</v>
      </c>
      <c r="H3360" s="4">
        <v>2.9107542022040356E-2</v>
      </c>
      <c r="I3360" s="4">
        <v>5.1740238930127358E-2</v>
      </c>
      <c r="J3360" s="4">
        <v>7.508781813450649E-2</v>
      </c>
      <c r="K3360" s="4">
        <v>0.13699575800708308</v>
      </c>
    </row>
    <row r="3361" spans="7:11" x14ac:dyDescent="0.35">
      <c r="G3361" s="271">
        <v>43160</v>
      </c>
      <c r="H3361" s="4">
        <v>-7.4578855005246192E-3</v>
      </c>
      <c r="I3361" s="4">
        <v>-4.0984402742468284E-2</v>
      </c>
      <c r="J3361" s="4">
        <v>6.1176212991564061E-2</v>
      </c>
      <c r="K3361" s="4">
        <v>0.11296738054339639</v>
      </c>
    </row>
    <row r="3362" spans="7:11" x14ac:dyDescent="0.35">
      <c r="G3362" s="271">
        <v>43191</v>
      </c>
      <c r="H3362" s="4">
        <v>0.17719337230027699</v>
      </c>
      <c r="I3362" s="4">
        <v>0.18917105273572488</v>
      </c>
      <c r="J3362" s="4">
        <v>7.6526075058129139E-2</v>
      </c>
      <c r="K3362" s="4">
        <v>0.12131326932154618</v>
      </c>
    </row>
    <row r="3363" spans="7:11" x14ac:dyDescent="0.35">
      <c r="G3363" s="271">
        <v>43221</v>
      </c>
      <c r="H3363" s="4">
        <v>7.8310156490636329E-2</v>
      </c>
      <c r="I3363" s="4">
        <v>8.4603611237868748E-2</v>
      </c>
      <c r="J3363" s="4">
        <v>6.7284532468435909E-2</v>
      </c>
      <c r="K3363" s="4">
        <v>0.11319117076889884</v>
      </c>
    </row>
    <row r="3364" spans="7:11" x14ac:dyDescent="0.35">
      <c r="G3364" s="271">
        <v>43252</v>
      </c>
      <c r="H3364" s="4">
        <v>3.6300169421650264E-2</v>
      </c>
      <c r="I3364" s="4">
        <v>4.5680428429021314E-2</v>
      </c>
      <c r="J3364" s="4">
        <v>6.3073122593336528E-2</v>
      </c>
      <c r="K3364" s="4">
        <v>0.11109510163473013</v>
      </c>
    </row>
    <row r="3365" spans="7:11" x14ac:dyDescent="0.35">
      <c r="G3365" s="271">
        <v>43282</v>
      </c>
      <c r="H3365" s="4">
        <v>4.7009448753961403E-2</v>
      </c>
      <c r="I3365" s="4">
        <v>0.11318258821433846</v>
      </c>
      <c r="J3365" s="4">
        <v>5.9426139564594083E-2</v>
      </c>
      <c r="K3365" s="4">
        <v>0.10892051064164288</v>
      </c>
    </row>
    <row r="3366" spans="7:11" x14ac:dyDescent="0.35">
      <c r="G3366" s="271">
        <v>43313</v>
      </c>
      <c r="H3366" s="4">
        <v>7.6046054832019649E-2</v>
      </c>
      <c r="I3366" s="4">
        <v>2.9656898154579725E-2</v>
      </c>
      <c r="J3366" s="4">
        <v>6.0115681464478321E-2</v>
      </c>
      <c r="K3366" s="4">
        <v>9.6405414078480911E-2</v>
      </c>
    </row>
    <row r="3367" spans="7:11" x14ac:dyDescent="0.35">
      <c r="G3367" s="271">
        <v>43344</v>
      </c>
      <c r="H3367" s="4">
        <v>-3.5498848200893551E-2</v>
      </c>
      <c r="I3367" s="4">
        <v>6.9957224499632487E-2</v>
      </c>
      <c r="J3367" s="4">
        <v>5.615572114624956E-2</v>
      </c>
      <c r="K3367" s="4">
        <v>9.1941034461566762E-2</v>
      </c>
    </row>
    <row r="3368" spans="7:11" x14ac:dyDescent="0.35">
      <c r="G3368" s="271">
        <v>43374</v>
      </c>
      <c r="H3368" s="4">
        <v>3.5457230810165052E-2</v>
      </c>
      <c r="I3368" s="4">
        <v>0.13299820888906067</v>
      </c>
      <c r="J3368" s="4">
        <v>4.4971401208459216E-2</v>
      </c>
      <c r="K3368" s="4">
        <v>9.1108035752969441E-2</v>
      </c>
    </row>
    <row r="3369" spans="7:11" x14ac:dyDescent="0.35">
      <c r="G3369" s="271">
        <v>43405</v>
      </c>
      <c r="H3369" s="4">
        <v>6.6865023217106412E-2</v>
      </c>
      <c r="I3369" s="4">
        <v>0.19706245295224156</v>
      </c>
      <c r="J3369" s="4">
        <v>3.8546743009668649E-2</v>
      </c>
      <c r="K3369" s="4">
        <v>9.7086956017666814E-2</v>
      </c>
    </row>
    <row r="3370" spans="7:11" x14ac:dyDescent="0.35">
      <c r="G3370" s="271">
        <v>43435</v>
      </c>
      <c r="H3370" s="4">
        <v>-7.6069647218198755E-2</v>
      </c>
      <c r="I3370" s="4">
        <v>-9.1578422535927295E-3</v>
      </c>
      <c r="J3370" s="4">
        <v>3.2861949497927201E-2</v>
      </c>
      <c r="K3370" s="4">
        <v>8.5497315093105541E-2</v>
      </c>
    </row>
    <row r="3371" spans="7:11" x14ac:dyDescent="0.35">
      <c r="G3371" s="271">
        <v>43466</v>
      </c>
      <c r="H3371" s="4">
        <v>8.0978677496728491E-2</v>
      </c>
      <c r="I3371" s="4">
        <v>-4.5496786229321962E-2</v>
      </c>
      <c r="J3371" s="4">
        <v>4.11048476096052E-2</v>
      </c>
      <c r="K3371" s="4">
        <v>6.8015730196758328E-2</v>
      </c>
    </row>
    <row r="3372" spans="7:11" x14ac:dyDescent="0.35">
      <c r="G3372" s="271">
        <v>43497</v>
      </c>
      <c r="H3372" s="4">
        <v>5.2021614748569256E-2</v>
      </c>
      <c r="I3372" s="4">
        <v>7.621376270274216E-2</v>
      </c>
      <c r="J3372" s="4">
        <v>4.2885699071536276E-2</v>
      </c>
      <c r="K3372" s="4">
        <v>6.9770013353242843E-2</v>
      </c>
    </row>
    <row r="3373" spans="7:11" x14ac:dyDescent="0.35">
      <c r="G3373" s="271">
        <v>43525</v>
      </c>
      <c r="H3373" s="4">
        <v>1.7808448716253533E-2</v>
      </c>
      <c r="I3373" s="4">
        <v>-1.6640140257433211E-2</v>
      </c>
      <c r="J3373" s="4">
        <v>4.5038925817317832E-2</v>
      </c>
      <c r="K3373" s="4">
        <v>7.2179682296986902E-2</v>
      </c>
    </row>
    <row r="3374" spans="7:11" x14ac:dyDescent="0.35">
      <c r="G3374" s="271">
        <v>43556</v>
      </c>
      <c r="H3374" s="4">
        <v>-1.9969196249594146E-2</v>
      </c>
      <c r="I3374" s="4">
        <v>1.2630176161647189E-2</v>
      </c>
      <c r="J3374" s="4">
        <v>3.0331442320918889E-2</v>
      </c>
      <c r="K3374" s="4">
        <v>5.9160581003096846E-2</v>
      </c>
    </row>
    <row r="3375" spans="7:11" x14ac:dyDescent="0.35">
      <c r="G3375" s="271">
        <v>43586</v>
      </c>
      <c r="H3375" s="4">
        <v>-3.3098396373516858E-2</v>
      </c>
      <c r="I3375" s="4">
        <v>1.7485910790485226E-2</v>
      </c>
      <c r="J3375" s="4">
        <v>2.0385030904615409E-2</v>
      </c>
      <c r="K3375" s="4">
        <v>5.3475508665972171E-2</v>
      </c>
    </row>
    <row r="3376" spans="7:11" x14ac:dyDescent="0.35">
      <c r="G3376" s="271">
        <v>43617</v>
      </c>
      <c r="H3376" s="4">
        <v>-0.10767392909339701</v>
      </c>
      <c r="I3376" s="4">
        <v>-6.5526695273537383E-2</v>
      </c>
      <c r="J3376" s="4">
        <v>7.6033496773202369E-3</v>
      </c>
      <c r="K3376" s="4">
        <v>4.3891602199532809E-2</v>
      </c>
    </row>
    <row r="3377" spans="7:11" x14ac:dyDescent="0.35">
      <c r="G3377" s="271">
        <v>43647</v>
      </c>
      <c r="H3377" s="4">
        <v>7.7511995202922179E-2</v>
      </c>
      <c r="I3377" s="4">
        <v>4.5453454835016727E-2</v>
      </c>
      <c r="J3377" s="4">
        <v>1.0460100844701614E-2</v>
      </c>
      <c r="K3377" s="4">
        <v>3.8585291090475371E-2</v>
      </c>
    </row>
    <row r="3378" spans="7:11" x14ac:dyDescent="0.35">
      <c r="G3378" s="271">
        <v>43678</v>
      </c>
      <c r="H3378" s="4">
        <v>-3.1037476504769623E-2</v>
      </c>
      <c r="I3378" s="4">
        <v>-6.8743118665080538E-2</v>
      </c>
      <c r="J3378" s="4">
        <v>2.2800483600631249E-3</v>
      </c>
      <c r="K3378" s="4">
        <v>3.0903251899431439E-2</v>
      </c>
    </row>
    <row r="3379" spans="7:11" x14ac:dyDescent="0.35">
      <c r="G3379" s="271">
        <v>43709</v>
      </c>
      <c r="H3379" s="4">
        <v>0.15724405327650581</v>
      </c>
      <c r="I3379" s="4">
        <v>3.1309029028179669E-2</v>
      </c>
      <c r="J3379" s="4">
        <v>1.7635627752658589E-2</v>
      </c>
      <c r="K3379" s="4">
        <v>2.7667152938140038E-2</v>
      </c>
    </row>
    <row r="3380" spans="7:11" x14ac:dyDescent="0.35">
      <c r="G3380" s="271">
        <v>43739</v>
      </c>
      <c r="H3380" s="4">
        <v>0.11784412493045182</v>
      </c>
      <c r="I3380" s="4">
        <v>5.8196925929597354E-2</v>
      </c>
      <c r="J3380" s="4">
        <v>2.517263842080375E-2</v>
      </c>
      <c r="K3380" s="4">
        <v>2.1346184876048335E-2</v>
      </c>
    </row>
    <row r="3381" spans="7:11" x14ac:dyDescent="0.35">
      <c r="G3381" s="271">
        <v>43770</v>
      </c>
      <c r="H3381" s="4">
        <v>-3.3745178568390877E-2</v>
      </c>
      <c r="I3381" s="4">
        <v>-6.3689036491243689E-2</v>
      </c>
      <c r="J3381" s="4">
        <v>1.599607052905716E-2</v>
      </c>
      <c r="K3381" s="4">
        <v>-2.8243569989216954E-3</v>
      </c>
    </row>
    <row r="3382" spans="7:11" x14ac:dyDescent="0.35">
      <c r="G3382" s="271">
        <v>43800</v>
      </c>
      <c r="H3382" s="4">
        <v>0.14435707951934806</v>
      </c>
      <c r="I3382" s="4">
        <v>0.1349982813289059</v>
      </c>
      <c r="J3382" s="4">
        <v>3.2208507569553957E-2</v>
      </c>
      <c r="K3382" s="4">
        <v>8.4713068265447333E-3</v>
      </c>
    </row>
    <row r="3383" spans="7:11" x14ac:dyDescent="0.35">
      <c r="G3383" s="271">
        <v>43831</v>
      </c>
      <c r="H3383" s="4">
        <v>-2.5016646507697526E-2</v>
      </c>
      <c r="I3383" s="4">
        <v>0.17873060465738511</v>
      </c>
      <c r="J3383" s="4">
        <v>2.3530186484757243E-2</v>
      </c>
      <c r="K3383" s="4">
        <v>2.6138901233576428E-2</v>
      </c>
    </row>
    <row r="3384" spans="7:11" x14ac:dyDescent="0.35">
      <c r="G3384" s="271">
        <v>43862</v>
      </c>
      <c r="H3384" s="4">
        <v>0.10087514477481974</v>
      </c>
      <c r="I3384" s="4">
        <v>0.1444092152850649</v>
      </c>
      <c r="J3384" s="4">
        <v>2.7529967580864234E-2</v>
      </c>
      <c r="K3384" s="4">
        <v>3.1487354029957615E-2</v>
      </c>
    </row>
    <row r="3385" spans="7:11" x14ac:dyDescent="0.35">
      <c r="G3385" s="271">
        <v>43891</v>
      </c>
      <c r="H3385" s="4">
        <v>-4.9142376403604193E-2</v>
      </c>
      <c r="I3385" s="4">
        <v>8.4454616388529802E-2</v>
      </c>
      <c r="J3385" s="4">
        <v>2.2041070038774313E-2</v>
      </c>
      <c r="K3385" s="4">
        <v>3.9233026488187051E-2</v>
      </c>
    </row>
    <row r="3386" spans="7:11" x14ac:dyDescent="0.35">
      <c r="G3386" s="271">
        <v>43922</v>
      </c>
      <c r="H3386" s="4">
        <v>-0.26768359612512416</v>
      </c>
      <c r="I3386" s="4">
        <v>-0.22252070758477915</v>
      </c>
      <c r="J3386" s="4">
        <v>2.5600029423786808E-3</v>
      </c>
      <c r="K3386" s="4">
        <v>2.0673619062114401E-2</v>
      </c>
    </row>
    <row r="3387" spans="7:11" x14ac:dyDescent="0.35">
      <c r="G3387" s="271">
        <v>43952</v>
      </c>
      <c r="H3387" s="4">
        <v>-0.25118582379941246</v>
      </c>
      <c r="I3387" s="4">
        <v>-0.20208681940794948</v>
      </c>
      <c r="J3387" s="4">
        <v>-1.6379076377305846E-2</v>
      </c>
      <c r="K3387" s="4">
        <v>2.1585488315003509E-3</v>
      </c>
    </row>
    <row r="3388" spans="7:11" x14ac:dyDescent="0.35">
      <c r="G3388" s="271">
        <v>43983</v>
      </c>
      <c r="H3388" s="4">
        <v>9.3886317798647534E-2</v>
      </c>
      <c r="I3388" s="4">
        <v>-7.2903667886669021E-3</v>
      </c>
      <c r="J3388" s="4">
        <v>3.9882814772052022E-4</v>
      </c>
      <c r="K3388" s="4">
        <v>7.0026552412281173E-3</v>
      </c>
    </row>
    <row r="3389" spans="7:11" x14ac:dyDescent="0.35">
      <c r="G3389" s="271">
        <v>44013</v>
      </c>
      <c r="H3389" s="4">
        <v>-5.0410903684570685E-2</v>
      </c>
      <c r="I3389" s="4">
        <v>-5.4251544193080425E-2</v>
      </c>
      <c r="J3389" s="4">
        <v>-1.11528970716126E-2</v>
      </c>
      <c r="K3389" s="4">
        <v>-1.6262279502172738E-3</v>
      </c>
    </row>
    <row r="3390" spans="7:11" x14ac:dyDescent="0.35">
      <c r="G3390" s="271">
        <v>44044</v>
      </c>
      <c r="H3390" s="4">
        <v>5.8296944239688564E-3</v>
      </c>
      <c r="I3390" s="4">
        <v>7.9998555554054995E-2</v>
      </c>
      <c r="J3390" s="4">
        <v>-8.2579049203936883E-3</v>
      </c>
      <c r="K3390" s="4">
        <v>9.1846808326379037E-3</v>
      </c>
    </row>
    <row r="3391" spans="7:11" x14ac:dyDescent="0.35">
      <c r="G3391" s="271">
        <v>44075</v>
      </c>
      <c r="H3391" s="4">
        <v>6.3330496266575942E-3</v>
      </c>
      <c r="I3391" s="4">
        <v>-1.705011468166906E-2</v>
      </c>
      <c r="J3391" s="4">
        <v>-1.9809480355760023E-2</v>
      </c>
      <c r="K3391" s="4">
        <v>4.8940730048820935E-3</v>
      </c>
    </row>
    <row r="3392" spans="7:11" x14ac:dyDescent="0.35">
      <c r="G3392" s="271">
        <v>44105</v>
      </c>
      <c r="H3392" s="4">
        <v>-8.875828766887639E-2</v>
      </c>
      <c r="I3392" s="4">
        <v>-8.9268145273124544E-2</v>
      </c>
      <c r="J3392" s="4">
        <v>-3.8830194060090806E-2</v>
      </c>
      <c r="K3392" s="4">
        <v>-1.0266120764804376E-2</v>
      </c>
    </row>
    <row r="3393" spans="7:11" x14ac:dyDescent="0.35">
      <c r="G3393" s="271">
        <v>44136</v>
      </c>
      <c r="H3393" s="4">
        <v>4.4092315547151095E-2</v>
      </c>
      <c r="I3393" s="4">
        <v>-1.7388730350953452E-5</v>
      </c>
      <c r="J3393" s="4">
        <v>-3.1914061646884706E-2</v>
      </c>
      <c r="K3393" s="4">
        <v>-3.6770253254647667E-3</v>
      </c>
    </row>
    <row r="3394" spans="7:11" x14ac:dyDescent="0.35">
      <c r="G3394" s="271">
        <v>44166</v>
      </c>
      <c r="H3394" s="4">
        <v>4.345346429176189E-2</v>
      </c>
      <c r="I3394" s="4">
        <v>0.18358424114548888</v>
      </c>
      <c r="J3394" s="4">
        <v>-3.8115471278368229E-2</v>
      </c>
      <c r="K3394" s="4">
        <v>2.0599482085374987E-3</v>
      </c>
    </row>
    <row r="3395" spans="7:11" x14ac:dyDescent="0.35">
      <c r="G3395" s="271">
        <v>44197</v>
      </c>
      <c r="H3395" s="4">
        <v>-6.7486907486006942E-2</v>
      </c>
      <c r="I3395" s="4">
        <v>-0.10983001883134824</v>
      </c>
      <c r="J3395" s="4">
        <v>-4.1573171487775729E-2</v>
      </c>
      <c r="K3395" s="4">
        <v>-2.1364345931700002E-2</v>
      </c>
    </row>
    <row r="3396" spans="7:11" x14ac:dyDescent="0.35">
      <c r="G3396" s="271">
        <v>44228</v>
      </c>
      <c r="H3396" s="4">
        <v>-1.3451947594451674E-3</v>
      </c>
      <c r="I3396" s="4">
        <v>-7.4978765009309223E-3</v>
      </c>
      <c r="J3396" s="4">
        <v>-4.9175442062906027E-2</v>
      </c>
      <c r="K3396" s="4">
        <v>-3.2198834130419574E-2</v>
      </c>
    </row>
    <row r="3397" spans="7:11" x14ac:dyDescent="0.35">
      <c r="G3397" s="271">
        <v>44256</v>
      </c>
      <c r="H3397" s="4">
        <v>0.37979510930771765</v>
      </c>
      <c r="I3397" s="4">
        <v>0.37656560547812479</v>
      </c>
      <c r="J3397" s="4">
        <v>-1.6541718334066924E-2</v>
      </c>
      <c r="K3397" s="4">
        <v>-8.3101029082718325E-3</v>
      </c>
    </row>
    <row r="3398" spans="7:11" x14ac:dyDescent="0.35">
      <c r="G3398" s="271">
        <v>44287</v>
      </c>
      <c r="H3398" s="4">
        <v>0.64023811229546523</v>
      </c>
      <c r="I3398" s="4">
        <v>0.58462274865042829</v>
      </c>
      <c r="J3398" s="4">
        <v>4.1086116343843182E-2</v>
      </c>
      <c r="K3398" s="4">
        <v>4.382773117175498E-2</v>
      </c>
    </row>
    <row r="3399" spans="7:11" x14ac:dyDescent="0.35">
      <c r="G3399" s="271">
        <v>44317</v>
      </c>
      <c r="H3399" s="4">
        <v>0.63120459588800504</v>
      </c>
      <c r="I3399" s="4">
        <v>0.46120303245264505</v>
      </c>
      <c r="J3399" s="4">
        <v>0.10626837064958616</v>
      </c>
      <c r="K3399" s="4">
        <v>9.2528811676956035E-2</v>
      </c>
    </row>
    <row r="3400" spans="7:11" x14ac:dyDescent="0.35">
      <c r="G3400" s="271">
        <v>44348</v>
      </c>
      <c r="H3400" s="4">
        <v>0.39655944738109095</v>
      </c>
      <c r="I3400" s="4">
        <v>0.35145464671219662</v>
      </c>
      <c r="J3400" s="4">
        <v>0.13229799064065251</v>
      </c>
      <c r="K3400" s="4">
        <v>0.11978453191060368</v>
      </c>
    </row>
    <row r="3401" spans="7:11" x14ac:dyDescent="0.35">
      <c r="G3401" s="271">
        <v>44378</v>
      </c>
      <c r="H3401" s="4">
        <v>0.24475561788832123</v>
      </c>
      <c r="I3401" s="4">
        <v>0.19330214400688606</v>
      </c>
      <c r="J3401" s="4">
        <v>0.1599334890872921</v>
      </c>
      <c r="K3401" s="4">
        <v>0.14125805396593116</v>
      </c>
    </row>
    <row r="3402" spans="7:11" x14ac:dyDescent="0.35">
      <c r="G3402" s="271">
        <v>44409</v>
      </c>
      <c r="H3402" s="4">
        <v>0.26323384586766818</v>
      </c>
      <c r="I3402" s="4">
        <v>0.223427945105519</v>
      </c>
      <c r="J3402" s="4">
        <v>0.18001517765128239</v>
      </c>
      <c r="K3402" s="4">
        <v>0.15171315679551767</v>
      </c>
    </row>
    <row r="3403" spans="7:11" x14ac:dyDescent="0.35">
      <c r="G3403" s="271">
        <v>44440</v>
      </c>
      <c r="H3403" s="4">
        <v>0.23315177158606382</v>
      </c>
      <c r="I3403" s="4">
        <v>0.24324450067426451</v>
      </c>
      <c r="J3403" s="4">
        <v>0.20086061112251485</v>
      </c>
      <c r="K3403" s="4">
        <v>0.17487897528582974</v>
      </c>
    </row>
    <row r="3404" spans="7:11" x14ac:dyDescent="0.35">
      <c r="G3404" s="271">
        <v>44470</v>
      </c>
      <c r="H3404" s="4">
        <v>0.27246333155951175</v>
      </c>
      <c r="I3404" s="4">
        <v>0.21116603622187768</v>
      </c>
      <c r="J3404" s="4">
        <v>0.23741880718118091</v>
      </c>
      <c r="K3404" s="4">
        <v>0.20637522311730705</v>
      </c>
    </row>
    <row r="3405" spans="7:11" x14ac:dyDescent="0.35">
      <c r="G3405" s="271">
        <v>44501</v>
      </c>
      <c r="H3405" s="4">
        <v>0.19093622057660897</v>
      </c>
      <c r="I3405" s="4">
        <v>0.32329658576422493</v>
      </c>
      <c r="J3405" s="4">
        <v>0.25073880732485354</v>
      </c>
      <c r="K3405" s="4">
        <v>0.23814371360358688</v>
      </c>
    </row>
    <row r="3406" spans="7:11" x14ac:dyDescent="0.35">
      <c r="G3406" s="271">
        <v>44531</v>
      </c>
      <c r="H3406" s="4">
        <v>0.19057845666653916</v>
      </c>
      <c r="I3406" s="4">
        <v>0.3457684528338163</v>
      </c>
      <c r="J3406" s="4">
        <v>0.2625820916350361</v>
      </c>
      <c r="K3406" s="4">
        <v>0.25414939845799478</v>
      </c>
    </row>
    <row r="3407" spans="7:11" x14ac:dyDescent="0.35">
      <c r="G3407" s="271">
        <v>44562</v>
      </c>
      <c r="H3407" s="4">
        <v>0.37200770981254894</v>
      </c>
      <c r="I3407" s="4">
        <v>0.42412945873004859</v>
      </c>
      <c r="J3407" s="4">
        <v>0.29899993596237118</v>
      </c>
      <c r="K3407" s="4">
        <v>0.30126603851436329</v>
      </c>
    </row>
    <row r="3408" spans="7:11" x14ac:dyDescent="0.35">
      <c r="G3408" s="271">
        <v>44593</v>
      </c>
      <c r="H3408" s="4">
        <v>0.24029962185800069</v>
      </c>
      <c r="I3408" s="4">
        <v>0.3539934212684126</v>
      </c>
      <c r="J3408" s="4">
        <v>0.32067475541396662</v>
      </c>
      <c r="K3408" s="4">
        <v>0.33212711964601982</v>
      </c>
    </row>
    <row r="3409" spans="7:11" x14ac:dyDescent="0.35">
      <c r="G3409" s="271">
        <v>44621</v>
      </c>
      <c r="H3409" s="4">
        <v>2.4424797196934689E-2</v>
      </c>
      <c r="I3409" s="4">
        <v>0.11186994921604687</v>
      </c>
      <c r="J3409" s="4">
        <v>0.28447903976569933</v>
      </c>
      <c r="K3409" s="4">
        <v>0.30432394545116082</v>
      </c>
    </row>
    <row r="3410" spans="7:11" x14ac:dyDescent="0.35">
      <c r="G3410" s="271">
        <v>44652</v>
      </c>
      <c r="H3410" s="4">
        <v>0.14822132932919185</v>
      </c>
      <c r="I3410" s="4">
        <v>0.17344871972153242</v>
      </c>
      <c r="J3410" s="4">
        <v>0.25240632384855943</v>
      </c>
      <c r="K3410" s="4">
        <v>0.2762748342756487</v>
      </c>
    </row>
    <row r="3411" spans="7:11" x14ac:dyDescent="0.35">
      <c r="G3411" s="271">
        <v>44682</v>
      </c>
      <c r="H3411" s="4">
        <v>0.18110331775429955</v>
      </c>
      <c r="I3411" s="4">
        <v>0.38346507771653648</v>
      </c>
      <c r="J3411" s="4">
        <v>0.22265189531394847</v>
      </c>
      <c r="K3411" s="4">
        <v>0.27453609598695428</v>
      </c>
    </row>
    <row r="3412" spans="7:11" x14ac:dyDescent="0.35">
      <c r="G3412" s="271">
        <v>44713</v>
      </c>
      <c r="H3412" s="4">
        <v>3.3799080883691213E-2</v>
      </c>
      <c r="I3412" s="4">
        <v>0.35662384970992678</v>
      </c>
      <c r="J3412" s="4">
        <v>0.18929470733585041</v>
      </c>
      <c r="K3412" s="4">
        <v>0.27683953378037485</v>
      </c>
    </row>
    <row r="3413" spans="7:11" x14ac:dyDescent="0.35">
      <c r="G3413" s="271">
        <v>44743</v>
      </c>
      <c r="H3413" s="4">
        <v>6.6487868815608087E-2</v>
      </c>
      <c r="I3413" s="4">
        <v>0.26108187788530923</v>
      </c>
      <c r="J3413" s="4">
        <v>0.17301421737892753</v>
      </c>
      <c r="K3413" s="4">
        <v>0.28156898211890025</v>
      </c>
    </row>
    <row r="3414" spans="7:11" x14ac:dyDescent="0.35">
      <c r="G3414" s="271">
        <v>44774</v>
      </c>
      <c r="H3414" s="4">
        <v>0.19246552272201578</v>
      </c>
      <c r="I3414" s="4">
        <v>0.39598407002234604</v>
      </c>
      <c r="J3414" s="4">
        <v>0.16865881071998712</v>
      </c>
      <c r="K3414" s="4">
        <v>0.29451795042293916</v>
      </c>
    </row>
    <row r="3415" spans="7:11" x14ac:dyDescent="0.35">
      <c r="G3415" s="271">
        <v>44805</v>
      </c>
      <c r="H3415" s="4">
        <v>0.14599621423295273</v>
      </c>
      <c r="I3415" s="4">
        <v>0.30551627935085368</v>
      </c>
      <c r="J3415" s="4">
        <v>0.16155004269884898</v>
      </c>
      <c r="K3415" s="4">
        <v>0.29938305193255532</v>
      </c>
    </row>
    <row r="3416" spans="7:11" x14ac:dyDescent="0.35">
      <c r="G3416" s="271">
        <v>44835</v>
      </c>
      <c r="H3416" s="4">
        <v>5.0070977391943439E-2</v>
      </c>
      <c r="I3416" s="4">
        <v>0.28049071150187976</v>
      </c>
      <c r="J3416" s="4">
        <v>0.14237412801746707</v>
      </c>
      <c r="K3416" s="4">
        <v>0.30461030069800654</v>
      </c>
    </row>
    <row r="3417" spans="7:11" x14ac:dyDescent="0.35">
      <c r="G3417" s="271">
        <v>44866</v>
      </c>
      <c r="H3417" s="4">
        <v>0.11808385311267111</v>
      </c>
      <c r="I3417" s="4">
        <v>0.27094031922254125</v>
      </c>
      <c r="J3417" s="4">
        <v>0.1364233750758661</v>
      </c>
      <c r="K3417" s="4">
        <v>0.29959150562776138</v>
      </c>
    </row>
    <row r="3418" spans="7:11" x14ac:dyDescent="0.35">
      <c r="G3418" s="271">
        <v>44896</v>
      </c>
      <c r="H3418" s="4">
        <v>0.10457942845740775</v>
      </c>
      <c r="I3418" s="4">
        <v>-2.6204675268718503E-2</v>
      </c>
      <c r="J3418" s="4">
        <v>0.13018756301128143</v>
      </c>
      <c r="K3418" s="4">
        <v>0.25935739798431201</v>
      </c>
    </row>
    <row r="3419" spans="7:11" x14ac:dyDescent="0.35">
      <c r="G3419" s="271">
        <v>44927</v>
      </c>
      <c r="H3419" s="4">
        <v>4.3819036397028777E-2</v>
      </c>
      <c r="I3419" s="4">
        <v>3.7142350960657211E-2</v>
      </c>
      <c r="J3419" s="4">
        <v>0.10838776926477434</v>
      </c>
      <c r="K3419" s="4">
        <v>0.22925603034774977</v>
      </c>
    </row>
    <row r="3420" spans="7:11" x14ac:dyDescent="0.35">
      <c r="G3420" s="271">
        <v>44958</v>
      </c>
      <c r="H3420" s="4">
        <v>2.9569955947821303E-2</v>
      </c>
      <c r="I3420" s="4">
        <v>0.11828201710454866</v>
      </c>
      <c r="J3420" s="4">
        <v>9.2815243313953077E-2</v>
      </c>
      <c r="K3420" s="4">
        <v>0.21174547839825597</v>
      </c>
    </row>
    <row r="3421" spans="7:11" x14ac:dyDescent="0.35">
      <c r="G3421" s="271">
        <v>44986</v>
      </c>
      <c r="H3421" s="4">
        <v>0.13147047998825756</v>
      </c>
      <c r="I3421" s="4">
        <v>0.2217846295244279</v>
      </c>
      <c r="J3421" s="4">
        <v>0.10178930091003102</v>
      </c>
      <c r="K3421" s="4">
        <v>0.22111787398541893</v>
      </c>
    </row>
    <row r="3422" spans="7:11" x14ac:dyDescent="0.35">
      <c r="G3422" s="271">
        <v>45017</v>
      </c>
      <c r="H3422" s="4">
        <v>-7.7385546731233656E-2</v>
      </c>
      <c r="I3422" s="4">
        <v>0.12481708672816239</v>
      </c>
      <c r="J3422" s="4">
        <v>8.3503583124185932E-2</v>
      </c>
      <c r="K3422" s="4">
        <v>0.21645230074536714</v>
      </c>
    </row>
    <row r="3423" spans="7:11" x14ac:dyDescent="0.35">
      <c r="G3423" s="271">
        <v>45047</v>
      </c>
      <c r="H3423" s="4">
        <v>-4.8701878775969321E-2</v>
      </c>
      <c r="I3423" s="4">
        <v>3.6363625647336528E-2</v>
      </c>
      <c r="J3423" s="4">
        <v>6.3158478430782816E-2</v>
      </c>
      <c r="K3423" s="4">
        <v>0.18714047838476344</v>
      </c>
    </row>
    <row r="3424" spans="7:11" x14ac:dyDescent="0.35">
      <c r="G3424" s="271">
        <v>45078</v>
      </c>
      <c r="H3424" s="4">
        <v>-6.2111059233840415E-2</v>
      </c>
      <c r="I3424" s="4">
        <v>1.1442041461471097E-2</v>
      </c>
      <c r="J3424" s="4">
        <v>5.4195419730263206E-2</v>
      </c>
      <c r="K3424" s="4">
        <v>0.15791202549545602</v>
      </c>
    </row>
    <row r="3425" spans="7:11" x14ac:dyDescent="0.35">
      <c r="G3425" s="271">
        <v>45108</v>
      </c>
      <c r="H3425" s="4">
        <v>-1.2560411089216239E-2</v>
      </c>
      <c r="I3425" s="4">
        <v>8.4431078239907142E-2</v>
      </c>
      <c r="J3425" s="4">
        <v>4.7271954674001693E-2</v>
      </c>
      <c r="K3425" s="4">
        <v>0.14458972397182301</v>
      </c>
    </row>
    <row r="3426" spans="7:11" x14ac:dyDescent="0.35">
      <c r="G3426" s="271">
        <v>45139</v>
      </c>
      <c r="H3426" s="4">
        <v>-7.6528226972008007E-2</v>
      </c>
      <c r="I3426" s="4">
        <v>-1.6471482381074654E-2</v>
      </c>
      <c r="J3426" s="4">
        <v>2.627264911120708E-2</v>
      </c>
      <c r="K3426" s="4">
        <v>0.1151727755248364</v>
      </c>
    </row>
    <row r="3427" spans="7:11" x14ac:dyDescent="0.35">
      <c r="G3427" s="271">
        <v>45170</v>
      </c>
      <c r="H3427" s="4">
        <v>-0.16596874167872055</v>
      </c>
      <c r="I3427" s="4">
        <v>-5.1028985154135675E-2</v>
      </c>
      <c r="J3427" s="4">
        <v>-1.4883460243927393E-3</v>
      </c>
      <c r="K3427" s="4">
        <v>8.5979000074069223E-2</v>
      </c>
    </row>
    <row r="3428" spans="7:11" x14ac:dyDescent="0.35">
      <c r="G3428" s="271">
        <v>45200</v>
      </c>
      <c r="H3428" s="4">
        <v>-0.10197656902089192</v>
      </c>
      <c r="I3428" s="4">
        <v>3.3495041803702552E-2</v>
      </c>
      <c r="J3428" s="4">
        <v>-1.4762051932682985E-2</v>
      </c>
      <c r="K3428" s="4">
        <v>6.653971527086755E-2</v>
      </c>
    </row>
    <row r="3429" spans="7:11" x14ac:dyDescent="0.35">
      <c r="G3429" s="271">
        <v>45231</v>
      </c>
      <c r="H3429" s="4">
        <v>-4.1601808534424634E-2</v>
      </c>
      <c r="I3429" s="4">
        <v>7.8397518217476758E-3</v>
      </c>
      <c r="J3429" s="4">
        <v>-2.7868175242172666E-2</v>
      </c>
      <c r="K3429" s="4">
        <v>4.3994304276221863E-2</v>
      </c>
    </row>
    <row r="3430" spans="7:11" x14ac:dyDescent="0.35">
      <c r="G3430" s="271">
        <v>45261</v>
      </c>
      <c r="H3430" s="4">
        <v>-7.7525508112351371E-2</v>
      </c>
      <c r="I3430" s="4">
        <v>-3.0263375155547445E-2</v>
      </c>
      <c r="J3430" s="4">
        <v>-4.1231855090048786E-2</v>
      </c>
      <c r="K3430" s="4">
        <v>4.3806860836871131E-2</v>
      </c>
    </row>
    <row r="3431" spans="7:11" x14ac:dyDescent="0.35">
      <c r="G3431" s="271">
        <v>45292</v>
      </c>
      <c r="H3431" s="4">
        <v>-6.53242937754418E-2</v>
      </c>
      <c r="I3431" s="4">
        <v>0.27261232475895714</v>
      </c>
      <c r="J3431" s="4">
        <v>-4.9484792197055594E-2</v>
      </c>
      <c r="K3431" s="4">
        <v>6.1486344525503833E-2</v>
      </c>
    </row>
    <row r="3432" spans="7:11" x14ac:dyDescent="0.35">
      <c r="G3432" s="271">
        <v>45323</v>
      </c>
      <c r="H3432" s="4">
        <v>4.32839103103142E-2</v>
      </c>
      <c r="I3432" s="4">
        <v>0.19574716766520805</v>
      </c>
      <c r="J3432" s="4">
        <v>-4.8218338385034865E-2</v>
      </c>
      <c r="K3432" s="4">
        <v>6.812796687510847E-2</v>
      </c>
    </row>
    <row r="3433" spans="7:11" x14ac:dyDescent="0.35">
      <c r="G3433" s="271">
        <v>45352</v>
      </c>
      <c r="H3433" s="4">
        <v>-7.2437015203598687E-2</v>
      </c>
      <c r="I3433" s="4">
        <v>-0.12689042013915075</v>
      </c>
      <c r="J3433" s="4">
        <v>-6.4219439886270657E-2</v>
      </c>
      <c r="K3433" s="4">
        <v>3.8006116123773914E-2</v>
      </c>
    </row>
    <row r="3434" spans="7:11" x14ac:dyDescent="0.35">
      <c r="G3434" s="271">
        <v>45383</v>
      </c>
      <c r="H3434" s="4">
        <v>0.21567900719851463</v>
      </c>
      <c r="I3434" s="4">
        <v>0.24736663131187009</v>
      </c>
      <c r="J3434" s="4">
        <v>-4.3362986502814782E-2</v>
      </c>
      <c r="K3434" s="4">
        <v>4.8248129240348936E-2</v>
      </c>
    </row>
    <row r="3435" spans="7:11" x14ac:dyDescent="0.35">
      <c r="G3435" s="271">
        <v>45413</v>
      </c>
      <c r="H3435" s="4">
        <v>4.0940204275838887E-3</v>
      </c>
      <c r="I3435" s="4">
        <v>5.5253509529157752E-2</v>
      </c>
      <c r="J3435" s="4">
        <v>-3.8866156288984266E-2</v>
      </c>
      <c r="K3435" s="4">
        <v>4.9819563802035338E-2</v>
      </c>
    </row>
    <row r="3436" spans="7:11" x14ac:dyDescent="0.35">
      <c r="G3436" s="271">
        <v>45444</v>
      </c>
      <c r="H3436" s="4">
        <v>3.950720464294033E-2</v>
      </c>
      <c r="I3436" s="4">
        <v>-5.0888624782965408E-3</v>
      </c>
      <c r="J3436" s="4">
        <v>-3.0374379759367076E-2</v>
      </c>
      <c r="K3436" s="4">
        <v>4.8378789129582378E-2</v>
      </c>
    </row>
    <row r="3437" spans="7:11" x14ac:dyDescent="0.35">
      <c r="G3437" s="271">
        <v>45474</v>
      </c>
      <c r="H3437" s="4">
        <v>8.8365017417800562E-2</v>
      </c>
      <c r="I3437" s="4">
        <v>0.1632146059683226</v>
      </c>
      <c r="J3437" s="4">
        <v>-2.1977122630190693E-2</v>
      </c>
      <c r="K3437" s="4">
        <v>5.5010460682675788E-2</v>
      </c>
    </row>
    <row r="3438" spans="7:11" x14ac:dyDescent="0.35">
      <c r="G3438" s="271">
        <v>45505</v>
      </c>
      <c r="H3438" s="4">
        <v>1.2241768512371687E-2</v>
      </c>
      <c r="I3438" s="4">
        <v>3.3084333440124958E-2</v>
      </c>
      <c r="J3438" s="4">
        <v>-1.4798394230807976E-2</v>
      </c>
      <c r="K3438" s="4">
        <v>5.8870257665874393E-2</v>
      </c>
    </row>
    <row r="3439" spans="7:11" x14ac:dyDescent="0.35">
      <c r="G3439" s="271">
        <v>45536</v>
      </c>
      <c r="H3439" s="4">
        <v>0.17293519620569708</v>
      </c>
      <c r="I3439" s="4">
        <v>0.14052595278553182</v>
      </c>
      <c r="J3439" s="4">
        <v>1.4037831712558457E-2</v>
      </c>
      <c r="K3439" s="4">
        <v>7.5015876324201702E-2</v>
      </c>
    </row>
    <row r="3440" spans="7:11" x14ac:dyDescent="0.35">
      <c r="G3440" s="271">
        <v>45566</v>
      </c>
      <c r="H3440" s="4">
        <v>0.25744738184069904</v>
      </c>
      <c r="I3440" s="4">
        <v>0.14968128437619388</v>
      </c>
      <c r="J3440" s="4">
        <v>4.4173422908026616E-2</v>
      </c>
      <c r="K3440" s="4">
        <v>8.5599919735753316E-2</v>
      </c>
    </row>
    <row r="3441" spans="7:11" x14ac:dyDescent="0.35">
      <c r="G3441" s="271">
        <v>45597</v>
      </c>
      <c r="H3441" s="4">
        <v>0.13279358606344571</v>
      </c>
      <c r="I3441" s="4">
        <v>3.841197188066281E-2</v>
      </c>
      <c r="J3441" s="4">
        <v>5.9974178275444379E-2</v>
      </c>
      <c r="K3441" s="4">
        <v>8.8570992482713162E-2</v>
      </c>
    </row>
    <row r="3442" spans="7:11" x14ac:dyDescent="0.35">
      <c r="G3442" s="271">
        <v>45627</v>
      </c>
      <c r="H3442" s="4">
        <v>0.14119817884055874</v>
      </c>
      <c r="I3442" s="4">
        <v>0.34794518436821131</v>
      </c>
      <c r="J3442" s="4">
        <v>7.7435830137122297E-2</v>
      </c>
      <c r="K3442" s="4">
        <v>0.11922462954819069</v>
      </c>
    </row>
    <row r="3443" spans="7:11" x14ac:dyDescent="0.35">
      <c r="G3443" s="271">
        <v>45658</v>
      </c>
      <c r="H3443" s="4">
        <v>0.1750157245933992</v>
      </c>
      <c r="I3443" s="4">
        <v>-5.1626198476316665E-3</v>
      </c>
      <c r="J3443" s="4">
        <v>9.6677778034419015E-2</v>
      </c>
      <c r="K3443" s="4">
        <v>9.7156009564822732E-2</v>
      </c>
    </row>
    <row r="3444" spans="7:11" x14ac:dyDescent="0.35">
      <c r="G3444" s="271">
        <v>45689</v>
      </c>
      <c r="H3444" s="4">
        <v>5.371770223111394E-2</v>
      </c>
      <c r="I3444" s="4">
        <v>1.0285344628477855E-3</v>
      </c>
      <c r="J3444" s="4">
        <v>9.7391539834851493E-2</v>
      </c>
      <c r="K3444" s="4">
        <v>8.1249415506864375E-2</v>
      </c>
    </row>
    <row r="3445" spans="7:11" x14ac:dyDescent="0.35">
      <c r="G3445" s="271">
        <v>45717</v>
      </c>
      <c r="H3445" s="4">
        <v>0.12743613366914097</v>
      </c>
      <c r="I3445" s="4">
        <v>0.2547590843500902</v>
      </c>
      <c r="J3445" s="4">
        <v>0.11586109334379868</v>
      </c>
      <c r="K3445" s="4">
        <v>0.11378288280980886</v>
      </c>
    </row>
    <row r="3446" spans="7:11" x14ac:dyDescent="0.35">
      <c r="G3446" s="271">
        <v>45748</v>
      </c>
      <c r="H3446" s="4">
        <v>-1.6794724055918309E-2</v>
      </c>
      <c r="I3446" s="4">
        <v>-4.6347972186975284E-3</v>
      </c>
      <c r="J3446" s="4">
        <v>9.6511218868356785E-2</v>
      </c>
      <c r="K3446" s="4">
        <v>9.2990357850513572E-2</v>
      </c>
    </row>
    <row r="3447" spans="7:11" x14ac:dyDescent="0.35">
      <c r="G3447" s="271">
        <v>45778</v>
      </c>
      <c r="H3447" s="4">
        <v>3.6453297007240426E-2</v>
      </c>
      <c r="I3447" s="4">
        <v>0.14203058848396011</v>
      </c>
      <c r="J3447" s="4">
        <v>9.9342390132339586E-2</v>
      </c>
      <c r="K3447" s="4">
        <v>0.10024148544395595</v>
      </c>
    </row>
    <row r="3448" spans="7:11" x14ac:dyDescent="0.35">
      <c r="G3448" s="271">
        <v>45809</v>
      </c>
      <c r="H3448" s="4">
        <v>3.4019610786274912E-2</v>
      </c>
      <c r="I3448" s="4">
        <v>0.11840583360244428</v>
      </c>
      <c r="J3448" s="4">
        <v>9.8657413312477127E-2</v>
      </c>
      <c r="K3448" s="4">
        <v>0.11023793360548551</v>
      </c>
    </row>
    <row r="3449" spans="7:11" x14ac:dyDescent="0.35">
      <c r="G3449" s="271">
        <v>45839</v>
      </c>
      <c r="H3449" s="4">
        <v>0.1156219465536299</v>
      </c>
      <c r="I3449" s="4">
        <v>5.2148384655717361E-2</v>
      </c>
      <c r="J3449" s="4">
        <v>0.10110925535509563</v>
      </c>
      <c r="K3449" s="4">
        <v>0.10095074538453908</v>
      </c>
    </row>
    <row r="3450" spans="7:11" x14ac:dyDescent="0.35">
      <c r="G3450" s="271">
        <v>45870</v>
      </c>
      <c r="H3450" s="4">
        <v>3.6873289265520803E-2</v>
      </c>
      <c r="I3450" s="4">
        <v>-1.4807472097399521E-2</v>
      </c>
      <c r="J3450" s="4">
        <v>0.10297170483647511</v>
      </c>
      <c r="K3450" s="4">
        <v>9.7235972226898504E-2</v>
      </c>
    </row>
    <row r="3451" spans="7:11" x14ac:dyDescent="0.35">
      <c r="G3451" s="271">
        <v>45901</v>
      </c>
      <c r="H3451" s="4">
        <v>4.6504698766270725E-2</v>
      </c>
      <c r="I3451" s="4">
        <v>9.1032130088290808E-2</v>
      </c>
      <c r="J3451" s="4">
        <v>9.2475379004749225E-2</v>
      </c>
      <c r="K3451" s="4">
        <v>9.3405212648146385E-2</v>
      </c>
    </row>
    <row r="3452" spans="7:11" x14ac:dyDescent="0.35">
      <c r="G3452" s="271">
        <v>45931</v>
      </c>
      <c r="H3452" s="4">
        <v>1.3227638148382237E-2</v>
      </c>
      <c r="I3452" s="4">
        <v>-5.1453583366776856E-2</v>
      </c>
      <c r="J3452" s="4">
        <v>7.1978294028871126E-2</v>
      </c>
      <c r="K3452" s="4">
        <v>7.4488930225560246E-2</v>
      </c>
    </row>
    <row r="3453" spans="7:11" x14ac:dyDescent="0.35">
      <c r="G3453" s="271">
        <v>45962</v>
      </c>
      <c r="H3453" s="4">
        <v>-6.6640760299296775E-2</v>
      </c>
      <c r="I3453" s="4">
        <v>1.1428925953250291E-2</v>
      </c>
      <c r="J3453" s="4">
        <v>5.3747112787316587E-2</v>
      </c>
      <c r="K3453" s="4">
        <v>7.181078578057476E-2</v>
      </c>
    </row>
    <row r="3454" spans="7:11" x14ac:dyDescent="0.35">
      <c r="G3454" s="271">
        <v>45992</v>
      </c>
      <c r="H3454" s="4">
        <v>1.2506697192508076E-2</v>
      </c>
      <c r="I3454" s="4">
        <v>-0.11179525368762822</v>
      </c>
      <c r="J3454" s="4">
        <v>4.4280200880981502E-2</v>
      </c>
      <c r="K3454" s="4">
        <v>3.4260242478926672E-2</v>
      </c>
    </row>
    <row r="3455" spans="7:11" x14ac:dyDescent="0.35">
      <c r="G3455" s="271">
        <v>46023</v>
      </c>
      <c r="H3455" s="4">
        <v>-5.4916494278391181E-2</v>
      </c>
      <c r="I3455" s="4">
        <v>-4.917043017963274E-2</v>
      </c>
      <c r="J3455" s="4">
        <v>2.694651335607734E-2</v>
      </c>
      <c r="K3455" s="4">
        <v>3.0681371756772657E-2</v>
      </c>
    </row>
    <row r="3456" spans="7:11" x14ac:dyDescent="0.35">
      <c r="G3456" s="271">
        <v>46054</v>
      </c>
      <c r="H3456" s="4">
        <v>7.8830278410691124E-2</v>
      </c>
      <c r="I3456" s="4">
        <v>7.5231368345842764E-3</v>
      </c>
      <c r="J3456" s="4">
        <v>2.915448619829597E-2</v>
      </c>
      <c r="K3456" s="4">
        <v>3.1214433877287506E-2</v>
      </c>
    </row>
    <row r="3457" spans="7:11" x14ac:dyDescent="0.35">
      <c r="G3457" s="271">
        <v>46082</v>
      </c>
      <c r="H3457" s="4">
        <v>-1</v>
      </c>
      <c r="I3457" s="4">
        <v>-1</v>
      </c>
      <c r="J3457" s="4">
        <v>1.6088253479213055E-2</v>
      </c>
      <c r="K3457" s="4">
        <v>7.5666188789733635E-3</v>
      </c>
    </row>
    <row r="3458" spans="7:11" x14ac:dyDescent="0.35">
      <c r="G3458" s="271">
        <v>46113</v>
      </c>
      <c r="H3458" s="4">
        <v>-1</v>
      </c>
      <c r="I3458" s="4">
        <v>-1</v>
      </c>
      <c r="J3458" s="4">
        <v>2.2293946512392138E-2</v>
      </c>
      <c r="K3458" s="4">
        <v>7.9965956264951288E-3</v>
      </c>
    </row>
    <row r="3459" spans="7:11" x14ac:dyDescent="0.35">
      <c r="G3459" s="271">
        <v>46143</v>
      </c>
      <c r="H3459" s="4">
        <v>-1</v>
      </c>
      <c r="I3459" s="4">
        <v>-1</v>
      </c>
      <c r="J3459" s="4">
        <v>2.1269850678561797E-2</v>
      </c>
      <c r="K3459" s="4">
        <v>-1.0706679735091762E-2</v>
      </c>
    </row>
    <row r="3460" spans="7:11" x14ac:dyDescent="0.35">
      <c r="G3460" s="271">
        <v>46174</v>
      </c>
      <c r="H3460" s="4">
        <v>-1</v>
      </c>
      <c r="I3460" s="4">
        <v>-1</v>
      </c>
      <c r="J3460" s="4">
        <v>2.1200333088674084E-2</v>
      </c>
      <c r="K3460" s="4">
        <v>-1.8392816114330413E-2</v>
      </c>
    </row>
    <row r="3461" spans="7:11" x14ac:dyDescent="0.35">
      <c r="G3461" s="271">
        <v>46204</v>
      </c>
      <c r="H3461" s="4">
        <v>-1</v>
      </c>
      <c r="I3461" s="4">
        <v>-1</v>
      </c>
      <c r="J3461" s="4">
        <v>-5.4652717335528234E-3</v>
      </c>
      <c r="K3461" s="4">
        <v>-2.9743105607638154E-2</v>
      </c>
    </row>
    <row r="3462" spans="7:11" x14ac:dyDescent="0.35">
      <c r="G3462" s="271">
        <v>46235</v>
      </c>
      <c r="H3462" s="4">
        <v>-1</v>
      </c>
      <c r="I3462" s="4">
        <v>-1</v>
      </c>
      <c r="J3462" s="4">
        <v>8.5754700017142138E-3</v>
      </c>
      <c r="K3462" s="4">
        <v>-1.4403547967423158E-4</v>
      </c>
    </row>
    <row r="3463" spans="7:11" x14ac:dyDescent="0.35">
      <c r="G3463" s="271">
        <v>46266</v>
      </c>
      <c r="H3463" s="4">
        <v>-1</v>
      </c>
      <c r="I3463" s="4">
        <v>-1</v>
      </c>
      <c r="J3463" s="4">
        <v>-2.1873687893154692E-3</v>
      </c>
      <c r="K3463" s="4">
        <v>-1.6579843638608205E-2</v>
      </c>
    </row>
    <row r="3464" spans="7:11" x14ac:dyDescent="0.35">
      <c r="G3464" s="271">
        <v>46296</v>
      </c>
      <c r="H3464" s="4">
        <v>-1</v>
      </c>
      <c r="I3464" s="4">
        <v>-1</v>
      </c>
      <c r="J3464" s="4">
        <v>-3.0417225206839649E-2</v>
      </c>
      <c r="K3464" s="4">
        <v>-2.3468169549189288E-2</v>
      </c>
    </row>
    <row r="3465" spans="7:11" x14ac:dyDescent="0.35">
      <c r="G3465" s="271">
        <v>46327</v>
      </c>
      <c r="H3465" s="4">
        <v>-1</v>
      </c>
      <c r="I3465" s="4">
        <v>-1</v>
      </c>
      <c r="J3465" s="4">
        <v>-3.5361460265100231E-2</v>
      </c>
      <c r="K3465" s="4">
        <v>-5.625996446851933E-2</v>
      </c>
    </row>
    <row r="3466" spans="7:11" x14ac:dyDescent="0.35">
      <c r="G3466" s="271">
        <v>46357</v>
      </c>
      <c r="H3466" s="4">
        <v>-1</v>
      </c>
      <c r="I3466" s="4">
        <v>-1</v>
      </c>
      <c r="J3466" s="4">
        <v>-2.1665643997342832E-2</v>
      </c>
      <c r="K3466" s="4">
        <v>-6.768243145548769E-2</v>
      </c>
    </row>
    <row r="3467" spans="7:11" x14ac:dyDescent="0.35">
      <c r="G3467" s="20" t="s">
        <v>1241</v>
      </c>
    </row>
    <row r="3468" spans="7:11" x14ac:dyDescent="0.35">
      <c r="G3468" s="271">
        <v>34700</v>
      </c>
      <c r="H3468" s="4">
        <v>-1</v>
      </c>
      <c r="I3468" s="4">
        <v>-1</v>
      </c>
      <c r="J3468" s="4">
        <v>-1</v>
      </c>
      <c r="K3468" s="4">
        <v>-1</v>
      </c>
    </row>
    <row r="3469" spans="7:11" x14ac:dyDescent="0.35">
      <c r="G3469" s="271">
        <v>34731</v>
      </c>
      <c r="H3469" s="4">
        <v>-1</v>
      </c>
      <c r="I3469" s="4">
        <v>-1</v>
      </c>
      <c r="J3469" s="4">
        <v>-1</v>
      </c>
      <c r="K3469" s="4">
        <v>-1</v>
      </c>
    </row>
    <row r="3470" spans="7:11" x14ac:dyDescent="0.35">
      <c r="G3470" s="271">
        <v>34759</v>
      </c>
      <c r="H3470" s="4">
        <v>-1</v>
      </c>
      <c r="I3470" s="4">
        <v>-1</v>
      </c>
      <c r="J3470" s="4">
        <v>-1</v>
      </c>
      <c r="K3470" s="4">
        <v>-1</v>
      </c>
    </row>
    <row r="3471" spans="7:11" x14ac:dyDescent="0.35">
      <c r="G3471" s="271">
        <v>34790</v>
      </c>
      <c r="H3471" s="4">
        <v>-1</v>
      </c>
      <c r="I3471" s="4">
        <v>-1</v>
      </c>
      <c r="J3471" s="4">
        <v>-1</v>
      </c>
      <c r="K3471" s="4">
        <v>-1</v>
      </c>
    </row>
    <row r="3472" spans="7:11" x14ac:dyDescent="0.35">
      <c r="G3472" s="271">
        <v>34820</v>
      </c>
      <c r="H3472" s="4">
        <v>-1</v>
      </c>
      <c r="I3472" s="4">
        <v>-1</v>
      </c>
      <c r="J3472" s="4">
        <v>-1</v>
      </c>
      <c r="K3472" s="4">
        <v>-1</v>
      </c>
    </row>
    <row r="3473" spans="7:11" x14ac:dyDescent="0.35">
      <c r="G3473" s="271">
        <v>34851</v>
      </c>
      <c r="H3473" s="4">
        <v>-1</v>
      </c>
      <c r="I3473" s="4">
        <v>-1</v>
      </c>
      <c r="J3473" s="4">
        <v>-1</v>
      </c>
      <c r="K3473" s="4">
        <v>-1</v>
      </c>
    </row>
    <row r="3474" spans="7:11" x14ac:dyDescent="0.35">
      <c r="G3474" s="271">
        <v>34881</v>
      </c>
      <c r="H3474" s="4">
        <v>-1</v>
      </c>
      <c r="I3474" s="4">
        <v>-1</v>
      </c>
      <c r="J3474" s="4">
        <v>-1</v>
      </c>
      <c r="K3474" s="4">
        <v>-1</v>
      </c>
    </row>
    <row r="3475" spans="7:11" x14ac:dyDescent="0.35">
      <c r="G3475" s="271">
        <v>34912</v>
      </c>
      <c r="H3475" s="4">
        <v>-1</v>
      </c>
      <c r="I3475" s="4">
        <v>-1</v>
      </c>
      <c r="J3475" s="4">
        <v>-1</v>
      </c>
      <c r="K3475" s="4">
        <v>-1</v>
      </c>
    </row>
    <row r="3476" spans="7:11" x14ac:dyDescent="0.35">
      <c r="G3476" s="271">
        <v>34943</v>
      </c>
      <c r="H3476" s="4">
        <v>-1</v>
      </c>
      <c r="I3476" s="4">
        <v>-1</v>
      </c>
      <c r="J3476" s="4">
        <v>-1</v>
      </c>
      <c r="K3476" s="4">
        <v>-1</v>
      </c>
    </row>
    <row r="3477" spans="7:11" x14ac:dyDescent="0.35">
      <c r="G3477" s="271">
        <v>34973</v>
      </c>
      <c r="H3477" s="4">
        <v>-1</v>
      </c>
      <c r="I3477" s="4">
        <v>-1</v>
      </c>
      <c r="J3477" s="4">
        <v>-1</v>
      </c>
      <c r="K3477" s="4">
        <v>-1</v>
      </c>
    </row>
    <row r="3478" spans="7:11" x14ac:dyDescent="0.35">
      <c r="G3478" s="271">
        <v>35004</v>
      </c>
      <c r="H3478" s="4">
        <v>-1</v>
      </c>
      <c r="I3478" s="4">
        <v>-1</v>
      </c>
      <c r="J3478" s="4">
        <v>-1</v>
      </c>
      <c r="K3478" s="4">
        <v>-1</v>
      </c>
    </row>
    <row r="3479" spans="7:11" x14ac:dyDescent="0.35">
      <c r="G3479" s="271">
        <v>35034</v>
      </c>
      <c r="H3479" s="4">
        <v>-1</v>
      </c>
      <c r="I3479" s="4">
        <v>-1</v>
      </c>
      <c r="J3479" s="4">
        <v>-1</v>
      </c>
      <c r="K3479" s="4">
        <v>-1</v>
      </c>
    </row>
    <row r="3480" spans="7:11" x14ac:dyDescent="0.35">
      <c r="G3480" s="271">
        <v>35065</v>
      </c>
      <c r="H3480" s="4">
        <v>0.11901499984034491</v>
      </c>
      <c r="I3480" s="4">
        <v>0.14045967831258688</v>
      </c>
      <c r="J3480" s="4">
        <v>0.146909797557085</v>
      </c>
      <c r="K3480" s="4">
        <v>0.15524870851720252</v>
      </c>
    </row>
    <row r="3481" spans="7:11" x14ac:dyDescent="0.35">
      <c r="G3481" s="271">
        <v>35096</v>
      </c>
      <c r="H3481" s="4">
        <v>0.19856319504327291</v>
      </c>
      <c r="I3481" s="4">
        <v>0.25103994946904962</v>
      </c>
      <c r="J3481" s="4">
        <v>0.15672828359534652</v>
      </c>
      <c r="K3481" s="4">
        <v>0.15583627833965807</v>
      </c>
    </row>
    <row r="3482" spans="7:11" x14ac:dyDescent="0.35">
      <c r="G3482" s="271">
        <v>35125</v>
      </c>
      <c r="H3482" s="4">
        <v>0.17334956556490866</v>
      </c>
      <c r="I3482" s="4">
        <v>9.1182978040974305E-2</v>
      </c>
      <c r="J3482" s="4">
        <v>0.11226203958975445</v>
      </c>
      <c r="K3482" s="4">
        <v>7.3439621159277158E-2</v>
      </c>
    </row>
    <row r="3483" spans="7:11" x14ac:dyDescent="0.35">
      <c r="G3483" s="271">
        <v>35156</v>
      </c>
      <c r="H3483" s="4">
        <v>0.20601801141571396</v>
      </c>
      <c r="I3483" s="4">
        <v>0.32008096133081643</v>
      </c>
      <c r="J3483" s="4">
        <v>0.14352514429367491</v>
      </c>
      <c r="K3483" s="4">
        <v>0.11849245037830713</v>
      </c>
    </row>
    <row r="3484" spans="7:11" x14ac:dyDescent="0.35">
      <c r="G3484" s="271">
        <v>35186</v>
      </c>
      <c r="H3484" s="4">
        <v>4.7067339929401486E-2</v>
      </c>
      <c r="I3484" s="4">
        <v>0.11980956062700665</v>
      </c>
      <c r="J3484" s="4">
        <v>0.12825340282372588</v>
      </c>
      <c r="K3484" s="4">
        <v>0.10019884333481133</v>
      </c>
    </row>
    <row r="3485" spans="7:11" x14ac:dyDescent="0.35">
      <c r="G3485" s="271">
        <v>35217</v>
      </c>
      <c r="H3485" s="4">
        <v>7.6138405445770774E-2</v>
      </c>
      <c r="I3485" s="4">
        <v>0.10513215511639373</v>
      </c>
      <c r="J3485" s="4">
        <v>0.12019596018141043</v>
      </c>
      <c r="K3485" s="4">
        <v>9.3649815600223896E-2</v>
      </c>
    </row>
    <row r="3486" spans="7:11" x14ac:dyDescent="0.35">
      <c r="G3486" s="271">
        <v>35247</v>
      </c>
      <c r="H3486" s="4">
        <v>0.16153985130472814</v>
      </c>
      <c r="I3486" s="4">
        <v>0.28331961308505971</v>
      </c>
      <c r="J3486" s="4">
        <v>0.11426489050088096</v>
      </c>
      <c r="K3486" s="4">
        <v>0.12163157836368832</v>
      </c>
    </row>
    <row r="3487" spans="7:11" x14ac:dyDescent="0.35">
      <c r="G3487" s="271">
        <v>35278</v>
      </c>
      <c r="H3487" s="4">
        <v>0.11154001137896574</v>
      </c>
      <c r="I3487" s="4">
        <v>3.3763185468835832E-2</v>
      </c>
      <c r="J3487" s="4">
        <v>0.16674468297475187</v>
      </c>
      <c r="K3487" s="4">
        <v>0.15849840973711538</v>
      </c>
    </row>
    <row r="3488" spans="7:11" x14ac:dyDescent="0.35">
      <c r="G3488" s="271">
        <v>35309</v>
      </c>
      <c r="H3488" s="4">
        <v>6.2173517809609669E-2</v>
      </c>
      <c r="I3488" s="4">
        <v>0.16798136315361667</v>
      </c>
      <c r="J3488" s="4">
        <v>0.15922625298653426</v>
      </c>
      <c r="K3488" s="4">
        <v>0.15975100688745925</v>
      </c>
    </row>
    <row r="3489" spans="7:11" x14ac:dyDescent="0.35">
      <c r="G3489" s="271">
        <v>35339</v>
      </c>
      <c r="H3489" s="4">
        <v>3.9247597085395158E-2</v>
      </c>
      <c r="I3489" s="4">
        <v>0.21531755333672509</v>
      </c>
      <c r="J3489" s="4">
        <v>0.12571669082906456</v>
      </c>
      <c r="K3489" s="4">
        <v>0.16148421537066149</v>
      </c>
    </row>
    <row r="3490" spans="7:11" x14ac:dyDescent="0.35">
      <c r="G3490" s="271">
        <v>35370</v>
      </c>
      <c r="H3490" s="4">
        <v>0.17199286995110619</v>
      </c>
      <c r="I3490" s="4">
        <v>9.5485039073369027E-2</v>
      </c>
      <c r="J3490" s="4">
        <v>0.11652940509563114</v>
      </c>
      <c r="K3490" s="4">
        <v>0.15742667045025671</v>
      </c>
    </row>
    <row r="3491" spans="7:11" x14ac:dyDescent="0.35">
      <c r="G3491" s="271">
        <v>35400</v>
      </c>
      <c r="H3491" s="4">
        <v>0.16116648764420383</v>
      </c>
      <c r="I3491" s="4">
        <v>0.24851618185160507</v>
      </c>
      <c r="J3491" s="4">
        <v>0.12570280047018789</v>
      </c>
      <c r="K3491" s="4">
        <v>0.17234541276998261</v>
      </c>
    </row>
    <row r="3492" spans="7:11" x14ac:dyDescent="0.35">
      <c r="G3492" s="271">
        <v>35431</v>
      </c>
      <c r="H3492" s="4">
        <v>0.13732629421440445</v>
      </c>
      <c r="I3492" s="4">
        <v>0.24308001038908755</v>
      </c>
      <c r="J3492" s="4">
        <v>0.12713379534311531</v>
      </c>
      <c r="K3492" s="4">
        <v>0.18046456567574642</v>
      </c>
    </row>
    <row r="3493" spans="7:11" x14ac:dyDescent="0.35">
      <c r="G3493" s="271">
        <v>35462</v>
      </c>
      <c r="H3493" s="4">
        <v>5.3473624636010797E-2</v>
      </c>
      <c r="I3493" s="4">
        <v>5.1924447314116273E-2</v>
      </c>
      <c r="J3493" s="4">
        <v>0.11555901770906019</v>
      </c>
      <c r="K3493" s="4">
        <v>0.16348323302528711</v>
      </c>
    </row>
    <row r="3494" spans="7:11" x14ac:dyDescent="0.35">
      <c r="G3494" s="271">
        <v>35490</v>
      </c>
      <c r="H3494" s="4">
        <v>3.118236040395761E-2</v>
      </c>
      <c r="I3494" s="4">
        <v>6.769420174735985E-2</v>
      </c>
      <c r="J3494" s="4">
        <v>0.10258440911005073</v>
      </c>
      <c r="K3494" s="4">
        <v>0.16058694806463625</v>
      </c>
    </row>
    <row r="3495" spans="7:11" x14ac:dyDescent="0.35">
      <c r="G3495" s="271">
        <v>35521</v>
      </c>
      <c r="H3495" s="4">
        <v>0.40629814691108623</v>
      </c>
      <c r="I3495" s="4">
        <v>0.25739685059721729</v>
      </c>
      <c r="J3495" s="4">
        <v>0.12097583258112588</v>
      </c>
      <c r="K3495" s="4">
        <v>0.15835643054918513</v>
      </c>
    </row>
    <row r="3496" spans="7:11" x14ac:dyDescent="0.35">
      <c r="G3496" s="271">
        <v>35551</v>
      </c>
      <c r="H3496" s="4">
        <v>0.24154805642561517</v>
      </c>
      <c r="I3496" s="4">
        <v>6.4289350263913914E-2</v>
      </c>
      <c r="J3496" s="4">
        <v>0.13676580568153307</v>
      </c>
      <c r="K3496" s="4">
        <v>0.15276692411636916</v>
      </c>
    </row>
    <row r="3497" spans="7:11" x14ac:dyDescent="0.35">
      <c r="G3497" s="271">
        <v>35582</v>
      </c>
      <c r="H3497" s="4">
        <v>0.35338219332804655</v>
      </c>
      <c r="I3497" s="4">
        <v>0.16841928307314169</v>
      </c>
      <c r="J3497" s="4">
        <v>0.16005242802891573</v>
      </c>
      <c r="K3497" s="4">
        <v>0.15807315929890531</v>
      </c>
    </row>
    <row r="3498" spans="7:11" x14ac:dyDescent="0.35">
      <c r="G3498" s="271">
        <v>35612</v>
      </c>
      <c r="H3498" s="4">
        <v>0.22831110704292201</v>
      </c>
      <c r="I3498" s="4">
        <v>0.12888822982704418</v>
      </c>
      <c r="J3498" s="4">
        <v>0.16652206388542501</v>
      </c>
      <c r="K3498" s="4">
        <v>0.14631818005365749</v>
      </c>
    </row>
    <row r="3499" spans="7:11" x14ac:dyDescent="0.35">
      <c r="G3499" s="271">
        <v>35643</v>
      </c>
      <c r="H3499" s="4">
        <v>0.32684334449825836</v>
      </c>
      <c r="I3499" s="4">
        <v>0.14231346956037649</v>
      </c>
      <c r="J3499" s="4">
        <v>0.17837845481381298</v>
      </c>
      <c r="K3499" s="4">
        <v>0.15242972288404233</v>
      </c>
    </row>
    <row r="3500" spans="7:11" x14ac:dyDescent="0.35">
      <c r="G3500" s="271">
        <v>35674</v>
      </c>
      <c r="H3500" s="4">
        <v>0.2983092663681377</v>
      </c>
      <c r="I3500" s="4">
        <v>0.18514587735226229</v>
      </c>
      <c r="J3500" s="4">
        <v>0.19747055816425996</v>
      </c>
      <c r="K3500" s="4">
        <v>0.15421660910534962</v>
      </c>
    </row>
    <row r="3501" spans="7:11" x14ac:dyDescent="0.35">
      <c r="G3501" s="271">
        <v>35704</v>
      </c>
      <c r="H3501" s="4">
        <v>0.23927575280343816</v>
      </c>
      <c r="I3501" s="4">
        <v>0.23120052826958637</v>
      </c>
      <c r="J3501" s="4">
        <v>0.21677357007263365</v>
      </c>
      <c r="K3501" s="4">
        <v>0.15688579588216078</v>
      </c>
    </row>
    <row r="3502" spans="7:11" x14ac:dyDescent="0.35">
      <c r="G3502" s="271">
        <v>35735</v>
      </c>
      <c r="H3502" s="4">
        <v>5.3344244658002138E-2</v>
      </c>
      <c r="I3502" s="4">
        <v>0.22625846851780906</v>
      </c>
      <c r="J3502" s="4">
        <v>0.20319776473778184</v>
      </c>
      <c r="K3502" s="4">
        <v>0.16787680546647832</v>
      </c>
    </row>
    <row r="3503" spans="7:11" x14ac:dyDescent="0.35">
      <c r="G3503" s="271">
        <v>35765</v>
      </c>
      <c r="H3503" s="4">
        <v>0.31240426852059189</v>
      </c>
      <c r="I3503" s="4">
        <v>0.12088363468604846</v>
      </c>
      <c r="J3503" s="4">
        <v>0.21630064196153675</v>
      </c>
      <c r="K3503" s="4">
        <v>0.15729565763186182</v>
      </c>
    </row>
    <row r="3504" spans="7:11" x14ac:dyDescent="0.35">
      <c r="G3504" s="271">
        <v>35796</v>
      </c>
      <c r="H3504" s="4">
        <v>9.1293125894842619E-2</v>
      </c>
      <c r="I3504" s="4">
        <v>7.8632325194424979E-2</v>
      </c>
      <c r="J3504" s="4">
        <v>0.21174167003043887</v>
      </c>
      <c r="K3504" s="4">
        <v>0.14450272880521275</v>
      </c>
    </row>
    <row r="3505" spans="7:11" x14ac:dyDescent="0.35">
      <c r="G3505" s="271">
        <v>35827</v>
      </c>
      <c r="H3505" s="4">
        <v>0.29414852782568235</v>
      </c>
      <c r="I3505" s="4">
        <v>0.25863628029474395</v>
      </c>
      <c r="J3505" s="4">
        <v>0.23082454341588154</v>
      </c>
      <c r="K3505" s="4">
        <v>0.16128266480901021</v>
      </c>
    </row>
    <row r="3506" spans="7:11" x14ac:dyDescent="0.35">
      <c r="G3506" s="271">
        <v>35855</v>
      </c>
      <c r="H3506" s="4">
        <v>0.24099836112157225</v>
      </c>
      <c r="I3506" s="4">
        <v>0.26022905112757777</v>
      </c>
      <c r="J3506" s="4">
        <v>0.24932896624657364</v>
      </c>
      <c r="K3506" s="4">
        <v>0.17811928651677356</v>
      </c>
    </row>
    <row r="3507" spans="7:11" x14ac:dyDescent="0.35">
      <c r="G3507" s="271">
        <v>35886</v>
      </c>
      <c r="H3507" s="4">
        <v>5.93871674404296E-2</v>
      </c>
      <c r="I3507" s="4">
        <v>-1.282497442402919E-2</v>
      </c>
      <c r="J3507" s="4">
        <v>0.21740508224012633</v>
      </c>
      <c r="K3507" s="4">
        <v>0.15250755738833144</v>
      </c>
    </row>
    <row r="3508" spans="7:11" x14ac:dyDescent="0.35">
      <c r="G3508" s="271">
        <v>35916</v>
      </c>
      <c r="H3508" s="4">
        <v>0.13697714835433628</v>
      </c>
      <c r="I3508" s="4">
        <v>0.21126946549060932</v>
      </c>
      <c r="J3508" s="4">
        <v>0.20839493119194707</v>
      </c>
      <c r="K3508" s="4">
        <v>0.16476337963870646</v>
      </c>
    </row>
    <row r="3509" spans="7:11" x14ac:dyDescent="0.35">
      <c r="G3509" s="271">
        <v>35947</v>
      </c>
      <c r="H3509" s="4">
        <v>0.13368916744352255</v>
      </c>
      <c r="I3509" s="4">
        <v>0.23716616170467919</v>
      </c>
      <c r="J3509" s="4">
        <v>0.19029663539104402</v>
      </c>
      <c r="K3509" s="4">
        <v>0.17107541375973279</v>
      </c>
    </row>
    <row r="3510" spans="7:11" x14ac:dyDescent="0.35">
      <c r="G3510" s="271">
        <v>35977</v>
      </c>
      <c r="H3510" s="4">
        <v>9.5914781417204997E-2</v>
      </c>
      <c r="I3510" s="4">
        <v>0.15180632345417</v>
      </c>
      <c r="J3510" s="4">
        <v>0.17754931713339617</v>
      </c>
      <c r="K3510" s="4">
        <v>0.17272824531194941</v>
      </c>
    </row>
    <row r="3511" spans="7:11" x14ac:dyDescent="0.35">
      <c r="G3511" s="271">
        <v>36008</v>
      </c>
      <c r="H3511" s="4">
        <v>-4.6884459623569574E-3</v>
      </c>
      <c r="I3511" s="4">
        <v>0.23662953315819779</v>
      </c>
      <c r="J3511" s="4">
        <v>0.15879188440888647</v>
      </c>
      <c r="K3511" s="4">
        <v>0.1779573901468996</v>
      </c>
    </row>
    <row r="3512" spans="7:11" x14ac:dyDescent="0.35">
      <c r="G3512" s="271">
        <v>36039</v>
      </c>
      <c r="H3512" s="4">
        <v>9.5811352119986815E-2</v>
      </c>
      <c r="I3512" s="4">
        <v>0.16293865592173229</v>
      </c>
      <c r="J3512" s="4">
        <v>0.14340771562846943</v>
      </c>
      <c r="K3512" s="4">
        <v>0.17596345613543529</v>
      </c>
    </row>
    <row r="3513" spans="7:11" x14ac:dyDescent="0.35">
      <c r="G3513" s="271">
        <v>36069</v>
      </c>
      <c r="H3513" s="4">
        <v>-5.8373958556579009E-4</v>
      </c>
      <c r="I3513" s="4">
        <v>4.3299306241769919E-2</v>
      </c>
      <c r="J3513" s="4">
        <v>0.12098222115216073</v>
      </c>
      <c r="K3513" s="4">
        <v>0.15708177806924795</v>
      </c>
    </row>
    <row r="3514" spans="7:11" x14ac:dyDescent="0.35">
      <c r="G3514" s="271">
        <v>36100</v>
      </c>
      <c r="H3514" s="4">
        <v>1.6464323718275553E-2</v>
      </c>
      <c r="I3514" s="4">
        <v>0.16091973130176829</v>
      </c>
      <c r="J3514" s="4">
        <v>0.11715673840372864</v>
      </c>
      <c r="K3514" s="4">
        <v>0.15224419563263036</v>
      </c>
    </row>
    <row r="3515" spans="7:11" x14ac:dyDescent="0.35">
      <c r="G3515" s="271">
        <v>36130</v>
      </c>
      <c r="H3515" s="4">
        <v>-3.6490847357417255E-2</v>
      </c>
      <c r="I3515" s="4">
        <v>0.25456013347509154</v>
      </c>
      <c r="J3515" s="4">
        <v>8.7751451414578074E-2</v>
      </c>
      <c r="K3515" s="4">
        <v>0.16421113364261131</v>
      </c>
    </row>
    <row r="3516" spans="7:11" x14ac:dyDescent="0.35">
      <c r="G3516" s="271">
        <v>36161</v>
      </c>
      <c r="H3516" s="4">
        <v>6.0319541892272621E-2</v>
      </c>
      <c r="I3516" s="4">
        <v>8.8229910068854611E-2</v>
      </c>
      <c r="J3516" s="4">
        <v>8.5484806210964992E-2</v>
      </c>
      <c r="K3516" s="4">
        <v>0.16448536769230726</v>
      </c>
    </row>
    <row r="3517" spans="7:11" x14ac:dyDescent="0.35">
      <c r="G3517" s="271">
        <v>36192</v>
      </c>
      <c r="H3517" s="4">
        <v>4.2469036505573099E-2</v>
      </c>
      <c r="I3517" s="4">
        <v>4.134275098282103E-2</v>
      </c>
      <c r="J3517" s="4">
        <v>6.7868641796317908E-2</v>
      </c>
      <c r="K3517" s="4">
        <v>0.14667619116412278</v>
      </c>
    </row>
    <row r="3518" spans="7:11" x14ac:dyDescent="0.35">
      <c r="G3518" s="271">
        <v>36220</v>
      </c>
      <c r="H3518" s="4">
        <v>0.13808738842620705</v>
      </c>
      <c r="I3518" s="4">
        <v>0.16495083885192741</v>
      </c>
      <c r="J3518" s="4">
        <v>6.16186541444943E-2</v>
      </c>
      <c r="K3518" s="4">
        <v>0.13974339355852972</v>
      </c>
    </row>
    <row r="3519" spans="7:11" x14ac:dyDescent="0.35">
      <c r="G3519" s="271">
        <v>36251</v>
      </c>
      <c r="H3519" s="4">
        <v>-2.9851134440252558E-2</v>
      </c>
      <c r="I3519" s="4">
        <v>0.23049433492124916</v>
      </c>
      <c r="J3519" s="4">
        <v>5.3386366879333957E-2</v>
      </c>
      <c r="K3519" s="4">
        <v>0.16093028325955983</v>
      </c>
    </row>
    <row r="3520" spans="7:11" x14ac:dyDescent="0.35">
      <c r="G3520" s="271">
        <v>36281</v>
      </c>
      <c r="H3520" s="4">
        <v>8.1397473866592129E-2</v>
      </c>
      <c r="I3520" s="4">
        <v>0.22085242802211114</v>
      </c>
      <c r="J3520" s="4">
        <v>4.9523395589890384E-2</v>
      </c>
      <c r="K3520" s="4">
        <v>0.16258251740660246</v>
      </c>
    </row>
    <row r="3521" spans="7:11" x14ac:dyDescent="0.35">
      <c r="G3521" s="271">
        <v>36312</v>
      </c>
      <c r="H3521" s="4">
        <v>8.2415705536816208E-2</v>
      </c>
      <c r="I3521" s="4">
        <v>0.189963763576108</v>
      </c>
      <c r="J3521" s="4">
        <v>4.5603668731907687E-2</v>
      </c>
      <c r="K3521" s="4">
        <v>0.15941513740827551</v>
      </c>
    </row>
    <row r="3522" spans="7:11" x14ac:dyDescent="0.35">
      <c r="G3522" s="271">
        <v>36342</v>
      </c>
      <c r="H3522" s="4">
        <v>5.9439321542114509E-2</v>
      </c>
      <c r="I3522" s="4">
        <v>0.17302013454747023</v>
      </c>
      <c r="J3522" s="4">
        <v>4.2567758136281109E-2</v>
      </c>
      <c r="K3522" s="4">
        <v>0.16122766344279915</v>
      </c>
    </row>
    <row r="3523" spans="7:11" x14ac:dyDescent="0.35">
      <c r="G3523" s="271">
        <v>36373</v>
      </c>
      <c r="H3523" s="4">
        <v>0.1962108953753039</v>
      </c>
      <c r="I3523" s="4">
        <v>0.33587806071223802</v>
      </c>
      <c r="J3523" s="4">
        <v>5.3560951112061828E-2</v>
      </c>
      <c r="K3523" s="4">
        <v>0.16812108139869486</v>
      </c>
    </row>
    <row r="3524" spans="7:11" x14ac:dyDescent="0.35">
      <c r="G3524" s="271">
        <v>36404</v>
      </c>
      <c r="H3524" s="4">
        <v>0.1395671940657468</v>
      </c>
      <c r="I3524" s="4">
        <v>0.20043994531167542</v>
      </c>
      <c r="J3524" s="4">
        <v>5.7665540155205086E-2</v>
      </c>
      <c r="K3524" s="4">
        <v>0.17156038910320692</v>
      </c>
    </row>
    <row r="3525" spans="7:11" x14ac:dyDescent="0.35">
      <c r="G3525" s="271">
        <v>36434</v>
      </c>
      <c r="H3525" s="4">
        <v>0.10747404482288148</v>
      </c>
      <c r="I3525" s="4">
        <v>8.8915602067500599E-2</v>
      </c>
      <c r="J3525" s="4">
        <v>6.7429001373209951E-2</v>
      </c>
      <c r="K3525" s="4">
        <v>0.17542449179865827</v>
      </c>
    </row>
    <row r="3526" spans="7:11" x14ac:dyDescent="0.35">
      <c r="G3526" s="271">
        <v>36465</v>
      </c>
      <c r="H3526" s="4">
        <v>0.26818388780969338</v>
      </c>
      <c r="I3526" s="4">
        <v>0.23957968081275438</v>
      </c>
      <c r="J3526" s="4">
        <v>8.9095690942137207E-2</v>
      </c>
      <c r="K3526" s="4">
        <v>0.18253035099923109</v>
      </c>
    </row>
    <row r="3527" spans="7:11" x14ac:dyDescent="0.35">
      <c r="G3527" s="271">
        <v>36495</v>
      </c>
      <c r="H3527" s="4">
        <v>0.22947356976996214</v>
      </c>
      <c r="I3527" s="4">
        <v>0.21947133455878443</v>
      </c>
      <c r="J3527" s="4">
        <v>0.11241226957032868</v>
      </c>
      <c r="K3527" s="4">
        <v>0.18050403639872115</v>
      </c>
    </row>
    <row r="3528" spans="7:11" x14ac:dyDescent="0.35">
      <c r="G3528" s="271">
        <v>36526</v>
      </c>
      <c r="H3528" s="4">
        <v>0.26428934550261918</v>
      </c>
      <c r="I3528" s="4">
        <v>0.22467930584240881</v>
      </c>
      <c r="J3528" s="4">
        <v>0.12691965584923359</v>
      </c>
      <c r="K3528" s="4">
        <v>0.19034403296599822</v>
      </c>
    </row>
    <row r="3529" spans="7:11" x14ac:dyDescent="0.35">
      <c r="G3529" s="271">
        <v>36557</v>
      </c>
      <c r="H3529" s="4">
        <v>0.32152832677610754</v>
      </c>
      <c r="I3529" s="4">
        <v>0.3331973054449433</v>
      </c>
      <c r="J3529" s="4">
        <v>0.15012559548479287</v>
      </c>
      <c r="K3529" s="4">
        <v>0.2137066908647014</v>
      </c>
    </row>
    <row r="3530" spans="7:11" x14ac:dyDescent="0.35">
      <c r="G3530" s="271">
        <v>36586</v>
      </c>
      <c r="H3530" s="4">
        <v>0.16317777612323803</v>
      </c>
      <c r="I3530" s="4">
        <v>0.25536868919445821</v>
      </c>
      <c r="J3530" s="4">
        <v>0.1524105470031647</v>
      </c>
      <c r="K3530" s="4">
        <v>0.22194545680638966</v>
      </c>
    </row>
    <row r="3531" spans="7:11" x14ac:dyDescent="0.35">
      <c r="G3531" s="271">
        <v>36617</v>
      </c>
      <c r="H3531" s="4">
        <v>0.15962590925854969</v>
      </c>
      <c r="I3531" s="4">
        <v>0.15449758401306091</v>
      </c>
      <c r="J3531" s="4">
        <v>0.16896198773851845</v>
      </c>
      <c r="K3531" s="4">
        <v>0.2151348368978554</v>
      </c>
    </row>
    <row r="3532" spans="7:11" x14ac:dyDescent="0.35">
      <c r="G3532" s="271">
        <v>36647</v>
      </c>
      <c r="H3532" s="4">
        <v>0.28932145519831165</v>
      </c>
      <c r="I3532" s="4">
        <v>0.24200742290603583</v>
      </c>
      <c r="J3532" s="4">
        <v>0.18657085508796478</v>
      </c>
      <c r="K3532" s="4">
        <v>0.2172314020100452</v>
      </c>
    </row>
    <row r="3533" spans="7:11" x14ac:dyDescent="0.35">
      <c r="G3533" s="271">
        <v>36678</v>
      </c>
      <c r="H3533" s="4">
        <v>0.21014901798342822</v>
      </c>
      <c r="I3533" s="4">
        <v>0.14781844932335297</v>
      </c>
      <c r="J3533" s="4">
        <v>0.19832774463287484</v>
      </c>
      <c r="K3533" s="4">
        <v>0.2126375735891084</v>
      </c>
    </row>
    <row r="3534" spans="7:11" x14ac:dyDescent="0.35">
      <c r="G3534" s="271">
        <v>36708</v>
      </c>
      <c r="H3534" s="4">
        <v>0.10240963414024429</v>
      </c>
      <c r="I3534" s="4">
        <v>0.15210500690397621</v>
      </c>
      <c r="J3534" s="4">
        <v>0.20171153548325949</v>
      </c>
      <c r="K3534" s="4">
        <v>0.21021347779133559</v>
      </c>
    </row>
    <row r="3535" spans="7:11" x14ac:dyDescent="0.35">
      <c r="G3535" s="271">
        <v>36739</v>
      </c>
      <c r="H3535" s="4">
        <v>0.22809115530066082</v>
      </c>
      <c r="I3535" s="4">
        <v>0.2229367773675579</v>
      </c>
      <c r="J3535" s="4">
        <v>0.20363403371187228</v>
      </c>
      <c r="K3535" s="4">
        <v>0.20457221702630601</v>
      </c>
    </row>
    <row r="3536" spans="7:11" x14ac:dyDescent="0.35">
      <c r="G3536" s="271">
        <v>36770</v>
      </c>
      <c r="H3536" s="4">
        <v>0.14500840913593449</v>
      </c>
      <c r="I3536" s="4">
        <v>9.8053777234775374E-2</v>
      </c>
      <c r="J3536" s="4">
        <v>0.20340985507027187</v>
      </c>
      <c r="K3536" s="4">
        <v>0.19469464723951302</v>
      </c>
    </row>
    <row r="3537" spans="7:11" x14ac:dyDescent="0.35">
      <c r="G3537" s="271">
        <v>36800</v>
      </c>
      <c r="H3537" s="4">
        <v>0.30673330963769607</v>
      </c>
      <c r="I3537" s="4">
        <v>0.2194059565087052</v>
      </c>
      <c r="J3537" s="4">
        <v>0.22121080387410252</v>
      </c>
      <c r="K3537" s="4">
        <v>0.20552026706666204</v>
      </c>
    </row>
    <row r="3538" spans="7:11" x14ac:dyDescent="0.35">
      <c r="G3538" s="271">
        <v>36831</v>
      </c>
      <c r="H3538" s="4">
        <v>0.22525929266667477</v>
      </c>
      <c r="I3538" s="4">
        <v>8.1363486575087407E-2</v>
      </c>
      <c r="J3538" s="4">
        <v>0.21789326557236</v>
      </c>
      <c r="K3538" s="4">
        <v>0.19078476849668657</v>
      </c>
    </row>
    <row r="3539" spans="7:11" x14ac:dyDescent="0.35">
      <c r="G3539" s="271">
        <v>36861</v>
      </c>
      <c r="H3539" s="4">
        <v>-9.9916285673237182E-3</v>
      </c>
      <c r="I3539" s="4">
        <v>1.592507666501386E-2</v>
      </c>
      <c r="J3539" s="4">
        <v>0.19530403542904162</v>
      </c>
      <c r="K3539" s="4">
        <v>0.17050202343008669</v>
      </c>
    </row>
    <row r="3540" spans="7:11" x14ac:dyDescent="0.35">
      <c r="G3540" s="271">
        <v>36892</v>
      </c>
      <c r="H3540" s="4">
        <v>0.27054973637860003</v>
      </c>
      <c r="I3540" s="4">
        <v>0.20229097989900136</v>
      </c>
      <c r="J3540" s="4">
        <v>0.1969786265252873</v>
      </c>
      <c r="K3540" s="4">
        <v>0.16952479495628725</v>
      </c>
    </row>
    <row r="3541" spans="7:11" x14ac:dyDescent="0.35">
      <c r="G3541" s="271">
        <v>36923</v>
      </c>
      <c r="H3541" s="4">
        <v>2.2204280015860611E-3</v>
      </c>
      <c r="I3541" s="4">
        <v>4.3073626386335162E-2</v>
      </c>
      <c r="J3541" s="4">
        <v>0.16901930371159857</v>
      </c>
      <c r="K3541" s="4">
        <v>0.14715772579726294</v>
      </c>
    </row>
    <row r="3542" spans="7:11" x14ac:dyDescent="0.35">
      <c r="G3542" s="271">
        <v>36951</v>
      </c>
      <c r="H3542" s="4">
        <v>0.20641857704712807</v>
      </c>
      <c r="I3542" s="4">
        <v>6.8817343369127482E-3</v>
      </c>
      <c r="J3542" s="4">
        <v>0.17315968867451814</v>
      </c>
      <c r="K3542" s="4">
        <v>0.12420468217061087</v>
      </c>
    </row>
    <row r="3543" spans="7:11" x14ac:dyDescent="0.35">
      <c r="G3543" s="271">
        <v>36982</v>
      </c>
      <c r="H3543" s="4">
        <v>6.0114921129570176E-2</v>
      </c>
      <c r="I3543" s="4">
        <v>-2.6566478824014195E-2</v>
      </c>
      <c r="J3543" s="4">
        <v>0.16462759830602258</v>
      </c>
      <c r="K3543" s="4">
        <v>0.10880869755569722</v>
      </c>
    </row>
    <row r="3544" spans="7:11" x14ac:dyDescent="0.35">
      <c r="G3544" s="271">
        <v>37012</v>
      </c>
      <c r="H3544" s="4">
        <v>4.9148353401491152E-2</v>
      </c>
      <c r="I3544" s="4">
        <v>2.1159148241567394E-4</v>
      </c>
      <c r="J3544" s="4">
        <v>0.144461905014593</v>
      </c>
      <c r="K3544" s="4">
        <v>8.7999696978394049E-2</v>
      </c>
    </row>
    <row r="3545" spans="7:11" x14ac:dyDescent="0.35">
      <c r="G3545" s="271">
        <v>37043</v>
      </c>
      <c r="H3545" s="4">
        <v>-4.0450472643349222E-2</v>
      </c>
      <c r="I3545" s="4">
        <v>3.378167283946687E-2</v>
      </c>
      <c r="J3545" s="4">
        <v>0.12075711704237913</v>
      </c>
      <c r="K3545" s="4">
        <v>7.805597478401971E-2</v>
      </c>
    </row>
    <row r="3546" spans="7:11" x14ac:dyDescent="0.35">
      <c r="G3546" s="271">
        <v>37073</v>
      </c>
      <c r="H3546" s="4">
        <v>4.16926686058956E-2</v>
      </c>
      <c r="I3546" s="4">
        <v>-1.5751808502862841E-2</v>
      </c>
      <c r="J3546" s="4">
        <v>0.11524893975367934</v>
      </c>
      <c r="K3546" s="4">
        <v>6.4422906700568827E-2</v>
      </c>
    </row>
    <row r="3547" spans="7:11" x14ac:dyDescent="0.35">
      <c r="G3547" s="271">
        <v>37104</v>
      </c>
      <c r="H3547" s="4">
        <v>4.8758453432704352E-2</v>
      </c>
      <c r="I3547" s="4">
        <v>-4.5912428391123195E-2</v>
      </c>
      <c r="J3547" s="4">
        <v>0.10522047413898084</v>
      </c>
      <c r="K3547" s="4">
        <v>4.7528655802169251E-2</v>
      </c>
    </row>
    <row r="3548" spans="7:11" x14ac:dyDescent="0.35">
      <c r="G3548" s="271">
        <v>37135</v>
      </c>
      <c r="H3548" s="4">
        <v>-9.1967115025302526E-2</v>
      </c>
      <c r="I3548" s="4">
        <v>-4.7859129004870216E-3</v>
      </c>
      <c r="J3548" s="4">
        <v>8.46525833191627E-2</v>
      </c>
      <c r="K3548" s="4">
        <v>3.8868305786925239E-2</v>
      </c>
    </row>
    <row r="3549" spans="7:11" x14ac:dyDescent="0.35">
      <c r="G3549" s="271">
        <v>37165</v>
      </c>
      <c r="H3549" s="4">
        <v>-8.7468749008608238E-2</v>
      </c>
      <c r="I3549" s="4">
        <v>-1.7176416768407532E-2</v>
      </c>
      <c r="J3549" s="4">
        <v>5.0350543088183652E-2</v>
      </c>
      <c r="K3549" s="4">
        <v>2.0526996692400878E-2</v>
      </c>
    </row>
    <row r="3550" spans="7:11" x14ac:dyDescent="0.35">
      <c r="G3550" s="271">
        <v>37196</v>
      </c>
      <c r="H3550" s="4">
        <v>-0.14741903610052265</v>
      </c>
      <c r="I3550" s="4">
        <v>-9.2358125797312729E-3</v>
      </c>
      <c r="J3550" s="4">
        <v>1.5901088478918135E-2</v>
      </c>
      <c r="K3550" s="4">
        <v>1.2935675681160497E-2</v>
      </c>
    </row>
    <row r="3551" spans="7:11" x14ac:dyDescent="0.35">
      <c r="G3551" s="271">
        <v>37226</v>
      </c>
      <c r="H3551" s="4">
        <v>0.11719115957046533</v>
      </c>
      <c r="I3551" s="4">
        <v>-7.2363961596638715E-2</v>
      </c>
      <c r="J3551" s="4">
        <v>2.5949027100376165E-2</v>
      </c>
      <c r="K3551" s="4">
        <v>5.1052207694128882E-3</v>
      </c>
    </row>
    <row r="3552" spans="7:11" x14ac:dyDescent="0.35">
      <c r="G3552" s="271">
        <v>37257</v>
      </c>
      <c r="H3552" s="4">
        <v>-0.10539121645414384</v>
      </c>
      <c r="I3552" s="4">
        <v>-1.0046566011111979E-2</v>
      </c>
      <c r="J3552" s="4">
        <v>-1.8858946982458491E-3</v>
      </c>
      <c r="K3552" s="4">
        <v>-9.3526375838923759E-3</v>
      </c>
    </row>
    <row r="3553" spans="7:11" x14ac:dyDescent="0.35">
      <c r="G3553" s="271">
        <v>37288</v>
      </c>
      <c r="H3553" s="4">
        <v>-4.1972298554842968E-2</v>
      </c>
      <c r="I3553" s="4">
        <v>3.2722276267160844E-4</v>
      </c>
      <c r="J3553" s="4">
        <v>-5.5504761314741913E-3</v>
      </c>
      <c r="K3553" s="4">
        <v>-1.266432321501898E-2</v>
      </c>
    </row>
    <row r="3554" spans="7:11" x14ac:dyDescent="0.35">
      <c r="G3554" s="271">
        <v>37316</v>
      </c>
      <c r="H3554" s="4">
        <v>-0.24563345110124046</v>
      </c>
      <c r="I3554" s="4">
        <v>-7.7636181634789803E-2</v>
      </c>
      <c r="J3554" s="4">
        <v>-4.7282102757985278E-2</v>
      </c>
      <c r="K3554" s="4">
        <v>-2.0324093407091626E-2</v>
      </c>
    </row>
    <row r="3555" spans="7:11" x14ac:dyDescent="0.35">
      <c r="G3555" s="271">
        <v>37347</v>
      </c>
      <c r="H3555" s="4">
        <v>0.13891448580749088</v>
      </c>
      <c r="I3555" s="4">
        <v>0.16226052087720721</v>
      </c>
      <c r="J3555" s="4">
        <v>-4.0778566727446619E-2</v>
      </c>
      <c r="K3555" s="4">
        <v>-5.8924892799548934E-3</v>
      </c>
    </row>
    <row r="3556" spans="7:11" x14ac:dyDescent="0.35">
      <c r="G3556" s="271">
        <v>37377</v>
      </c>
      <c r="H3556" s="4">
        <v>-5.1386458029672899E-2</v>
      </c>
      <c r="I3556" s="4">
        <v>-7.5724097827443826E-2</v>
      </c>
      <c r="J3556" s="4">
        <v>-4.9170182876793311E-2</v>
      </c>
      <c r="K3556" s="4">
        <v>-1.262252392451213E-2</v>
      </c>
    </row>
    <row r="3557" spans="7:11" x14ac:dyDescent="0.35">
      <c r="G3557" s="271">
        <v>37408</v>
      </c>
      <c r="H3557" s="4">
        <v>3.3241455662516017E-3</v>
      </c>
      <c r="I3557" s="4">
        <v>-5.4769270594114627E-2</v>
      </c>
      <c r="J3557" s="4">
        <v>-4.5487160200644805E-2</v>
      </c>
      <c r="K3557" s="4">
        <v>-2.04272807016328E-2</v>
      </c>
    </row>
    <row r="3558" spans="7:11" x14ac:dyDescent="0.35">
      <c r="G3558" s="271">
        <v>37438</v>
      </c>
      <c r="H3558" s="4">
        <v>9.8644965206340807E-2</v>
      </c>
      <c r="I3558" s="4">
        <v>6.3982191528223931E-2</v>
      </c>
      <c r="J3558" s="4">
        <v>-4.0505453462528318E-2</v>
      </c>
      <c r="K3558" s="4">
        <v>-1.4074830842074615E-2</v>
      </c>
    </row>
    <row r="3559" spans="7:11" x14ac:dyDescent="0.35">
      <c r="G3559" s="271">
        <v>37469</v>
      </c>
      <c r="H3559" s="4">
        <v>2.9240716334289596E-2</v>
      </c>
      <c r="I3559" s="4">
        <v>-3.1229895405740726E-2</v>
      </c>
      <c r="J3559" s="4">
        <v>-4.1428842039136993E-2</v>
      </c>
      <c r="K3559" s="4">
        <v>-1.3035048942846239E-2</v>
      </c>
    </row>
    <row r="3560" spans="7:11" x14ac:dyDescent="0.35">
      <c r="G3560" s="271">
        <v>37500</v>
      </c>
      <c r="H3560" s="4">
        <v>8.6299610793531212E-2</v>
      </c>
      <c r="I3560" s="4">
        <v>2.5855722932853098E-2</v>
      </c>
      <c r="J3560" s="4">
        <v>-2.7814522521583784E-2</v>
      </c>
      <c r="K3560" s="4">
        <v>-1.045300282638284E-2</v>
      </c>
    </row>
    <row r="3561" spans="7:11" x14ac:dyDescent="0.35">
      <c r="G3561" s="271">
        <v>37530</v>
      </c>
      <c r="H3561" s="4">
        <v>0.14160378226294945</v>
      </c>
      <c r="I3561" s="4">
        <v>0.10406070200677409</v>
      </c>
      <c r="J3561" s="4">
        <v>-7.3596853197200884E-3</v>
      </c>
      <c r="K3561" s="4">
        <v>4.9623642703444659E-5</v>
      </c>
    </row>
    <row r="3562" spans="7:11" x14ac:dyDescent="0.35">
      <c r="G3562" s="271">
        <v>37561</v>
      </c>
      <c r="H3562" s="4">
        <v>0.21215297740048067</v>
      </c>
      <c r="I3562" s="4">
        <v>0.13928431807325259</v>
      </c>
      <c r="J3562" s="4">
        <v>2.5225073552106236E-2</v>
      </c>
      <c r="K3562" s="4">
        <v>1.2876924665176981E-2</v>
      </c>
    </row>
    <row r="3563" spans="7:11" x14ac:dyDescent="0.35">
      <c r="G3563" s="271">
        <v>37591</v>
      </c>
      <c r="H3563" s="4">
        <v>-6.5094206108076813E-2</v>
      </c>
      <c r="I3563" s="4">
        <v>8.5205006781296833E-2</v>
      </c>
      <c r="J3563" s="4">
        <v>1.0403439955679161E-2</v>
      </c>
      <c r="K3563" s="4">
        <v>2.6326203706474871E-2</v>
      </c>
    </row>
    <row r="3564" spans="7:11" x14ac:dyDescent="0.35">
      <c r="G3564" s="271">
        <v>37622</v>
      </c>
      <c r="H3564" s="4">
        <v>0.11064555400245935</v>
      </c>
      <c r="I3564" s="4">
        <v>4.2181913893153178E-2</v>
      </c>
      <c r="J3564" s="4">
        <v>2.8096825220850885E-2</v>
      </c>
      <c r="K3564" s="4">
        <v>3.0567750569031826E-2</v>
      </c>
    </row>
    <row r="3565" spans="7:11" x14ac:dyDescent="0.35">
      <c r="G3565" s="271">
        <v>37653</v>
      </c>
      <c r="H3565" s="4">
        <v>0.11022760291762901</v>
      </c>
      <c r="I3565" s="4">
        <v>3.8401521812602146E-2</v>
      </c>
      <c r="J3565" s="4">
        <v>4.0503204672169835E-2</v>
      </c>
      <c r="K3565" s="4">
        <v>3.3714902406111413E-2</v>
      </c>
    </row>
    <row r="3566" spans="7:11" x14ac:dyDescent="0.35">
      <c r="G3566" s="271">
        <v>37681</v>
      </c>
      <c r="H3566" s="4">
        <v>0.14415584494448086</v>
      </c>
      <c r="I3566" s="4">
        <v>5.479395839538026E-2</v>
      </c>
      <c r="J3566" s="4">
        <v>7.888511493471162E-2</v>
      </c>
      <c r="K3566" s="4">
        <v>4.583366197580796E-2</v>
      </c>
    </row>
    <row r="3567" spans="7:11" x14ac:dyDescent="0.35">
      <c r="G3567" s="271">
        <v>37712</v>
      </c>
      <c r="H3567" s="4">
        <v>-1.3749317311237186E-2</v>
      </c>
      <c r="I3567" s="4">
        <v>-3.2689824676127355E-2</v>
      </c>
      <c r="J3567" s="4">
        <v>6.5664300729453506E-2</v>
      </c>
      <c r="K3567" s="4">
        <v>2.9880585282808125E-2</v>
      </c>
    </row>
    <row r="3568" spans="7:11" x14ac:dyDescent="0.35">
      <c r="G3568" s="271">
        <v>37742</v>
      </c>
      <c r="H3568" s="4">
        <v>2.7529032732563685E-2</v>
      </c>
      <c r="I3568" s="4">
        <v>6.7172989749247458E-2</v>
      </c>
      <c r="J3568" s="4">
        <v>7.3074533579749357E-2</v>
      </c>
      <c r="K3568" s="4">
        <v>4.245391883698435E-2</v>
      </c>
    </row>
    <row r="3569" spans="7:11" x14ac:dyDescent="0.35">
      <c r="G3569" s="271">
        <v>37773</v>
      </c>
      <c r="H3569" s="4">
        <v>-9.8219740014777734E-3</v>
      </c>
      <c r="I3569" s="4">
        <v>5.8490049600869787E-2</v>
      </c>
      <c r="J3569" s="4">
        <v>7.188145407167279E-2</v>
      </c>
      <c r="K3569" s="4">
        <v>5.2741753668384295E-2</v>
      </c>
    </row>
    <row r="3570" spans="7:11" x14ac:dyDescent="0.35">
      <c r="G3570" s="271">
        <v>37803</v>
      </c>
      <c r="H3570" s="4">
        <v>-1.8158512726990206E-2</v>
      </c>
      <c r="I3570" s="4">
        <v>6.5913075753368799E-2</v>
      </c>
      <c r="J3570" s="4">
        <v>6.1084906284123441E-2</v>
      </c>
      <c r="K3570" s="4">
        <v>5.2966094102663064E-2</v>
      </c>
    </row>
    <row r="3571" spans="7:11" x14ac:dyDescent="0.35">
      <c r="G3571" s="271">
        <v>37834</v>
      </c>
      <c r="H3571" s="4">
        <v>-2.0250365520673164E-2</v>
      </c>
      <c r="I3571" s="4">
        <v>3.2590305033819433E-2</v>
      </c>
      <c r="J3571" s="4">
        <v>5.7833569863361856E-2</v>
      </c>
      <c r="K3571" s="4">
        <v>5.7154037496668808E-2</v>
      </c>
    </row>
    <row r="3572" spans="7:11" x14ac:dyDescent="0.35">
      <c r="G3572" s="271">
        <v>37865</v>
      </c>
      <c r="H3572" s="4">
        <v>7.8173783431435551E-2</v>
      </c>
      <c r="I3572" s="4">
        <v>6.0012431234464092E-2</v>
      </c>
      <c r="J3572" s="4">
        <v>5.7347102142359718E-2</v>
      </c>
      <c r="K3572" s="4">
        <v>6.0072760812293291E-2</v>
      </c>
    </row>
    <row r="3573" spans="7:11" x14ac:dyDescent="0.35">
      <c r="G3573" s="271">
        <v>37895</v>
      </c>
      <c r="H3573" s="4">
        <v>2.1217189044932638E-2</v>
      </c>
      <c r="I3573" s="4">
        <v>3.9130969366763413E-2</v>
      </c>
      <c r="J3573" s="4">
        <v>4.6332301469234061E-2</v>
      </c>
      <c r="K3573" s="4">
        <v>5.4265110017965634E-2</v>
      </c>
    </row>
    <row r="3574" spans="7:11" x14ac:dyDescent="0.35">
      <c r="G3574" s="271">
        <v>37926</v>
      </c>
      <c r="H3574" s="4">
        <v>-9.4177216421988841E-2</v>
      </c>
      <c r="I3574" s="4">
        <v>-4.6764986876803305E-2</v>
      </c>
      <c r="J3574" s="4">
        <v>1.8495331662180536E-2</v>
      </c>
      <c r="K3574" s="4">
        <v>3.7210830401705808E-2</v>
      </c>
    </row>
    <row r="3575" spans="7:11" x14ac:dyDescent="0.35">
      <c r="G3575" s="271">
        <v>37956</v>
      </c>
      <c r="H3575" s="4">
        <v>7.4042382450764554E-2</v>
      </c>
      <c r="I3575" s="4">
        <v>8.2376064391948001E-2</v>
      </c>
      <c r="J3575" s="4">
        <v>3.0010493467203858E-2</v>
      </c>
      <c r="K3575" s="4">
        <v>3.7292173318919097E-2</v>
      </c>
    </row>
    <row r="3576" spans="7:11" x14ac:dyDescent="0.35">
      <c r="G3576" s="271">
        <v>37987</v>
      </c>
      <c r="H3576" s="4">
        <v>-0.1043736546886973</v>
      </c>
      <c r="I3576" s="4">
        <v>4.3738584296682204E-2</v>
      </c>
      <c r="J3576" s="4">
        <v>1.2784913269886733E-2</v>
      </c>
      <c r="K3576" s="4">
        <v>3.7435259803080712E-2</v>
      </c>
    </row>
    <row r="3577" spans="7:11" x14ac:dyDescent="0.35">
      <c r="G3577" s="271">
        <v>38018</v>
      </c>
      <c r="H3577" s="4">
        <v>-4.5867022698723336E-2</v>
      </c>
      <c r="I3577" s="4">
        <v>6.2421890560628857E-2</v>
      </c>
      <c r="J3577" s="4">
        <v>3.0166088309457884E-4</v>
      </c>
      <c r="K3577" s="4">
        <v>3.9433227362886791E-2</v>
      </c>
    </row>
    <row r="3578" spans="7:11" x14ac:dyDescent="0.35">
      <c r="G3578" s="271">
        <v>38047</v>
      </c>
      <c r="H3578" s="4">
        <v>8.4033718573133243E-2</v>
      </c>
      <c r="I3578" s="4">
        <v>0.13205413764257434</v>
      </c>
      <c r="J3578" s="4">
        <v>-3.2378950327329736E-3</v>
      </c>
      <c r="K3578" s="4">
        <v>4.6161397446862873E-2</v>
      </c>
    </row>
    <row r="3579" spans="7:11" x14ac:dyDescent="0.35">
      <c r="G3579" s="271">
        <v>38078</v>
      </c>
      <c r="H3579" s="4">
        <v>-2.8883240160662571E-2</v>
      </c>
      <c r="I3579" s="4">
        <v>0.1267136711689103</v>
      </c>
      <c r="J3579" s="4">
        <v>-4.4996060302802121E-3</v>
      </c>
      <c r="K3579" s="4">
        <v>5.9750969743458171E-2</v>
      </c>
    </row>
    <row r="3580" spans="7:11" x14ac:dyDescent="0.35">
      <c r="G3580" s="271">
        <v>38108</v>
      </c>
      <c r="H3580" s="4">
        <v>7.9291066136839783E-2</v>
      </c>
      <c r="I3580" s="4">
        <v>7.69597147885277E-2</v>
      </c>
      <c r="J3580" s="4">
        <v>-1.201283719223234E-4</v>
      </c>
      <c r="K3580" s="4">
        <v>6.0621861753250128E-2</v>
      </c>
    </row>
    <row r="3581" spans="7:11" x14ac:dyDescent="0.35">
      <c r="G3581" s="271">
        <v>38139</v>
      </c>
      <c r="H3581" s="4">
        <v>0.14148180705429425</v>
      </c>
      <c r="I3581" s="4">
        <v>0.12776551620154009</v>
      </c>
      <c r="J3581" s="4">
        <v>1.2353598644574415E-2</v>
      </c>
      <c r="K3581" s="4">
        <v>6.6638779305705942E-2</v>
      </c>
    </row>
    <row r="3582" spans="7:11" x14ac:dyDescent="0.35">
      <c r="G3582" s="271">
        <v>38169</v>
      </c>
      <c r="H3582" s="4">
        <v>-1.2285180348600488E-2</v>
      </c>
      <c r="I3582" s="4">
        <v>6.7752982579224685E-2</v>
      </c>
      <c r="J3582" s="4">
        <v>1.2915777787072313E-2</v>
      </c>
      <c r="K3582" s="4">
        <v>6.6795157175381537E-2</v>
      </c>
    </row>
    <row r="3583" spans="7:11" x14ac:dyDescent="0.35">
      <c r="G3583" s="271">
        <v>38200</v>
      </c>
      <c r="H3583" s="4">
        <v>0.17327234768907451</v>
      </c>
      <c r="I3583" s="4">
        <v>0.17497532404511706</v>
      </c>
      <c r="J3583" s="4">
        <v>2.4520457479340285E-2</v>
      </c>
      <c r="K3583" s="4">
        <v>7.5482826492371258E-2</v>
      </c>
    </row>
    <row r="3584" spans="7:11" x14ac:dyDescent="0.35">
      <c r="G3584" s="271">
        <v>38231</v>
      </c>
      <c r="H3584" s="4">
        <v>6.6796848894531191E-2</v>
      </c>
      <c r="I3584" s="4">
        <v>8.8419530101372379E-2</v>
      </c>
      <c r="J3584" s="4">
        <v>2.3887175711383213E-2</v>
      </c>
      <c r="K3584" s="4">
        <v>7.7890877355095478E-2</v>
      </c>
    </row>
    <row r="3585" spans="7:11" x14ac:dyDescent="0.35">
      <c r="G3585" s="271">
        <v>38261</v>
      </c>
      <c r="H3585" s="4">
        <v>-5.9286858067165715E-2</v>
      </c>
      <c r="I3585" s="4">
        <v>3.7437498770741318E-2</v>
      </c>
      <c r="J3585" s="4">
        <v>1.6009388679731229E-2</v>
      </c>
      <c r="K3585" s="4">
        <v>7.7593938670165841E-2</v>
      </c>
    </row>
    <row r="3586" spans="7:11" x14ac:dyDescent="0.35">
      <c r="G3586" s="271">
        <v>38292</v>
      </c>
      <c r="H3586" s="4">
        <v>0.1480998422451214</v>
      </c>
      <c r="I3586" s="4">
        <v>0.15002816364538885</v>
      </c>
      <c r="J3586" s="4">
        <v>3.8662129430157455E-2</v>
      </c>
      <c r="K3586" s="4">
        <v>9.5697947139045114E-2</v>
      </c>
    </row>
    <row r="3587" spans="7:11" x14ac:dyDescent="0.35">
      <c r="G3587" s="271">
        <v>38322</v>
      </c>
      <c r="H3587" s="4">
        <v>7.8993957165127471E-2</v>
      </c>
      <c r="I3587" s="4">
        <v>0.23219993853543386</v>
      </c>
      <c r="J3587" s="4">
        <v>3.927432841139078E-2</v>
      </c>
      <c r="K3587" s="4">
        <v>0.10914454430627618</v>
      </c>
    </row>
    <row r="3588" spans="7:11" x14ac:dyDescent="0.35">
      <c r="G3588" s="271">
        <v>38353</v>
      </c>
      <c r="H3588" s="4">
        <v>0.14280108941856429</v>
      </c>
      <c r="I3588" s="4">
        <v>0.15561102817919092</v>
      </c>
      <c r="J3588" s="4">
        <v>5.8696886710421392E-2</v>
      </c>
      <c r="K3588" s="4">
        <v>0.11809832288347155</v>
      </c>
    </row>
    <row r="3589" spans="7:11" x14ac:dyDescent="0.35">
      <c r="G3589" s="271">
        <v>38384</v>
      </c>
      <c r="H3589" s="4">
        <v>0.19425438451379917</v>
      </c>
      <c r="I3589" s="4">
        <v>5.3555632390261509E-2</v>
      </c>
      <c r="J3589" s="4">
        <v>7.8632664351641735E-2</v>
      </c>
      <c r="K3589" s="4">
        <v>0.1170679546448663</v>
      </c>
    </row>
    <row r="3590" spans="7:11" x14ac:dyDescent="0.35">
      <c r="G3590" s="271">
        <v>38412</v>
      </c>
      <c r="H3590" s="4">
        <v>-6.2600928853315807E-3</v>
      </c>
      <c r="I3590" s="4">
        <v>4.9298161883878366E-2</v>
      </c>
      <c r="J3590" s="4">
        <v>7.039476776447473E-2</v>
      </c>
      <c r="K3590" s="4">
        <v>0.10951226078355636</v>
      </c>
    </row>
    <row r="3591" spans="7:11" x14ac:dyDescent="0.35">
      <c r="G3591" s="271">
        <v>38443</v>
      </c>
      <c r="H3591" s="4">
        <v>0.1418286475864452</v>
      </c>
      <c r="I3591" s="4">
        <v>0.12828237249959318</v>
      </c>
      <c r="J3591" s="4">
        <v>8.4656605818163921E-2</v>
      </c>
      <c r="K3591" s="4">
        <v>0.10982457057820949</v>
      </c>
    </row>
    <row r="3592" spans="7:11" x14ac:dyDescent="0.35">
      <c r="G3592" s="271">
        <v>38473</v>
      </c>
      <c r="H3592" s="4">
        <v>9.9697641671628201E-2</v>
      </c>
      <c r="I3592" s="4">
        <v>9.8566580315923913E-2</v>
      </c>
      <c r="J3592" s="4">
        <v>8.6454483568960239E-2</v>
      </c>
      <c r="K3592" s="4">
        <v>0.11148542970823971</v>
      </c>
    </row>
    <row r="3593" spans="7:11" x14ac:dyDescent="0.35">
      <c r="G3593" s="271">
        <v>38504</v>
      </c>
      <c r="H3593" s="4">
        <v>3.0245467893808886E-2</v>
      </c>
      <c r="I3593" s="4">
        <v>0.15620705079602737</v>
      </c>
      <c r="J3593" s="4">
        <v>7.6754436037161256E-2</v>
      </c>
      <c r="K3593" s="4">
        <v>0.11427139647834439</v>
      </c>
    </row>
    <row r="3594" spans="7:11" x14ac:dyDescent="0.35">
      <c r="G3594" s="271">
        <v>38534</v>
      </c>
      <c r="H3594" s="4">
        <v>0.10648906908340106</v>
      </c>
      <c r="I3594" s="4">
        <v>-1.5894030595689057E-2</v>
      </c>
      <c r="J3594" s="4">
        <v>8.6962882797205765E-2</v>
      </c>
      <c r="K3594" s="4">
        <v>0.10672039071853945</v>
      </c>
    </row>
    <row r="3595" spans="7:11" x14ac:dyDescent="0.35">
      <c r="G3595" s="271">
        <v>38565</v>
      </c>
      <c r="H3595" s="4">
        <v>0.153357761882845</v>
      </c>
      <c r="I3595" s="4">
        <v>0.1385808163251987</v>
      </c>
      <c r="J3595" s="4">
        <v>8.6472369619243317E-2</v>
      </c>
      <c r="K3595" s="4">
        <v>0.10495853819629652</v>
      </c>
    </row>
    <row r="3596" spans="7:11" x14ac:dyDescent="0.35">
      <c r="G3596" s="271">
        <v>38596</v>
      </c>
      <c r="H3596" s="4">
        <v>0.16485932095767786</v>
      </c>
      <c r="I3596" s="4">
        <v>0.10062752443135836</v>
      </c>
      <c r="J3596" s="4">
        <v>9.5006216280105749E-2</v>
      </c>
      <c r="K3596" s="4">
        <v>0.10591808889486498</v>
      </c>
    </row>
    <row r="3597" spans="7:11" x14ac:dyDescent="0.35">
      <c r="G3597" s="271">
        <v>38626</v>
      </c>
      <c r="H3597" s="4">
        <v>2.3456216241949157E-2</v>
      </c>
      <c r="I3597" s="4">
        <v>4.0222106241294409E-2</v>
      </c>
      <c r="J3597" s="4">
        <v>0.10337831341877912</v>
      </c>
      <c r="K3597" s="4">
        <v>0.10594650170935882</v>
      </c>
    </row>
    <row r="3598" spans="7:11" x14ac:dyDescent="0.35">
      <c r="G3598" s="271">
        <v>38657</v>
      </c>
      <c r="H3598" s="4">
        <v>1.3824761922204498E-2</v>
      </c>
      <c r="I3598" s="4">
        <v>8.2031556795667981E-2</v>
      </c>
      <c r="J3598" s="4">
        <v>9.0696737932382643E-2</v>
      </c>
      <c r="K3598" s="4">
        <v>0.10011697096604499</v>
      </c>
    </row>
    <row r="3599" spans="7:11" x14ac:dyDescent="0.35">
      <c r="G3599" s="271">
        <v>38687</v>
      </c>
      <c r="H3599" s="4">
        <v>0.13790512450359449</v>
      </c>
      <c r="I3599" s="4">
        <v>-2.8250102143152267E-2</v>
      </c>
      <c r="J3599" s="4">
        <v>9.5689440062246778E-2</v>
      </c>
      <c r="K3599" s="4">
        <v>7.6470046504117706E-2</v>
      </c>
    </row>
    <row r="3600" spans="7:11" x14ac:dyDescent="0.35">
      <c r="G3600" s="271">
        <v>38718</v>
      </c>
      <c r="H3600" s="4">
        <v>0.11369838598841131</v>
      </c>
      <c r="I3600" s="4">
        <v>2.8140147887515399E-2</v>
      </c>
      <c r="J3600" s="4">
        <v>9.3845170694102586E-2</v>
      </c>
      <c r="K3600" s="4">
        <v>6.6564406235037232E-2</v>
      </c>
    </row>
    <row r="3601" spans="7:11" x14ac:dyDescent="0.35">
      <c r="G3601" s="271">
        <v>38749</v>
      </c>
      <c r="H3601" s="4">
        <v>-3.6123754596608548E-2</v>
      </c>
      <c r="I3601" s="4">
        <v>0.10294679768434989</v>
      </c>
      <c r="J3601" s="4">
        <v>7.4572811452908727E-2</v>
      </c>
      <c r="K3601" s="4">
        <v>7.0465953475351339E-2</v>
      </c>
    </row>
    <row r="3602" spans="7:11" x14ac:dyDescent="0.35">
      <c r="G3602" s="271">
        <v>38777</v>
      </c>
      <c r="H3602" s="4">
        <v>0.1813284283792691</v>
      </c>
      <c r="I3602" s="4">
        <v>0.16698491258980086</v>
      </c>
      <c r="J3602" s="4">
        <v>9.057904461883437E-2</v>
      </c>
      <c r="K3602" s="4">
        <v>8.0759288691836906E-2</v>
      </c>
    </row>
    <row r="3603" spans="7:11" x14ac:dyDescent="0.35">
      <c r="G3603" s="271">
        <v>38808</v>
      </c>
      <c r="H3603" s="4">
        <v>-4.6105609244990409E-2</v>
      </c>
      <c r="I3603" s="4">
        <v>-3.4436295304337561E-2</v>
      </c>
      <c r="J3603" s="4">
        <v>7.4882171620572535E-2</v>
      </c>
      <c r="K3603" s="4">
        <v>6.6501492014871211E-2</v>
      </c>
    </row>
    <row r="3604" spans="7:11" x14ac:dyDescent="0.35">
      <c r="G3604" s="271">
        <v>38838</v>
      </c>
      <c r="H3604" s="4">
        <v>8.5477595927298866E-2</v>
      </c>
      <c r="I3604" s="4">
        <v>0.14994267967860431</v>
      </c>
      <c r="J3604" s="4">
        <v>7.3793673115404079E-2</v>
      </c>
      <c r="K3604" s="4">
        <v>7.1125951151648659E-2</v>
      </c>
    </row>
    <row r="3605" spans="7:11" x14ac:dyDescent="0.35">
      <c r="G3605" s="271">
        <v>38869</v>
      </c>
      <c r="H3605" s="4">
        <v>0.14929602849281376</v>
      </c>
      <c r="I3605" s="4">
        <v>3.2037534463730033E-2</v>
      </c>
      <c r="J3605" s="4">
        <v>8.4261909184777384E-2</v>
      </c>
      <c r="K3605" s="4">
        <v>6.037104535569493E-2</v>
      </c>
    </row>
    <row r="3606" spans="7:11" x14ac:dyDescent="0.35">
      <c r="G3606" s="271">
        <v>38899</v>
      </c>
      <c r="H3606" s="4">
        <v>3.7524435206654827E-2</v>
      </c>
      <c r="I3606" s="4">
        <v>0.11303610513068407</v>
      </c>
      <c r="J3606" s="4">
        <v>7.8469207034120414E-2</v>
      </c>
      <c r="K3606" s="4">
        <v>7.0463126960616407E-2</v>
      </c>
    </row>
    <row r="3607" spans="7:11" x14ac:dyDescent="0.35">
      <c r="G3607" s="271">
        <v>38930</v>
      </c>
      <c r="H3607" s="4">
        <v>0.10055576352668405</v>
      </c>
      <c r="I3607" s="4">
        <v>0.12207366886492466</v>
      </c>
      <c r="J3607" s="4">
        <v>7.5356899007542388E-2</v>
      </c>
      <c r="K3607" s="4">
        <v>6.9894452730989487E-2</v>
      </c>
    </row>
    <row r="3608" spans="7:11" x14ac:dyDescent="0.35">
      <c r="G3608" s="271">
        <v>38961</v>
      </c>
      <c r="H3608" s="4">
        <v>-6.4207292752102019E-3</v>
      </c>
      <c r="I3608" s="4">
        <v>8.6148735564945955E-2</v>
      </c>
      <c r="J3608" s="4">
        <v>6.048630270100519E-2</v>
      </c>
      <c r="K3608" s="4">
        <v>6.8868776509247054E-2</v>
      </c>
    </row>
    <row r="3609" spans="7:11" x14ac:dyDescent="0.35">
      <c r="G3609" s="271">
        <v>38991</v>
      </c>
      <c r="H3609" s="4">
        <v>0.1256969515432782</v>
      </c>
      <c r="I3609" s="4">
        <v>0.1455955637420665</v>
      </c>
      <c r="J3609" s="4">
        <v>6.9001517606657403E-2</v>
      </c>
      <c r="K3609" s="4">
        <v>7.7760255755118468E-2</v>
      </c>
    </row>
    <row r="3610" spans="7:11" x14ac:dyDescent="0.35">
      <c r="G3610" s="271">
        <v>39022</v>
      </c>
      <c r="H3610" s="4">
        <v>3.7788496325597443E-2</v>
      </c>
      <c r="I3610" s="4">
        <v>0.16008597035615901</v>
      </c>
      <c r="J3610" s="4">
        <v>7.1130676393564851E-2</v>
      </c>
      <c r="K3610" s="4">
        <v>8.4979960993439185E-2</v>
      </c>
    </row>
    <row r="3611" spans="7:11" x14ac:dyDescent="0.35">
      <c r="G3611" s="271">
        <v>39052</v>
      </c>
      <c r="H3611" s="4">
        <v>-3.6504925976443836E-4</v>
      </c>
      <c r="I3611" s="4">
        <v>6.3740350955391101E-2</v>
      </c>
      <c r="J3611" s="4">
        <v>5.9504002458921512E-2</v>
      </c>
      <c r="K3611" s="4">
        <v>9.3614471099665808E-2</v>
      </c>
    </row>
    <row r="3612" spans="7:11" x14ac:dyDescent="0.35">
      <c r="G3612" s="271">
        <v>39083</v>
      </c>
      <c r="H3612" s="4">
        <v>8.0258182515247523E-2</v>
      </c>
      <c r="I3612" s="4">
        <v>0.14924430180777271</v>
      </c>
      <c r="J3612" s="4">
        <v>5.7246785873678485E-2</v>
      </c>
      <c r="K3612" s="4">
        <v>0.10336745421358096</v>
      </c>
    </row>
    <row r="3613" spans="7:11" x14ac:dyDescent="0.35">
      <c r="G3613" s="271">
        <v>39114</v>
      </c>
      <c r="H3613" s="4">
        <v>0.12121195185227474</v>
      </c>
      <c r="I3613" s="4">
        <v>0.12978563074620175</v>
      </c>
      <c r="J3613" s="4">
        <v>7.0236336435176794E-2</v>
      </c>
      <c r="K3613" s="4">
        <v>0.1055782620269694</v>
      </c>
    </row>
    <row r="3614" spans="7:11" x14ac:dyDescent="0.35">
      <c r="G3614" s="271">
        <v>39142</v>
      </c>
      <c r="H3614" s="4">
        <v>0.41065330516770038</v>
      </c>
      <c r="I3614" s="4">
        <v>6.6055372925227562E-2</v>
      </c>
      <c r="J3614" s="4">
        <v>9.2946446964668583E-2</v>
      </c>
      <c r="K3614" s="4">
        <v>9.6801954639862853E-2</v>
      </c>
    </row>
    <row r="3615" spans="7:11" x14ac:dyDescent="0.35">
      <c r="G3615" s="271">
        <v>39173</v>
      </c>
      <c r="H3615" s="4">
        <v>7.8145628938952605E-2</v>
      </c>
      <c r="I3615" s="4">
        <v>6.2264663544614907E-2</v>
      </c>
      <c r="J3615" s="4">
        <v>0.10299471684890449</v>
      </c>
      <c r="K3615" s="4">
        <v>0.10512072731193811</v>
      </c>
    </row>
    <row r="3616" spans="7:11" x14ac:dyDescent="0.35">
      <c r="G3616" s="271">
        <v>39203</v>
      </c>
      <c r="H3616" s="4">
        <v>0.13096179694963195</v>
      </c>
      <c r="I3616" s="4">
        <v>8.2710150122764503E-2</v>
      </c>
      <c r="J3616" s="4">
        <v>0.10704894974434076</v>
      </c>
      <c r="K3616" s="4">
        <v>9.9503051517782826E-2</v>
      </c>
    </row>
    <row r="3617" spans="7:11" x14ac:dyDescent="0.35">
      <c r="G3617" s="271">
        <v>39234</v>
      </c>
      <c r="H3617" s="4">
        <v>0.11303474157571958</v>
      </c>
      <c r="I3617" s="4">
        <v>5.0712314180004103E-2</v>
      </c>
      <c r="J3617" s="4">
        <v>0.10414958470577962</v>
      </c>
      <c r="K3617" s="4">
        <v>0.10104338124166845</v>
      </c>
    </row>
    <row r="3618" spans="7:11" x14ac:dyDescent="0.35">
      <c r="G3618" s="271">
        <v>39264</v>
      </c>
      <c r="H3618" s="4">
        <v>0.15300823694765642</v>
      </c>
      <c r="I3618" s="4">
        <v>0.17859307842060823</v>
      </c>
      <c r="J3618" s="4">
        <v>0.11357917944583851</v>
      </c>
      <c r="K3618" s="4">
        <v>0.10642667199289257</v>
      </c>
    </row>
    <row r="3619" spans="7:11" x14ac:dyDescent="0.35">
      <c r="G3619" s="271">
        <v>39295</v>
      </c>
      <c r="H3619" s="4">
        <v>0.10651338962358659</v>
      </c>
      <c r="I3619" s="4">
        <v>2.7917526040709628E-2</v>
      </c>
      <c r="J3619" s="4">
        <v>0.11393363149490865</v>
      </c>
      <c r="K3619" s="4">
        <v>9.9715583230908234E-2</v>
      </c>
    </row>
    <row r="3620" spans="7:11" x14ac:dyDescent="0.35">
      <c r="G3620" s="271">
        <v>39326</v>
      </c>
      <c r="H3620" s="4">
        <v>3.4805762815839802E-2</v>
      </c>
      <c r="I3620" s="4">
        <v>1.9169476395543672E-2</v>
      </c>
      <c r="J3620" s="4">
        <v>0.11762323951312803</v>
      </c>
      <c r="K3620" s="4">
        <v>9.3636952509416282E-2</v>
      </c>
    </row>
    <row r="3621" spans="7:11" x14ac:dyDescent="0.35">
      <c r="G3621" s="271">
        <v>39356</v>
      </c>
      <c r="H3621" s="4">
        <v>0.19208078159775588</v>
      </c>
      <c r="I3621" s="4">
        <v>0.18785799835692329</v>
      </c>
      <c r="J3621" s="4">
        <v>0.12357376584801361</v>
      </c>
      <c r="K3621" s="4">
        <v>9.806638013046598E-2</v>
      </c>
    </row>
    <row r="3622" spans="7:11" x14ac:dyDescent="0.35">
      <c r="G3622" s="271">
        <v>39387</v>
      </c>
      <c r="H3622" s="4">
        <v>0.1125873886433244</v>
      </c>
      <c r="I3622" s="4">
        <v>-2.1338840162507977E-2</v>
      </c>
      <c r="J3622" s="4">
        <v>0.12994382592755449</v>
      </c>
      <c r="K3622" s="4">
        <v>8.104075344492534E-2</v>
      </c>
    </row>
    <row r="3623" spans="7:11" x14ac:dyDescent="0.35">
      <c r="G3623" s="271">
        <v>39417</v>
      </c>
      <c r="H3623" s="4">
        <v>5.8053128233988671E-2</v>
      </c>
      <c r="I3623" s="4">
        <v>6.826694695707114E-2</v>
      </c>
      <c r="J3623" s="4">
        <v>0.13487056506353978</v>
      </c>
      <c r="K3623" s="4">
        <v>8.1348373848053823E-2</v>
      </c>
    </row>
    <row r="3624" spans="7:11" x14ac:dyDescent="0.35">
      <c r="G3624" s="271">
        <v>39448</v>
      </c>
      <c r="H3624" s="4">
        <v>0.20367153188911935</v>
      </c>
      <c r="I3624" s="4">
        <v>0.10112333887457003</v>
      </c>
      <c r="J3624" s="4">
        <v>0.14473445239130611</v>
      </c>
      <c r="K3624" s="4">
        <v>7.8001960648951263E-2</v>
      </c>
    </row>
    <row r="3625" spans="7:11" x14ac:dyDescent="0.35">
      <c r="G3625" s="271">
        <v>39479</v>
      </c>
      <c r="H3625" s="4">
        <v>0.17063349237904291</v>
      </c>
      <c r="I3625" s="4">
        <v>0.13704387781116889</v>
      </c>
      <c r="J3625" s="4">
        <v>0.14870084705824338</v>
      </c>
      <c r="K3625" s="4">
        <v>7.9115313324999992E-2</v>
      </c>
    </row>
    <row r="3626" spans="7:11" x14ac:dyDescent="0.35">
      <c r="G3626" s="271">
        <v>39508</v>
      </c>
      <c r="H3626" s="4">
        <v>-0.16956451657517091</v>
      </c>
      <c r="I3626" s="4">
        <v>-6.0674660279899317E-2</v>
      </c>
      <c r="J3626" s="4">
        <v>8.8744162749329725E-2</v>
      </c>
      <c r="K3626" s="4">
        <v>6.7308143152846833E-2</v>
      </c>
    </row>
    <row r="3627" spans="7:11" x14ac:dyDescent="0.35">
      <c r="G3627" s="271">
        <v>39539</v>
      </c>
      <c r="H3627" s="4">
        <v>0.39297853513101177</v>
      </c>
      <c r="I3627" s="4">
        <v>0.18807402434155418</v>
      </c>
      <c r="J3627" s="4">
        <v>0.11229657139304705</v>
      </c>
      <c r="K3627" s="4">
        <v>7.7207678752745812E-2</v>
      </c>
    </row>
    <row r="3628" spans="7:11" x14ac:dyDescent="0.35">
      <c r="G3628" s="271">
        <v>39569</v>
      </c>
      <c r="H3628" s="4">
        <v>-6.4825329994348868E-2</v>
      </c>
      <c r="I3628" s="4">
        <v>-9.8639005265773183E-2</v>
      </c>
      <c r="J3628" s="4">
        <v>9.4113502695875484E-2</v>
      </c>
      <c r="K3628" s="4">
        <v>6.0903618833918483E-2</v>
      </c>
    </row>
    <row r="3629" spans="7:11" x14ac:dyDescent="0.35">
      <c r="G3629" s="271">
        <v>39600</v>
      </c>
      <c r="H3629" s="4">
        <v>-6.8513111007044936E-2</v>
      </c>
      <c r="I3629" s="4">
        <v>-8.6652391998173206E-3</v>
      </c>
      <c r="J3629" s="4">
        <v>7.7053482279242358E-2</v>
      </c>
      <c r="K3629" s="4">
        <v>5.5595972536636618E-2</v>
      </c>
    </row>
    <row r="3630" spans="7:11" x14ac:dyDescent="0.35">
      <c r="G3630" s="271">
        <v>39630</v>
      </c>
      <c r="H3630" s="4">
        <v>0.15814174612372245</v>
      </c>
      <c r="I3630" s="4">
        <v>-6.0920436784884013E-2</v>
      </c>
      <c r="J3630" s="4">
        <v>7.8367057812583463E-2</v>
      </c>
      <c r="K3630" s="4">
        <v>3.6627880779365407E-2</v>
      </c>
    </row>
    <row r="3631" spans="7:11" x14ac:dyDescent="0.35">
      <c r="G3631" s="271">
        <v>39661</v>
      </c>
      <c r="H3631" s="4">
        <v>3.6920359497307542E-2</v>
      </c>
      <c r="I3631" s="4">
        <v>-5.6171879034483951E-2</v>
      </c>
      <c r="J3631" s="4">
        <v>7.3427752434668259E-2</v>
      </c>
      <c r="K3631" s="4">
        <v>3.0906416614698617E-2</v>
      </c>
    </row>
    <row r="3632" spans="7:11" x14ac:dyDescent="0.35">
      <c r="G3632" s="271">
        <v>39692</v>
      </c>
      <c r="H3632" s="4">
        <v>0.21454035992495246</v>
      </c>
      <c r="I3632" s="4">
        <v>1.9241730190204365E-2</v>
      </c>
      <c r="J3632" s="4">
        <v>8.7939903571926603E-2</v>
      </c>
      <c r="K3632" s="4">
        <v>3.0894055460259917E-2</v>
      </c>
    </row>
    <row r="3633" spans="7:11" x14ac:dyDescent="0.35">
      <c r="G3633" s="271">
        <v>39722</v>
      </c>
      <c r="H3633" s="4">
        <v>7.0354044023404949E-2</v>
      </c>
      <c r="I3633" s="4">
        <v>3.4104824719454196E-3</v>
      </c>
      <c r="J3633" s="4">
        <v>7.8092841209044472E-2</v>
      </c>
      <c r="K3633" s="4">
        <v>1.5241861447919502E-2</v>
      </c>
    </row>
    <row r="3634" spans="7:11" x14ac:dyDescent="0.35">
      <c r="G3634" s="271">
        <v>39753</v>
      </c>
      <c r="H3634" s="4">
        <v>0.122997935395873</v>
      </c>
      <c r="I3634" s="4">
        <v>-0.15322147912922934</v>
      </c>
      <c r="J3634" s="4">
        <v>7.9309317968529802E-2</v>
      </c>
      <c r="K3634" s="4">
        <v>3.5539787439680115E-3</v>
      </c>
    </row>
    <row r="3635" spans="7:11" x14ac:dyDescent="0.35">
      <c r="G3635" s="271">
        <v>39783</v>
      </c>
      <c r="H3635" s="4">
        <v>3.1208967760690154E-2</v>
      </c>
      <c r="I3635" s="4">
        <v>-8.3200223720802269E-2</v>
      </c>
      <c r="J3635" s="4">
        <v>7.7108728394555071E-2</v>
      </c>
      <c r="K3635" s="4">
        <v>-9.2754619861884491E-3</v>
      </c>
    </row>
    <row r="3636" spans="7:11" x14ac:dyDescent="0.35">
      <c r="G3636" s="271">
        <v>39814</v>
      </c>
      <c r="H3636" s="4">
        <v>-0.20127805434776291</v>
      </c>
      <c r="I3636" s="4">
        <v>-0.27525928081598827</v>
      </c>
      <c r="J3636" s="4">
        <v>4.3780564035253766E-2</v>
      </c>
      <c r="K3636" s="4">
        <v>-4.1127116121220442E-2</v>
      </c>
    </row>
    <row r="3637" spans="7:11" x14ac:dyDescent="0.35">
      <c r="G3637" s="271">
        <v>39845</v>
      </c>
      <c r="H3637" s="4">
        <v>-0.14520093059652606</v>
      </c>
      <c r="I3637" s="4">
        <v>-0.28386320557308176</v>
      </c>
      <c r="J3637" s="4">
        <v>1.8141926953747944E-2</v>
      </c>
      <c r="K3637" s="4">
        <v>-7.6607047983480281E-2</v>
      </c>
    </row>
    <row r="3638" spans="7:11" x14ac:dyDescent="0.35">
      <c r="G3638" s="271">
        <v>39873</v>
      </c>
      <c r="H3638" s="4">
        <v>-0.13286471692411617</v>
      </c>
      <c r="I3638" s="4">
        <v>-0.20697598377871063</v>
      </c>
      <c r="J3638" s="4">
        <v>2.4950227701578953E-2</v>
      </c>
      <c r="K3638" s="4">
        <v>-8.8610901541925857E-2</v>
      </c>
    </row>
    <row r="3639" spans="7:11" x14ac:dyDescent="0.35">
      <c r="G3639" s="271">
        <v>39904</v>
      </c>
      <c r="H3639" s="4">
        <v>-0.21551568798377596</v>
      </c>
      <c r="I3639" s="4">
        <v>-0.29640699738529852</v>
      </c>
      <c r="J3639" s="4">
        <v>-2.2446251059844546E-2</v>
      </c>
      <c r="K3639" s="4">
        <v>-0.12694562161088163</v>
      </c>
    </row>
    <row r="3640" spans="7:11" x14ac:dyDescent="0.35">
      <c r="G3640" s="271">
        <v>39934</v>
      </c>
      <c r="H3640" s="4">
        <v>-4.9197792565853216E-2</v>
      </c>
      <c r="I3640" s="4">
        <v>-0.27669193228413813</v>
      </c>
      <c r="J3640" s="4">
        <v>-2.0956086249678374E-2</v>
      </c>
      <c r="K3640" s="4">
        <v>-0.14081479819631904</v>
      </c>
    </row>
    <row r="3641" spans="7:11" x14ac:dyDescent="0.35">
      <c r="G3641" s="271">
        <v>39965</v>
      </c>
      <c r="H3641" s="4">
        <v>-1.6075491825855548E-2</v>
      </c>
      <c r="I3641" s="4">
        <v>-0.25835658221693736</v>
      </c>
      <c r="J3641" s="4">
        <v>-1.6361599080431111E-2</v>
      </c>
      <c r="K3641" s="4">
        <v>-0.1616994582540473</v>
      </c>
    </row>
    <row r="3642" spans="7:11" x14ac:dyDescent="0.35">
      <c r="G3642" s="271">
        <v>39995</v>
      </c>
      <c r="H3642" s="4">
        <v>-6.1817794925913994E-2</v>
      </c>
      <c r="I3642" s="4">
        <v>-0.20115867272151911</v>
      </c>
      <c r="J3642" s="4">
        <v>-3.454953537319061E-2</v>
      </c>
      <c r="K3642" s="4">
        <v>-0.17311799293559005</v>
      </c>
    </row>
    <row r="3643" spans="7:11" x14ac:dyDescent="0.35">
      <c r="G3643" s="271">
        <v>40026</v>
      </c>
      <c r="H3643" s="4">
        <v>-0.15394323655258735</v>
      </c>
      <c r="I3643" s="4">
        <v>-0.20862368618435689</v>
      </c>
      <c r="J3643" s="4">
        <v>-4.7983749743052972E-2</v>
      </c>
      <c r="K3643" s="4">
        <v>-0.18302038445441116</v>
      </c>
    </row>
    <row r="3644" spans="7:11" x14ac:dyDescent="0.35">
      <c r="G3644" s="271">
        <v>40057</v>
      </c>
      <c r="H3644" s="4">
        <v>-0.16061999105748404</v>
      </c>
      <c r="I3644" s="4">
        <v>-0.15863283626797797</v>
      </c>
      <c r="J3644" s="4">
        <v>-7.7835680202344437E-2</v>
      </c>
      <c r="K3644" s="4">
        <v>-0.19734455421311214</v>
      </c>
    </row>
    <row r="3645" spans="7:11" x14ac:dyDescent="0.35">
      <c r="G3645" s="271">
        <v>40087</v>
      </c>
      <c r="H3645" s="4">
        <v>-0.15153353517541635</v>
      </c>
      <c r="I3645" s="4">
        <v>-0.32288499945147264</v>
      </c>
      <c r="J3645" s="4">
        <v>-9.7598429715769153E-2</v>
      </c>
      <c r="K3645" s="4">
        <v>-0.22890101902178228</v>
      </c>
    </row>
    <row r="3646" spans="7:11" x14ac:dyDescent="0.35">
      <c r="G3646" s="271">
        <v>40118</v>
      </c>
      <c r="H3646" s="4">
        <v>-0.20200007477369408</v>
      </c>
      <c r="I3646" s="4">
        <v>-7.7628540258239731E-2</v>
      </c>
      <c r="J3646" s="4">
        <v>-0.12498992848693247</v>
      </c>
      <c r="K3646" s="4">
        <v>-0.2242441341933038</v>
      </c>
    </row>
    <row r="3647" spans="7:11" x14ac:dyDescent="0.35">
      <c r="G3647" s="271">
        <v>40148</v>
      </c>
      <c r="H3647" s="4">
        <v>-4.9497271461629078E-2</v>
      </c>
      <c r="I3647" s="4">
        <v>-0.18138127350314059</v>
      </c>
      <c r="J3647" s="4">
        <v>-0.13070470956293634</v>
      </c>
      <c r="K3647" s="4">
        <v>-0.23318709237755675</v>
      </c>
    </row>
    <row r="3648" spans="7:11" x14ac:dyDescent="0.35">
      <c r="G3648" s="271">
        <v>40179</v>
      </c>
      <c r="H3648" s="4">
        <v>4.0167147377336176E-2</v>
      </c>
      <c r="I3648" s="4">
        <v>-3.1788883703240955E-3</v>
      </c>
      <c r="J3648" s="4">
        <v>-0.11346703807114866</v>
      </c>
      <c r="K3648" s="4">
        <v>-0.2142520870404182</v>
      </c>
    </row>
    <row r="3649" spans="7:11" x14ac:dyDescent="0.35">
      <c r="G3649" s="271">
        <v>40210</v>
      </c>
      <c r="H3649" s="4">
        <v>4.8380428307754908E-2</v>
      </c>
      <c r="I3649" s="4">
        <v>-7.0166040253127893E-3</v>
      </c>
      <c r="J3649" s="4">
        <v>-9.9063043974074283E-2</v>
      </c>
      <c r="K3649" s="4">
        <v>-0.19327964429496658</v>
      </c>
    </row>
    <row r="3650" spans="7:11" x14ac:dyDescent="0.35">
      <c r="G3650" s="271">
        <v>40238</v>
      </c>
      <c r="H3650" s="4">
        <v>0.2394867679984003</v>
      </c>
      <c r="I3650" s="4">
        <v>0.127653495149747</v>
      </c>
      <c r="J3650" s="4">
        <v>-7.0079140739700785E-2</v>
      </c>
      <c r="K3650" s="4">
        <v>-0.16930293301356558</v>
      </c>
    </row>
    <row r="3651" spans="7:11" x14ac:dyDescent="0.35">
      <c r="G3651" s="271">
        <v>40269</v>
      </c>
      <c r="H3651" s="4">
        <v>9.9184173541581044E-2</v>
      </c>
      <c r="I3651" s="4">
        <v>6.977866784893938E-2</v>
      </c>
      <c r="J3651" s="4">
        <v>-4.3349740221688249E-2</v>
      </c>
      <c r="K3651" s="4">
        <v>-0.13987772857976188</v>
      </c>
    </row>
    <row r="3652" spans="7:11" x14ac:dyDescent="0.35">
      <c r="G3652" s="271">
        <v>40299</v>
      </c>
      <c r="H3652" s="4">
        <v>0.12886156214489919</v>
      </c>
      <c r="I3652" s="4">
        <v>0.21239584647424148</v>
      </c>
      <c r="J3652" s="4">
        <v>-2.9446224056050685E-2</v>
      </c>
      <c r="K3652" s="4">
        <v>-0.10498097074349433</v>
      </c>
    </row>
    <row r="3653" spans="7:11" x14ac:dyDescent="0.35">
      <c r="G3653" s="271">
        <v>40330</v>
      </c>
      <c r="H3653" s="4">
        <v>8.9969404466976988E-2</v>
      </c>
      <c r="I3653" s="4">
        <v>0.13603015306344224</v>
      </c>
      <c r="J3653" s="4">
        <v>-2.0751223596657487E-2</v>
      </c>
      <c r="K3653" s="4">
        <v>-7.199611275597273E-2</v>
      </c>
    </row>
    <row r="3654" spans="7:11" x14ac:dyDescent="0.35">
      <c r="G3654" s="271">
        <v>40360</v>
      </c>
      <c r="H3654" s="4">
        <v>4.1140806758312998E-2</v>
      </c>
      <c r="I3654" s="4">
        <v>6.2404256141552539E-2</v>
      </c>
      <c r="J3654" s="4">
        <v>-1.1229348409089623E-2</v>
      </c>
      <c r="K3654" s="4">
        <v>-4.9742902128768418E-2</v>
      </c>
    </row>
    <row r="3655" spans="7:11" x14ac:dyDescent="0.35">
      <c r="G3655" s="271">
        <v>40391</v>
      </c>
      <c r="H3655" s="4">
        <v>0.16032762225029007</v>
      </c>
      <c r="I3655" s="4">
        <v>0.16034702981694338</v>
      </c>
      <c r="J3655" s="4">
        <v>1.0340975758878823E-2</v>
      </c>
      <c r="K3655" s="4">
        <v>-2.5021108043144058E-2</v>
      </c>
    </row>
    <row r="3656" spans="7:11" x14ac:dyDescent="0.35">
      <c r="G3656" s="271">
        <v>40422</v>
      </c>
      <c r="H3656" s="4">
        <v>0.11368731364754914</v>
      </c>
      <c r="I3656" s="4">
        <v>3.3100108333452782E-2</v>
      </c>
      <c r="J3656" s="4">
        <v>3.5714263600306717E-2</v>
      </c>
      <c r="K3656" s="4">
        <v>-6.3080519238239985E-3</v>
      </c>
    </row>
    <row r="3657" spans="7:11" x14ac:dyDescent="0.35">
      <c r="G3657" s="271">
        <v>40452</v>
      </c>
      <c r="H3657" s="4">
        <v>0.17556136711303028</v>
      </c>
      <c r="I3657" s="4">
        <v>0.1172550323062711</v>
      </c>
      <c r="J3657" s="4">
        <v>6.7292994048484767E-2</v>
      </c>
      <c r="K3657" s="4">
        <v>4.3995706879906171E-2</v>
      </c>
    </row>
    <row r="3658" spans="7:11" x14ac:dyDescent="0.35">
      <c r="G3658" s="271">
        <v>40483</v>
      </c>
      <c r="H3658" s="4">
        <v>0.19957599906671653</v>
      </c>
      <c r="I3658" s="4">
        <v>4.1421246728785333E-2</v>
      </c>
      <c r="J3658" s="4">
        <v>0.10629930284389277</v>
      </c>
      <c r="K3658" s="4">
        <v>5.5560659263539369E-2</v>
      </c>
    </row>
    <row r="3659" spans="7:11" x14ac:dyDescent="0.35">
      <c r="G3659" s="271">
        <v>40513</v>
      </c>
      <c r="H3659" s="4">
        <v>0.1440436325172969</v>
      </c>
      <c r="I3659" s="4">
        <v>0.11245873482819957</v>
      </c>
      <c r="J3659" s="4">
        <v>0.12288367622659258</v>
      </c>
      <c r="K3659" s="4">
        <v>8.5354530994087296E-2</v>
      </c>
    </row>
    <row r="3660" spans="7:11" x14ac:dyDescent="0.35">
      <c r="G3660" s="271">
        <v>40544</v>
      </c>
      <c r="H3660" s="4">
        <v>0.29735754598665554</v>
      </c>
      <c r="I3660" s="4">
        <v>0.15718393699543198</v>
      </c>
      <c r="J3660" s="4">
        <v>0.14270028505489729</v>
      </c>
      <c r="K3660" s="4">
        <v>9.8750827858563595E-2</v>
      </c>
    </row>
    <row r="3661" spans="7:11" x14ac:dyDescent="0.35">
      <c r="G3661" s="271">
        <v>40575</v>
      </c>
      <c r="H3661" s="4">
        <v>0.22242485229414743</v>
      </c>
      <c r="I3661" s="4">
        <v>9.4951271536501958E-2</v>
      </c>
      <c r="J3661" s="4">
        <v>0.1569950353889682</v>
      </c>
      <c r="K3661" s="4">
        <v>0.10746051216529318</v>
      </c>
    </row>
    <row r="3662" spans="7:11" x14ac:dyDescent="0.35">
      <c r="G3662" s="271">
        <v>40603</v>
      </c>
      <c r="H3662" s="4">
        <v>0.19942405936457996</v>
      </c>
      <c r="I3662" s="4">
        <v>0.1133763690820726</v>
      </c>
      <c r="J3662" s="4">
        <v>0.15452642872556477</v>
      </c>
      <c r="K3662" s="4">
        <v>0.10630650850027079</v>
      </c>
    </row>
    <row r="3663" spans="7:11" x14ac:dyDescent="0.35">
      <c r="G3663" s="271">
        <v>40634</v>
      </c>
      <c r="H3663" s="4">
        <v>0.20531490419607423</v>
      </c>
      <c r="I3663" s="4">
        <v>-6.1738052177573444E-3</v>
      </c>
      <c r="J3663" s="4">
        <v>0.16328454675312232</v>
      </c>
      <c r="K3663" s="4">
        <v>9.9476238368136238E-2</v>
      </c>
    </row>
    <row r="3664" spans="7:11" x14ac:dyDescent="0.35">
      <c r="G3664" s="271">
        <v>40664</v>
      </c>
      <c r="H3664" s="4">
        <v>0.2398643771161304</v>
      </c>
      <c r="I3664" s="4">
        <v>-1.1123812417958234E-2</v>
      </c>
      <c r="J3664" s="4">
        <v>0.17299243972827649</v>
      </c>
      <c r="K3664" s="4">
        <v>8.1688087993751601E-2</v>
      </c>
    </row>
    <row r="3665" spans="7:11" x14ac:dyDescent="0.35">
      <c r="G3665" s="271">
        <v>40695</v>
      </c>
      <c r="H3665" s="4">
        <v>0.26142872436091569</v>
      </c>
      <c r="I3665" s="4">
        <v>-5.2834151945276853E-2</v>
      </c>
      <c r="J3665" s="4">
        <v>0.18804613948284921</v>
      </c>
      <c r="K3665" s="4">
        <v>6.5245202245544087E-2</v>
      </c>
    </row>
    <row r="3666" spans="7:11" x14ac:dyDescent="0.35">
      <c r="G3666" s="271">
        <v>40725</v>
      </c>
      <c r="H3666" s="4">
        <v>0.12763703519161029</v>
      </c>
      <c r="I3666" s="4">
        <v>7.042321165036336E-3</v>
      </c>
      <c r="J3666" s="4">
        <v>0.19570269827885989</v>
      </c>
      <c r="K3666" s="4">
        <v>6.0579260878277363E-2</v>
      </c>
    </row>
    <row r="3667" spans="7:11" x14ac:dyDescent="0.35">
      <c r="G3667" s="271">
        <v>40756</v>
      </c>
      <c r="H3667" s="4">
        <v>0.24218908941105322</v>
      </c>
      <c r="I3667" s="4">
        <v>9.6008344263819101E-2</v>
      </c>
      <c r="J3667" s="4">
        <v>0.20130708003304609</v>
      </c>
      <c r="K3667" s="4">
        <v>5.6959153818118002E-2</v>
      </c>
    </row>
    <row r="3668" spans="7:11" x14ac:dyDescent="0.35">
      <c r="G3668" s="271">
        <v>40787</v>
      </c>
      <c r="H3668" s="4">
        <v>0.20781794973435086</v>
      </c>
      <c r="I3668" s="4">
        <v>1.6975940814053958E-2</v>
      </c>
      <c r="J3668" s="4">
        <v>0.20887716164850634</v>
      </c>
      <c r="K3668" s="4">
        <v>5.5444474215666117E-2</v>
      </c>
    </row>
    <row r="3669" spans="7:11" x14ac:dyDescent="0.35">
      <c r="G3669" s="271">
        <v>40817</v>
      </c>
      <c r="H3669" s="4">
        <v>0.32477968538309288</v>
      </c>
      <c r="I3669" s="4">
        <v>-3.4468459290741049E-2</v>
      </c>
      <c r="J3669" s="4">
        <v>0.22279273239608188</v>
      </c>
      <c r="K3669" s="4">
        <v>4.2217266325702552E-2</v>
      </c>
    </row>
    <row r="3670" spans="7:11" x14ac:dyDescent="0.35">
      <c r="G3670" s="271">
        <v>40848</v>
      </c>
      <c r="H3670" s="4">
        <v>0.29265353480822665</v>
      </c>
      <c r="I3670" s="4">
        <v>6.3108675989294705E-2</v>
      </c>
      <c r="J3670" s="4">
        <v>0.2308255356421105</v>
      </c>
      <c r="K3670" s="4">
        <v>4.4128481009806153E-2</v>
      </c>
    </row>
    <row r="3671" spans="7:11" x14ac:dyDescent="0.35">
      <c r="G3671" s="271">
        <v>40878</v>
      </c>
      <c r="H3671" s="4">
        <v>0.41597702517830704</v>
      </c>
      <c r="I3671" s="4">
        <v>4.1160304373802692E-2</v>
      </c>
      <c r="J3671" s="4">
        <v>0.25269570130906938</v>
      </c>
      <c r="K3671" s="4">
        <v>3.8450915987759737E-2</v>
      </c>
    </row>
    <row r="3672" spans="7:11" x14ac:dyDescent="0.35">
      <c r="G3672" s="271">
        <v>40909</v>
      </c>
      <c r="H3672" s="4">
        <v>0.23026316979885242</v>
      </c>
      <c r="I3672" s="4">
        <v>-7.4808271124449988E-2</v>
      </c>
      <c r="J3672" s="4">
        <v>0.24765931221909288</v>
      </c>
      <c r="K3672" s="4">
        <v>1.949253802612505E-2</v>
      </c>
    </row>
    <row r="3673" spans="7:11" x14ac:dyDescent="0.35">
      <c r="G3673" s="271">
        <v>40940</v>
      </c>
      <c r="H3673" s="4">
        <v>7.2145282978324232E-2</v>
      </c>
      <c r="I3673" s="4">
        <v>-1.8276074409043552E-2</v>
      </c>
      <c r="J3673" s="4">
        <v>0.23387526416288251</v>
      </c>
      <c r="K3673" s="4">
        <v>1.0548526080782938E-2</v>
      </c>
    </row>
    <row r="3674" spans="7:11" x14ac:dyDescent="0.35">
      <c r="G3674" s="271">
        <v>40969</v>
      </c>
      <c r="H3674" s="4">
        <v>-9.0834407912326109E-2</v>
      </c>
      <c r="I3674" s="4">
        <v>-0.1091249823307634</v>
      </c>
      <c r="J3674" s="4">
        <v>0.20240927448560009</v>
      </c>
      <c r="K3674" s="4">
        <v>-9.9871055079649995E-3</v>
      </c>
    </row>
    <row r="3675" spans="7:11" x14ac:dyDescent="0.35">
      <c r="G3675" s="271">
        <v>41000</v>
      </c>
      <c r="H3675" s="4">
        <v>-2.6001402740284174E-2</v>
      </c>
      <c r="I3675" s="4">
        <v>-5.176068878644513E-2</v>
      </c>
      <c r="J3675" s="4">
        <v>0.18169873238091472</v>
      </c>
      <c r="K3675" s="4">
        <v>-1.3581880340535646E-2</v>
      </c>
    </row>
    <row r="3676" spans="7:11" x14ac:dyDescent="0.35">
      <c r="G3676" s="271">
        <v>41030</v>
      </c>
      <c r="H3676" s="4">
        <v>2.4705113363631126E-2</v>
      </c>
      <c r="I3676" s="4">
        <v>2.3829656638856056E-2</v>
      </c>
      <c r="J3676" s="4">
        <v>0.16215742536870481</v>
      </c>
      <c r="K3676" s="4">
        <v>-1.0794180460757308E-2</v>
      </c>
    </row>
    <row r="3677" spans="7:11" x14ac:dyDescent="0.35">
      <c r="G3677" s="271">
        <v>41061</v>
      </c>
      <c r="H3677" s="4">
        <v>2.4848891400614637E-2</v>
      </c>
      <c r="I3677" s="4">
        <v>4.9005197360261654E-2</v>
      </c>
      <c r="J3677" s="4">
        <v>0.14118290738332351</v>
      </c>
      <c r="K3677" s="4">
        <v>-2.4413433793781802E-3</v>
      </c>
    </row>
    <row r="3678" spans="7:11" x14ac:dyDescent="0.35">
      <c r="G3678" s="271">
        <v>41091</v>
      </c>
      <c r="H3678" s="4">
        <v>0.22434782350512661</v>
      </c>
      <c r="I3678" s="4">
        <v>5.9960034254403105E-2</v>
      </c>
      <c r="J3678" s="4">
        <v>0.14969992933766019</v>
      </c>
      <c r="K3678" s="4">
        <v>1.7860292113065501E-3</v>
      </c>
    </row>
    <row r="3679" spans="7:11" x14ac:dyDescent="0.35">
      <c r="G3679" s="271">
        <v>41122</v>
      </c>
      <c r="H3679" s="4">
        <v>5.469402821650271E-2</v>
      </c>
      <c r="I3679" s="4">
        <v>-6.2869100509808096E-2</v>
      </c>
      <c r="J3679" s="4">
        <v>0.13694160828015955</v>
      </c>
      <c r="K3679" s="4">
        <v>-9.3988961118488534E-3</v>
      </c>
    </row>
    <row r="3680" spans="7:11" x14ac:dyDescent="0.35">
      <c r="G3680" s="271">
        <v>41153</v>
      </c>
      <c r="H3680" s="4">
        <v>6.9640402759358011E-2</v>
      </c>
      <c r="I3680" s="4">
        <v>-0.12009436023045372</v>
      </c>
      <c r="J3680" s="4">
        <v>0.12575597236771818</v>
      </c>
      <c r="K3680" s="4">
        <v>-2.1206140696647613E-2</v>
      </c>
    </row>
    <row r="3681" spans="7:11" x14ac:dyDescent="0.35">
      <c r="G3681" s="271">
        <v>41183</v>
      </c>
      <c r="H3681" s="4">
        <v>-1.9106979929649826E-2</v>
      </c>
      <c r="I3681" s="4">
        <v>-3.072226851819515E-3</v>
      </c>
      <c r="J3681" s="4">
        <v>9.4912826910381831E-2</v>
      </c>
      <c r="K3681" s="4">
        <v>-1.8517218188861428E-2</v>
      </c>
    </row>
    <row r="3682" spans="7:11" x14ac:dyDescent="0.35">
      <c r="G3682" s="271">
        <v>41214</v>
      </c>
      <c r="H3682" s="4">
        <v>1.2708843120381896E-2</v>
      </c>
      <c r="I3682" s="4">
        <v>-0.16377102948178779</v>
      </c>
      <c r="J3682" s="4">
        <v>7.2674118658715425E-2</v>
      </c>
      <c r="K3682" s="4">
        <v>-3.8468897718842765E-2</v>
      </c>
    </row>
    <row r="3683" spans="7:11" x14ac:dyDescent="0.35">
      <c r="G3683" s="271">
        <v>41244</v>
      </c>
      <c r="H3683" s="4">
        <v>2.9594951264178437E-2</v>
      </c>
      <c r="I3683" s="4">
        <v>-0.17338522923666178</v>
      </c>
      <c r="J3683" s="4">
        <v>4.5630774163455623E-2</v>
      </c>
      <c r="K3683" s="4">
        <v>-5.7157169149753106E-2</v>
      </c>
    </row>
    <row r="3684" spans="7:11" x14ac:dyDescent="0.35">
      <c r="G3684" s="271">
        <v>41275</v>
      </c>
      <c r="H3684" s="4">
        <v>7.2979469199481173E-2</v>
      </c>
      <c r="I3684" s="4">
        <v>-3.9385877440517247E-2</v>
      </c>
      <c r="J3684" s="4">
        <v>3.4911361708211297E-2</v>
      </c>
      <c r="K3684" s="4">
        <v>-5.4220189895092807E-2</v>
      </c>
    </row>
    <row r="3685" spans="7:11" x14ac:dyDescent="0.35">
      <c r="G3685" s="271">
        <v>41306</v>
      </c>
      <c r="H3685" s="4">
        <v>0.22405315585941254</v>
      </c>
      <c r="I3685" s="4">
        <v>-8.5132872424124817E-2</v>
      </c>
      <c r="J3685" s="4">
        <v>4.685327006370299E-2</v>
      </c>
      <c r="K3685" s="4">
        <v>-5.9719863418530306E-2</v>
      </c>
    </row>
    <row r="3686" spans="7:11" x14ac:dyDescent="0.35">
      <c r="G3686" s="271">
        <v>41334</v>
      </c>
      <c r="H3686" s="4">
        <v>0.20538073242320398</v>
      </c>
      <c r="I3686" s="4">
        <v>-0.18649985739236952</v>
      </c>
      <c r="J3686" s="4">
        <v>7.1769470326927598E-2</v>
      </c>
      <c r="K3686" s="4">
        <v>-6.5935943714485523E-2</v>
      </c>
    </row>
    <row r="3687" spans="7:11" x14ac:dyDescent="0.35">
      <c r="G3687" s="271">
        <v>41365</v>
      </c>
      <c r="H3687" s="4">
        <v>0.26876603406647126</v>
      </c>
      <c r="I3687" s="4">
        <v>8.117276690097297E-2</v>
      </c>
      <c r="J3687" s="4">
        <v>9.3761996396703351E-2</v>
      </c>
      <c r="K3687" s="4">
        <v>-5.5922993070694926E-2</v>
      </c>
    </row>
    <row r="3688" spans="7:11" x14ac:dyDescent="0.35">
      <c r="G3688" s="271">
        <v>41395</v>
      </c>
      <c r="H3688" s="4">
        <v>0.22546719437986562</v>
      </c>
      <c r="I3688" s="4">
        <v>-5.7884056389705729E-2</v>
      </c>
      <c r="J3688" s="4">
        <v>0.11058569480915281</v>
      </c>
      <c r="K3688" s="4">
        <v>-6.2520137713974577E-2</v>
      </c>
    </row>
    <row r="3689" spans="7:11" x14ac:dyDescent="0.35">
      <c r="G3689" s="271">
        <v>41426</v>
      </c>
      <c r="H3689" s="4">
        <v>0.37674782789768524</v>
      </c>
      <c r="I3689" s="4">
        <v>-0.14317526312831508</v>
      </c>
      <c r="J3689" s="4">
        <v>0.14109100595001389</v>
      </c>
      <c r="K3689" s="4">
        <v>-7.8283306575401612E-2</v>
      </c>
    </row>
    <row r="3690" spans="7:11" x14ac:dyDescent="0.35">
      <c r="G3690" s="271">
        <v>41456</v>
      </c>
      <c r="H3690" s="4">
        <v>9.6633210523639379E-2</v>
      </c>
      <c r="I3690" s="4">
        <v>-9.576042153206088E-2</v>
      </c>
      <c r="J3690" s="4">
        <v>0.13037416286761627</v>
      </c>
      <c r="K3690" s="4">
        <v>-9.0768895311785336E-2</v>
      </c>
    </row>
    <row r="3691" spans="7:11" x14ac:dyDescent="0.35">
      <c r="G3691" s="271">
        <v>41487</v>
      </c>
      <c r="H3691" s="4">
        <v>2.3395759960290086E-2</v>
      </c>
      <c r="I3691" s="4">
        <v>-0.11386646609807805</v>
      </c>
      <c r="J3691" s="4">
        <v>0.12791417489370804</v>
      </c>
      <c r="K3691" s="4">
        <v>-9.4482903072252489E-2</v>
      </c>
    </row>
    <row r="3692" spans="7:11" x14ac:dyDescent="0.35">
      <c r="G3692" s="271">
        <v>41518</v>
      </c>
      <c r="H3692" s="4">
        <v>4.7102098552491922E-2</v>
      </c>
      <c r="I3692" s="4">
        <v>-1.5173558604465787E-2</v>
      </c>
      <c r="J3692" s="4">
        <v>0.12569274456423063</v>
      </c>
      <c r="K3692" s="4">
        <v>-8.6060380240047585E-2</v>
      </c>
    </row>
    <row r="3693" spans="7:11" x14ac:dyDescent="0.35">
      <c r="G3693" s="271">
        <v>41548</v>
      </c>
      <c r="H3693" s="4">
        <v>1.5726761086185093E-2</v>
      </c>
      <c r="I3693" s="4">
        <v>-6.9846822976080469E-2</v>
      </c>
      <c r="J3693" s="4">
        <v>0.12921851827611452</v>
      </c>
      <c r="K3693" s="4">
        <v>-9.1804890021686347E-2</v>
      </c>
    </row>
    <row r="3694" spans="7:11" x14ac:dyDescent="0.35">
      <c r="G3694" s="271">
        <v>41579</v>
      </c>
      <c r="H3694" s="4">
        <v>-6.1383053526277043E-2</v>
      </c>
      <c r="I3694" s="4">
        <v>3.3360571152139196E-2</v>
      </c>
      <c r="J3694" s="4">
        <v>0.1224733987305382</v>
      </c>
      <c r="K3694" s="4">
        <v>-7.529788033946927E-2</v>
      </c>
    </row>
    <row r="3695" spans="7:11" x14ac:dyDescent="0.35">
      <c r="G3695" s="271">
        <v>41609</v>
      </c>
      <c r="H3695" s="4">
        <v>-0.19508541107969701</v>
      </c>
      <c r="I3695" s="4">
        <v>7.0314421063917276E-2</v>
      </c>
      <c r="J3695" s="4">
        <v>0.10127056696701797</v>
      </c>
      <c r="K3695" s="4">
        <v>-5.4815182083550074E-2</v>
      </c>
    </row>
    <row r="3696" spans="7:11" x14ac:dyDescent="0.35">
      <c r="G3696" s="271">
        <v>41640</v>
      </c>
      <c r="H3696" s="4">
        <v>-0.16817234661802005</v>
      </c>
      <c r="I3696" s="4">
        <v>-5.2604856501884401E-3</v>
      </c>
      <c r="J3696" s="4">
        <v>7.9258446088670942E-2</v>
      </c>
      <c r="K3696" s="4">
        <v>-5.210387879837719E-2</v>
      </c>
    </row>
    <row r="3697" spans="7:11" x14ac:dyDescent="0.35">
      <c r="G3697" s="271">
        <v>41671</v>
      </c>
      <c r="H3697" s="4">
        <v>-6.6464030105343297E-2</v>
      </c>
      <c r="I3697" s="4">
        <v>-4.3184550875348005E-2</v>
      </c>
      <c r="J3697" s="4">
        <v>5.5384196755166482E-2</v>
      </c>
      <c r="K3697" s="4">
        <v>-4.8536163762222029E-2</v>
      </c>
    </row>
    <row r="3698" spans="7:11" x14ac:dyDescent="0.35">
      <c r="G3698" s="271">
        <v>41699</v>
      </c>
      <c r="H3698" s="4">
        <v>-0.13988317760210489</v>
      </c>
      <c r="I3698" s="4">
        <v>0.11761180221673317</v>
      </c>
      <c r="J3698" s="4">
        <v>2.6481761536260917E-2</v>
      </c>
      <c r="K3698" s="4">
        <v>-2.3051961247955832E-2</v>
      </c>
    </row>
    <row r="3699" spans="7:11" x14ac:dyDescent="0.35">
      <c r="G3699" s="271">
        <v>41730</v>
      </c>
      <c r="H3699" s="4">
        <v>-0.12542417413293239</v>
      </c>
      <c r="I3699" s="4">
        <v>-0.10373743414626446</v>
      </c>
      <c r="J3699" s="4">
        <v>-2.932015736571425E-3</v>
      </c>
      <c r="K3699" s="4">
        <v>-3.8416975127048669E-2</v>
      </c>
    </row>
    <row r="3700" spans="7:11" x14ac:dyDescent="0.35">
      <c r="G3700" s="271">
        <v>41760</v>
      </c>
      <c r="H3700" s="4">
        <v>-0.26088214329169734</v>
      </c>
      <c r="I3700" s="4">
        <v>-1.4688154749915805E-2</v>
      </c>
      <c r="J3700" s="4">
        <v>-4.43614603771052E-2</v>
      </c>
      <c r="K3700" s="4">
        <v>-3.4731552678209265E-2</v>
      </c>
    </row>
    <row r="3701" spans="7:11" x14ac:dyDescent="0.35">
      <c r="G3701" s="271">
        <v>41791</v>
      </c>
      <c r="H3701" s="4">
        <v>-0.20263028101273584</v>
      </c>
      <c r="I3701" s="4">
        <v>0.10984114415111756</v>
      </c>
      <c r="J3701" s="4">
        <v>-9.3194640552856089E-2</v>
      </c>
      <c r="K3701" s="4">
        <v>-1.3481774503234178E-2</v>
      </c>
    </row>
    <row r="3702" spans="7:11" x14ac:dyDescent="0.35">
      <c r="G3702" s="271">
        <v>41821</v>
      </c>
      <c r="H3702" s="4">
        <v>-0.15611894538266469</v>
      </c>
      <c r="I3702" s="4">
        <v>0.11962033386116988</v>
      </c>
      <c r="J3702" s="4">
        <v>-0.11501543742442666</v>
      </c>
      <c r="K3702" s="4">
        <v>5.3321705061273317E-3</v>
      </c>
    </row>
    <row r="3703" spans="7:11" x14ac:dyDescent="0.35">
      <c r="G3703" s="271">
        <v>41852</v>
      </c>
      <c r="H3703" s="4">
        <v>4.7098154667015946E-2</v>
      </c>
      <c r="I3703" s="4">
        <v>9.6038856202219636E-2</v>
      </c>
      <c r="J3703" s="4">
        <v>-0.11331293179595392</v>
      </c>
      <c r="K3703" s="4">
        <v>2.0815154617502829E-2</v>
      </c>
    </row>
    <row r="3704" spans="7:11" x14ac:dyDescent="0.35">
      <c r="G3704" s="271">
        <v>41883</v>
      </c>
      <c r="H3704" s="4">
        <v>-6.8280669685131357E-2</v>
      </c>
      <c r="I3704" s="4">
        <v>0.1413105761736575</v>
      </c>
      <c r="J3704" s="4">
        <v>-0.12180096305660981</v>
      </c>
      <c r="K3704" s="4">
        <v>3.3961223952652997E-2</v>
      </c>
    </row>
    <row r="3705" spans="7:11" x14ac:dyDescent="0.35">
      <c r="G3705" s="271">
        <v>41913</v>
      </c>
      <c r="H3705" s="4">
        <v>-6.3356728007102348E-3</v>
      </c>
      <c r="I3705" s="4">
        <v>0.18054750606779701</v>
      </c>
      <c r="J3705" s="4">
        <v>-0.12347981514556816</v>
      </c>
      <c r="K3705" s="4">
        <v>5.6623074270086393E-2</v>
      </c>
    </row>
    <row r="3706" spans="7:11" x14ac:dyDescent="0.35">
      <c r="G3706" s="271">
        <v>41944</v>
      </c>
      <c r="H3706" s="4">
        <v>-2.1959659161433609E-2</v>
      </c>
      <c r="I3706" s="4">
        <v>8.2298963237024791E-2</v>
      </c>
      <c r="J3706" s="4">
        <v>-0.12083992086450956</v>
      </c>
      <c r="K3706" s="4">
        <v>6.0831357395091823E-2</v>
      </c>
    </row>
    <row r="3707" spans="7:11" x14ac:dyDescent="0.35">
      <c r="G3707" s="271">
        <v>41974</v>
      </c>
      <c r="H3707" s="4">
        <v>0.11036045821569584</v>
      </c>
      <c r="I3707" s="4">
        <v>0.16306824746090487</v>
      </c>
      <c r="J3707" s="4">
        <v>-9.8792944759945267E-2</v>
      </c>
      <c r="K3707" s="4">
        <v>6.9026693355449531E-2</v>
      </c>
    </row>
    <row r="3708" spans="7:11" x14ac:dyDescent="0.35">
      <c r="G3708" s="271">
        <v>42005</v>
      </c>
      <c r="H3708" s="4">
        <v>-2.2460566047414088E-2</v>
      </c>
      <c r="I3708" s="4">
        <v>9.0348785997224512E-2</v>
      </c>
      <c r="J3708" s="4">
        <v>-8.7643921302021255E-2</v>
      </c>
      <c r="K3708" s="4">
        <v>7.7182302138258718E-2</v>
      </c>
    </row>
    <row r="3709" spans="7:11" x14ac:dyDescent="0.35">
      <c r="G3709" s="271">
        <v>42036</v>
      </c>
      <c r="H3709" s="4">
        <v>-4.4044679244210516E-2</v>
      </c>
      <c r="I3709" s="4">
        <v>0.18007361379080722</v>
      </c>
      <c r="J3709" s="4">
        <v>-8.5971262134922788E-2</v>
      </c>
      <c r="K3709" s="4">
        <v>9.5406629466757931E-2</v>
      </c>
    </row>
    <row r="3710" spans="7:11" x14ac:dyDescent="0.35">
      <c r="G3710" s="271">
        <v>42064</v>
      </c>
      <c r="H3710" s="4">
        <v>0.17678415319427887</v>
      </c>
      <c r="I3710" s="4">
        <v>0.18408360525908285</v>
      </c>
      <c r="J3710" s="4">
        <v>-6.131917726828251E-2</v>
      </c>
      <c r="K3710" s="4">
        <v>0.1013815081111884</v>
      </c>
    </row>
    <row r="3711" spans="7:11" x14ac:dyDescent="0.35">
      <c r="G3711" s="271">
        <v>42095</v>
      </c>
      <c r="H3711" s="4">
        <v>4.5363002604220659E-2</v>
      </c>
      <c r="I3711" s="4">
        <v>0.23470116426535381</v>
      </c>
      <c r="J3711" s="4">
        <v>-4.7775890879168226E-2</v>
      </c>
      <c r="K3711" s="4">
        <v>0.13067179825763664</v>
      </c>
    </row>
    <row r="3712" spans="7:11" x14ac:dyDescent="0.35">
      <c r="G3712" s="271">
        <v>42125</v>
      </c>
      <c r="H3712" s="4">
        <v>8.9048351134260129E-2</v>
      </c>
      <c r="I3712" s="4">
        <v>0.11607600329180823</v>
      </c>
      <c r="J3712" s="4">
        <v>-1.7116211018986083E-2</v>
      </c>
      <c r="K3712" s="4">
        <v>0.14193689483971306</v>
      </c>
    </row>
    <row r="3713" spans="7:11" x14ac:dyDescent="0.35">
      <c r="G3713" s="271">
        <v>42156</v>
      </c>
      <c r="H3713" s="4">
        <v>-2.4784678499693569E-2</v>
      </c>
      <c r="I3713" s="4">
        <v>0.17563424868104005</v>
      </c>
      <c r="J3713" s="4">
        <v>3.6985702032008572E-3</v>
      </c>
      <c r="K3713" s="4">
        <v>0.14745779834289596</v>
      </c>
    </row>
    <row r="3714" spans="7:11" x14ac:dyDescent="0.35">
      <c r="G3714" s="271">
        <v>42186</v>
      </c>
      <c r="H3714" s="4">
        <v>5.6319475541074304E-2</v>
      </c>
      <c r="I3714" s="4">
        <v>0.16230739425674123</v>
      </c>
      <c r="J3714" s="4">
        <v>2.5033066687853767E-2</v>
      </c>
      <c r="K3714" s="4">
        <v>0.1511709449480978</v>
      </c>
    </row>
    <row r="3715" spans="7:11" x14ac:dyDescent="0.35">
      <c r="G3715" s="271">
        <v>42217</v>
      </c>
      <c r="H3715" s="4">
        <v>-0.1463126220520744</v>
      </c>
      <c r="I3715" s="4">
        <v>9.3363665191093181E-2</v>
      </c>
      <c r="J3715" s="4">
        <v>1.0633838412755559E-2</v>
      </c>
      <c r="K3715" s="4">
        <v>0.15061691321641657</v>
      </c>
    </row>
    <row r="3716" spans="7:11" x14ac:dyDescent="0.35">
      <c r="G3716" s="271">
        <v>42248</v>
      </c>
      <c r="H3716" s="4">
        <v>-1.3743612186877252E-3</v>
      </c>
      <c r="I3716" s="4">
        <v>0.16404762728149058</v>
      </c>
      <c r="J3716" s="4">
        <v>1.6685534162798499E-2</v>
      </c>
      <c r="K3716" s="4">
        <v>0.15261142644384806</v>
      </c>
    </row>
    <row r="3717" spans="7:11" x14ac:dyDescent="0.35">
      <c r="G3717" s="271">
        <v>42278</v>
      </c>
      <c r="H3717" s="4">
        <v>-0.12705139492450623</v>
      </c>
      <c r="I3717" s="4">
        <v>4.4068747093807481E-2</v>
      </c>
      <c r="J3717" s="4">
        <v>5.1735084952262422E-3</v>
      </c>
      <c r="K3717" s="4">
        <v>0.13964642602322841</v>
      </c>
    </row>
    <row r="3718" spans="7:11" x14ac:dyDescent="0.35">
      <c r="G3718" s="271">
        <v>42309</v>
      </c>
      <c r="H3718" s="4">
        <v>6.4544325949171144E-2</v>
      </c>
      <c r="I3718" s="4">
        <v>0.13986285212099858</v>
      </c>
      <c r="J3718" s="4">
        <v>1.2408152864913369E-2</v>
      </c>
      <c r="K3718" s="4">
        <v>0.14438676758966462</v>
      </c>
    </row>
    <row r="3719" spans="7:11" x14ac:dyDescent="0.35">
      <c r="G3719" s="271">
        <v>42339</v>
      </c>
      <c r="H3719" s="4">
        <v>-2.8039142144198115E-2</v>
      </c>
      <c r="I3719" s="4">
        <v>6.0054608825051758E-2</v>
      </c>
      <c r="J3719" s="4">
        <v>1.602503821392709E-3</v>
      </c>
      <c r="K3719" s="4">
        <v>0.13480040564539242</v>
      </c>
    </row>
    <row r="3720" spans="7:11" x14ac:dyDescent="0.35">
      <c r="G3720" s="271">
        <v>42370</v>
      </c>
      <c r="H3720" s="4">
        <v>-4.9812430891341353E-2</v>
      </c>
      <c r="I3720" s="4">
        <v>1.4133271639934497E-2</v>
      </c>
      <c r="J3720" s="4">
        <v>-4.0157930284068222E-4</v>
      </c>
      <c r="K3720" s="4">
        <v>0.12792984070713032</v>
      </c>
    </row>
    <row r="3721" spans="7:11" x14ac:dyDescent="0.35">
      <c r="G3721" s="271">
        <v>42401</v>
      </c>
      <c r="H3721" s="4">
        <v>-5.4808258452498926E-5</v>
      </c>
      <c r="I3721" s="4">
        <v>0.12026997472381029</v>
      </c>
      <c r="J3721" s="4">
        <v>3.4466930682914843E-3</v>
      </c>
      <c r="K3721" s="4">
        <v>0.1234788350384568</v>
      </c>
    </row>
    <row r="3722" spans="7:11" x14ac:dyDescent="0.35">
      <c r="G3722" s="271">
        <v>42430</v>
      </c>
      <c r="H3722" s="4">
        <v>-4.4249571186322556E-2</v>
      </c>
      <c r="I3722" s="4">
        <v>2.6852673152215401E-2</v>
      </c>
      <c r="J3722" s="4">
        <v>-1.5071087516204895E-2</v>
      </c>
      <c r="K3722" s="4">
        <v>0.10968032816667939</v>
      </c>
    </row>
    <row r="3723" spans="7:11" x14ac:dyDescent="0.35">
      <c r="G3723" s="271">
        <v>42461</v>
      </c>
      <c r="H3723" s="4">
        <v>2.9885002730491994E-3</v>
      </c>
      <c r="I3723" s="4">
        <v>3.9651358319587882E-3</v>
      </c>
      <c r="J3723" s="4">
        <v>-1.8354952807461244E-2</v>
      </c>
      <c r="K3723" s="4">
        <v>9.1402090473891917E-2</v>
      </c>
    </row>
    <row r="3724" spans="7:11" x14ac:dyDescent="0.35">
      <c r="G3724" s="271">
        <v>42491</v>
      </c>
      <c r="H3724" s="4">
        <v>4.3920927860225278E-2</v>
      </c>
      <c r="I3724" s="4">
        <v>4.5957551188761769E-2</v>
      </c>
      <c r="J3724" s="4">
        <v>-2.1259109777417406E-2</v>
      </c>
      <c r="K3724" s="4">
        <v>8.5807090232385086E-2</v>
      </c>
    </row>
    <row r="3725" spans="7:11" x14ac:dyDescent="0.35">
      <c r="G3725" s="271">
        <v>42522</v>
      </c>
      <c r="H3725" s="4">
        <v>-4.5620339534172549E-2</v>
      </c>
      <c r="I3725" s="4">
        <v>1.6257425120254076E-2</v>
      </c>
      <c r="J3725" s="4">
        <v>-2.3123957125487093E-2</v>
      </c>
      <c r="K3725" s="4">
        <v>7.2622051035440283E-2</v>
      </c>
    </row>
    <row r="3726" spans="7:11" x14ac:dyDescent="0.35">
      <c r="G3726" s="271">
        <v>42552</v>
      </c>
      <c r="H3726" s="4">
        <v>-2.9246502307957334E-2</v>
      </c>
      <c r="I3726" s="4">
        <v>-0.11982865678032206</v>
      </c>
      <c r="J3726" s="4">
        <v>-3.0512660176498785E-2</v>
      </c>
      <c r="K3726" s="4">
        <v>4.7169510439056372E-2</v>
      </c>
    </row>
    <row r="3727" spans="7:11" x14ac:dyDescent="0.35">
      <c r="G3727" s="271">
        <v>42583</v>
      </c>
      <c r="H3727" s="4">
        <v>0.11181503689523087</v>
      </c>
      <c r="I3727" s="4">
        <v>7.6077146943491325E-2</v>
      </c>
      <c r="J3727" s="4">
        <v>-1.2941403110498184E-2</v>
      </c>
      <c r="K3727" s="4">
        <v>4.623372685250482E-2</v>
      </c>
    </row>
    <row r="3728" spans="7:11" x14ac:dyDescent="0.35">
      <c r="G3728" s="271">
        <v>42614</v>
      </c>
      <c r="H3728" s="4">
        <v>4.8639733097012527E-2</v>
      </c>
      <c r="I3728" s="4">
        <v>-3.8241861209380779E-2</v>
      </c>
      <c r="J3728" s="4">
        <v>-8.8527951420549478E-3</v>
      </c>
      <c r="K3728" s="4">
        <v>2.8905411760008937E-2</v>
      </c>
    </row>
    <row r="3729" spans="7:11" x14ac:dyDescent="0.35">
      <c r="G3729" s="271">
        <v>42644</v>
      </c>
      <c r="H3729" s="4">
        <v>5.7499802173713865E-2</v>
      </c>
      <c r="I3729" s="4">
        <v>-1.3939690444635278E-2</v>
      </c>
      <c r="J3729" s="4">
        <v>7.8768389435439623E-3</v>
      </c>
      <c r="K3729" s="4">
        <v>2.3751321216654464E-2</v>
      </c>
    </row>
    <row r="3730" spans="7:11" x14ac:dyDescent="0.35">
      <c r="G3730" s="271">
        <v>42675</v>
      </c>
      <c r="H3730" s="4">
        <v>0.27456133380334835</v>
      </c>
      <c r="I3730" s="4">
        <v>2.1309263003194356E-2</v>
      </c>
      <c r="J3730" s="4">
        <v>2.6516723687224353E-2</v>
      </c>
      <c r="K3730" s="4">
        <v>1.4494461641330281E-2</v>
      </c>
    </row>
    <row r="3731" spans="7:11" x14ac:dyDescent="0.35">
      <c r="G3731" s="271">
        <v>42705</v>
      </c>
      <c r="H3731" s="4">
        <v>7.9653809859610902E-2</v>
      </c>
      <c r="I3731" s="4">
        <v>1.9873646329527483E-2</v>
      </c>
      <c r="J3731" s="4">
        <v>3.5421754743008904E-2</v>
      </c>
      <c r="K3731" s="4">
        <v>1.1140643822561858E-2</v>
      </c>
    </row>
    <row r="3732" spans="7:11" x14ac:dyDescent="0.35">
      <c r="G3732" s="271">
        <v>42736</v>
      </c>
      <c r="H3732" s="4">
        <v>0.15120949537565553</v>
      </c>
      <c r="I3732" s="4">
        <v>3.1786914297429414E-2</v>
      </c>
      <c r="J3732" s="4">
        <v>5.0029139687793656E-2</v>
      </c>
      <c r="K3732" s="4">
        <v>1.2508762737434953E-2</v>
      </c>
    </row>
    <row r="3733" spans="7:11" x14ac:dyDescent="0.35">
      <c r="G3733" s="271">
        <v>42767</v>
      </c>
      <c r="H3733" s="4">
        <v>1.5615082241260847E-2</v>
      </c>
      <c r="I3733" s="4">
        <v>-4.003897245820931E-2</v>
      </c>
      <c r="J3733" s="4">
        <v>5.1335687936116203E-2</v>
      </c>
      <c r="K3733" s="4">
        <v>-2.2397994366551988E-4</v>
      </c>
    </row>
    <row r="3734" spans="7:11" x14ac:dyDescent="0.35">
      <c r="G3734" s="271">
        <v>42795</v>
      </c>
      <c r="H3734" s="4">
        <v>0.18813866254328215</v>
      </c>
      <c r="I3734" s="4">
        <v>0.10917809190270522</v>
      </c>
      <c r="J3734" s="4">
        <v>7.3158685321335515E-2</v>
      </c>
      <c r="K3734" s="4">
        <v>6.9489189585700828E-3</v>
      </c>
    </row>
    <row r="3735" spans="7:11" x14ac:dyDescent="0.35">
      <c r="G3735" s="271">
        <v>42826</v>
      </c>
      <c r="H3735" s="4">
        <v>-1.7884765372884859E-2</v>
      </c>
      <c r="I3735" s="4">
        <v>-4.8051163066737179E-2</v>
      </c>
      <c r="J3735" s="4">
        <v>7.1379231267219234E-2</v>
      </c>
      <c r="K3735" s="4">
        <v>2.7222697353641578E-3</v>
      </c>
    </row>
    <row r="3736" spans="7:11" x14ac:dyDescent="0.35">
      <c r="G3736" s="271">
        <v>42856</v>
      </c>
      <c r="H3736" s="4">
        <v>0.1021606300302691</v>
      </c>
      <c r="I3736" s="4">
        <v>0.17915925717879611</v>
      </c>
      <c r="J3736" s="4">
        <v>7.6244297298002417E-2</v>
      </c>
      <c r="K3736" s="4">
        <v>1.3501340745512014E-2</v>
      </c>
    </row>
    <row r="3737" spans="7:11" x14ac:dyDescent="0.35">
      <c r="G3737" s="271">
        <v>42887</v>
      </c>
      <c r="H3737" s="4">
        <v>4.8996610480609215E-2</v>
      </c>
      <c r="I3737" s="4">
        <v>6.5334890221903086E-2</v>
      </c>
      <c r="J3737" s="4">
        <v>8.5065049322588848E-2</v>
      </c>
      <c r="K3737" s="4">
        <v>1.7705560574484913E-2</v>
      </c>
    </row>
    <row r="3738" spans="7:11" x14ac:dyDescent="0.35">
      <c r="G3738" s="271">
        <v>42917</v>
      </c>
      <c r="H3738" s="4">
        <v>-2.1305478312244719E-2</v>
      </c>
      <c r="I3738" s="4">
        <v>6.7284512835816823E-2</v>
      </c>
      <c r="J3738" s="4">
        <v>8.6100701902124044E-2</v>
      </c>
      <c r="K3738" s="4">
        <v>3.403856899533575E-2</v>
      </c>
    </row>
    <row r="3739" spans="7:11" x14ac:dyDescent="0.35">
      <c r="G3739" s="271">
        <v>42948</v>
      </c>
      <c r="H3739" s="4">
        <v>0.15290832987610847</v>
      </c>
      <c r="I3739" s="4">
        <v>7.0999790229370641E-2</v>
      </c>
      <c r="J3739" s="4">
        <v>8.9210727338062012E-2</v>
      </c>
      <c r="K3739" s="4">
        <v>3.3886695289916613E-2</v>
      </c>
    </row>
    <row r="3740" spans="7:11" x14ac:dyDescent="0.35">
      <c r="G3740" s="271">
        <v>42979</v>
      </c>
      <c r="H3740" s="4">
        <v>-8.1223651718815848E-3</v>
      </c>
      <c r="I3740" s="4">
        <v>-6.4673888008143221E-3</v>
      </c>
      <c r="J3740" s="4">
        <v>8.4136936918880245E-2</v>
      </c>
      <c r="K3740" s="4">
        <v>3.6908568610576342E-2</v>
      </c>
    </row>
    <row r="3741" spans="7:11" x14ac:dyDescent="0.35">
      <c r="G3741" s="271">
        <v>43009</v>
      </c>
      <c r="H3741" s="4">
        <v>0.10216581094360699</v>
      </c>
      <c r="I3741" s="4">
        <v>9.1550393403884822E-2</v>
      </c>
      <c r="J3741" s="4">
        <v>8.7897025028031983E-2</v>
      </c>
      <c r="K3741" s="4">
        <v>4.6099280919132291E-2</v>
      </c>
    </row>
    <row r="3742" spans="7:11" x14ac:dyDescent="0.35">
      <c r="G3742" s="271">
        <v>43040</v>
      </c>
      <c r="H3742" s="4">
        <v>-0.12476066399003105</v>
      </c>
      <c r="I3742" s="4">
        <v>6.5888149960852349E-2</v>
      </c>
      <c r="J3742" s="4">
        <v>4.8959771571249089E-2</v>
      </c>
      <c r="K3742" s="4">
        <v>5.0035874044701556E-2</v>
      </c>
    </row>
    <row r="3743" spans="7:11" x14ac:dyDescent="0.35">
      <c r="G3743" s="271">
        <v>43070</v>
      </c>
      <c r="H3743" s="4">
        <v>8.9620991663132976E-3</v>
      </c>
      <c r="I3743" s="4">
        <v>-5.9800049984600645E-2</v>
      </c>
      <c r="J3743" s="4">
        <v>4.3144858307267997E-2</v>
      </c>
      <c r="K3743" s="4">
        <v>4.2814914720885389E-2</v>
      </c>
    </row>
    <row r="3744" spans="7:11" x14ac:dyDescent="0.35">
      <c r="G3744" s="271">
        <v>43101</v>
      </c>
      <c r="H3744" s="4">
        <v>2.0866551935638133E-2</v>
      </c>
      <c r="I3744" s="4">
        <v>0.10720656465726131</v>
      </c>
      <c r="J3744" s="4">
        <v>3.4092762248155717E-2</v>
      </c>
      <c r="K3744" s="4">
        <v>4.8730253892751429E-2</v>
      </c>
    </row>
    <row r="3745" spans="7:11" x14ac:dyDescent="0.35">
      <c r="G3745" s="271">
        <v>43132</v>
      </c>
      <c r="H3745" s="4">
        <v>-1.5679107728631791E-2</v>
      </c>
      <c r="I3745" s="4">
        <v>2.4507884989085182E-2</v>
      </c>
      <c r="J3745" s="4">
        <v>3.15496842565679E-2</v>
      </c>
      <c r="K3745" s="4">
        <v>5.4340006432541443E-2</v>
      </c>
    </row>
    <row r="3746" spans="7:11" x14ac:dyDescent="0.35">
      <c r="G3746" s="271">
        <v>43160</v>
      </c>
      <c r="H3746" s="4">
        <v>-0.16744700469879903</v>
      </c>
      <c r="I3746" s="4">
        <v>-7.9161550922110413E-2</v>
      </c>
      <c r="J3746" s="4">
        <v>-2.1995151784215405E-3</v>
      </c>
      <c r="K3746" s="4">
        <v>3.6932027973084258E-2</v>
      </c>
    </row>
    <row r="3747" spans="7:11" x14ac:dyDescent="0.35">
      <c r="G3747" s="271">
        <v>43191</v>
      </c>
      <c r="H3747" s="4">
        <v>0.16401724065438161</v>
      </c>
      <c r="I3747" s="4">
        <v>0.10547167198129537</v>
      </c>
      <c r="J3747" s="4">
        <v>1.1896813358996949E-2</v>
      </c>
      <c r="K3747" s="4">
        <v>4.9103209103911194E-2</v>
      </c>
    </row>
    <row r="3748" spans="7:11" x14ac:dyDescent="0.35">
      <c r="G3748" s="271">
        <v>43221</v>
      </c>
      <c r="H3748" s="4">
        <v>-6.6303731901794727E-2</v>
      </c>
      <c r="I3748" s="4">
        <v>-9.7675709590985926E-2</v>
      </c>
      <c r="J3748" s="4">
        <v>-2.0761992258682138E-3</v>
      </c>
      <c r="K3748" s="4">
        <v>2.524001106729612E-2</v>
      </c>
    </row>
    <row r="3749" spans="7:11" x14ac:dyDescent="0.35">
      <c r="G3749" s="271">
        <v>43252</v>
      </c>
      <c r="H3749" s="4">
        <v>-3.1417824439446851E-2</v>
      </c>
      <c r="I3749" s="4">
        <v>1.1238028236620679E-2</v>
      </c>
      <c r="J3749" s="4">
        <v>-8.7008545707866203E-3</v>
      </c>
      <c r="K3749" s="4">
        <v>2.0613580283472599E-2</v>
      </c>
    </row>
    <row r="3750" spans="7:11" x14ac:dyDescent="0.35">
      <c r="G3750" s="271">
        <v>43282</v>
      </c>
      <c r="H3750" s="4">
        <v>6.2616195203962111E-2</v>
      </c>
      <c r="I3750" s="4">
        <v>5.3763179407237294E-2</v>
      </c>
      <c r="J3750" s="4">
        <v>-1.7992281834599E-3</v>
      </c>
      <c r="K3750" s="4">
        <v>1.9747151476480651E-2</v>
      </c>
    </row>
    <row r="3751" spans="7:11" x14ac:dyDescent="0.35">
      <c r="G3751" s="271">
        <v>43313</v>
      </c>
      <c r="H3751" s="4">
        <v>2.089713294158968E-2</v>
      </c>
      <c r="I3751" s="4">
        <v>3.7346288455215593E-3</v>
      </c>
      <c r="J3751" s="4">
        <v>-1.0201879696879357E-2</v>
      </c>
      <c r="K3751" s="4">
        <v>1.4974417832639197E-2</v>
      </c>
    </row>
    <row r="3752" spans="7:11" x14ac:dyDescent="0.35">
      <c r="G3752" s="271">
        <v>43344</v>
      </c>
      <c r="H3752" s="4">
        <v>4.9569123820900174E-2</v>
      </c>
      <c r="I3752" s="4">
        <v>-1.7212814514968477E-2</v>
      </c>
      <c r="J3752" s="4">
        <v>-5.6366045220040961E-3</v>
      </c>
      <c r="K3752" s="4">
        <v>1.4087967439092353E-2</v>
      </c>
    </row>
    <row r="3753" spans="7:11" x14ac:dyDescent="0.35">
      <c r="G3753" s="271">
        <v>43374</v>
      </c>
      <c r="H3753" s="4">
        <v>-7.4004832533168807E-3</v>
      </c>
      <c r="I3753" s="4">
        <v>5.7913396434495779E-2</v>
      </c>
      <c r="J3753" s="4">
        <v>-1.4413474923510528E-2</v>
      </c>
      <c r="K3753" s="4">
        <v>1.1637380189858604E-2</v>
      </c>
    </row>
    <row r="3754" spans="7:11" x14ac:dyDescent="0.35">
      <c r="G3754" s="271">
        <v>43405</v>
      </c>
      <c r="H3754" s="4">
        <v>3.9898993883456857E-2</v>
      </c>
      <c r="I3754" s="4">
        <v>-4.0501368060689158E-3</v>
      </c>
      <c r="J3754" s="4">
        <v>1.9063027019643464E-3</v>
      </c>
      <c r="K3754" s="4">
        <v>5.5986990146437154E-3</v>
      </c>
    </row>
    <row r="3755" spans="7:11" x14ac:dyDescent="0.35">
      <c r="G3755" s="271">
        <v>43435</v>
      </c>
      <c r="H3755" s="4">
        <v>-2.9646466694666418E-2</v>
      </c>
      <c r="I3755" s="4">
        <v>2.5349025207708875E-2</v>
      </c>
      <c r="J3755" s="4">
        <v>-1.261972278012613E-3</v>
      </c>
      <c r="K3755" s="4">
        <v>1.2842966906605913E-2</v>
      </c>
    </row>
    <row r="3756" spans="7:11" x14ac:dyDescent="0.35">
      <c r="G3756" s="271">
        <v>43466</v>
      </c>
      <c r="H3756" s="4">
        <v>-2.3131236127874155E-2</v>
      </c>
      <c r="I3756" s="4">
        <v>1.4527176114705442E-2</v>
      </c>
      <c r="J3756" s="4">
        <v>-4.6122968153161636E-3</v>
      </c>
      <c r="K3756" s="4">
        <v>5.8938696834802684E-3</v>
      </c>
    </row>
    <row r="3757" spans="7:11" x14ac:dyDescent="0.35">
      <c r="G3757" s="271">
        <v>43497</v>
      </c>
      <c r="H3757" s="4">
        <v>8.7531262758307582E-2</v>
      </c>
      <c r="I3757" s="4">
        <v>2.6459970077917783E-2</v>
      </c>
      <c r="J3757" s="4">
        <v>3.3324886413288457E-3</v>
      </c>
      <c r="K3757" s="4">
        <v>6.0853453679854397E-3</v>
      </c>
    </row>
    <row r="3758" spans="7:11" x14ac:dyDescent="0.35">
      <c r="G3758" s="271">
        <v>43525</v>
      </c>
      <c r="H3758" s="4">
        <v>0.13615809213628549</v>
      </c>
      <c r="I3758" s="4">
        <v>7.8968375629030918E-2</v>
      </c>
      <c r="J3758" s="4">
        <v>3.2102193751416319E-2</v>
      </c>
      <c r="K3758" s="4">
        <v>2.0066951944318845E-2</v>
      </c>
    </row>
    <row r="3759" spans="7:11" x14ac:dyDescent="0.35">
      <c r="G3759" s="271">
        <v>43556</v>
      </c>
      <c r="H3759" s="4">
        <v>-0.11735485807019264</v>
      </c>
      <c r="I3759" s="4">
        <v>2.9152186864463525E-2</v>
      </c>
      <c r="J3759" s="4">
        <v>8.7132855804998854E-3</v>
      </c>
      <c r="K3759" s="4">
        <v>1.4526805993942737E-2</v>
      </c>
    </row>
    <row r="3760" spans="7:11" x14ac:dyDescent="0.35">
      <c r="G3760" s="271">
        <v>43586</v>
      </c>
      <c r="H3760" s="4">
        <v>0.13715537967059621</v>
      </c>
      <c r="I3760" s="4">
        <v>0.11561962688619731</v>
      </c>
      <c r="J3760" s="4">
        <v>2.5762919326205447E-2</v>
      </c>
      <c r="K3760" s="4">
        <v>3.2944698967034114E-2</v>
      </c>
    </row>
    <row r="3761" spans="7:11" x14ac:dyDescent="0.35">
      <c r="G3761" s="271">
        <v>43617</v>
      </c>
      <c r="H3761" s="4">
        <v>0.13708957088951457</v>
      </c>
      <c r="I3761" s="4">
        <v>-7.0816094160514709E-2</v>
      </c>
      <c r="J3761" s="4">
        <v>3.9895210108931156E-2</v>
      </c>
      <c r="K3761" s="4">
        <v>2.5639287747360573E-2</v>
      </c>
    </row>
    <row r="3762" spans="7:11" x14ac:dyDescent="0.35">
      <c r="G3762" s="271">
        <v>43647</v>
      </c>
      <c r="H3762" s="4">
        <v>0.16755753589414768</v>
      </c>
      <c r="I3762" s="4">
        <v>8.9719711437499017E-2</v>
      </c>
      <c r="J3762" s="4">
        <v>4.9169284239306332E-2</v>
      </c>
      <c r="K3762" s="4">
        <v>2.8803807400017867E-2</v>
      </c>
    </row>
    <row r="3763" spans="7:11" x14ac:dyDescent="0.35">
      <c r="G3763" s="271">
        <v>43678</v>
      </c>
      <c r="H3763" s="4">
        <v>-0.14031286727618064</v>
      </c>
      <c r="I3763" s="4">
        <v>5.1688410556945508E-2</v>
      </c>
      <c r="J3763" s="4">
        <v>3.6592953956704699E-2</v>
      </c>
      <c r="K3763" s="4">
        <v>3.2340754639096359E-2</v>
      </c>
    </row>
    <row r="3764" spans="7:11" x14ac:dyDescent="0.35">
      <c r="G3764" s="271">
        <v>43709</v>
      </c>
      <c r="H3764" s="4">
        <v>-2.2566634428504595E-2</v>
      </c>
      <c r="I3764" s="4">
        <v>0.14125068720865741</v>
      </c>
      <c r="J3764" s="4">
        <v>3.0617174386863732E-2</v>
      </c>
      <c r="K3764" s="4">
        <v>4.5246828748176426E-2</v>
      </c>
    </row>
    <row r="3765" spans="7:11" x14ac:dyDescent="0.35">
      <c r="G3765" s="271">
        <v>43739</v>
      </c>
      <c r="H3765" s="4">
        <v>0.10894383434239319</v>
      </c>
      <c r="I3765" s="4">
        <v>5.8883314859085933E-2</v>
      </c>
      <c r="J3765" s="4">
        <v>4.0970435937218941E-2</v>
      </c>
      <c r="K3765" s="4">
        <v>4.5403887239352736E-2</v>
      </c>
    </row>
    <row r="3766" spans="7:11" x14ac:dyDescent="0.35">
      <c r="G3766" s="271">
        <v>43770</v>
      </c>
      <c r="H3766" s="4">
        <v>-3.6416821298231095E-2</v>
      </c>
      <c r="I3766" s="4">
        <v>1.7919997874950466E-2</v>
      </c>
      <c r="J3766" s="4">
        <v>3.3800479355759139E-2</v>
      </c>
      <c r="K3766" s="4">
        <v>4.7395340428195265E-2</v>
      </c>
    </row>
    <row r="3767" spans="7:11" x14ac:dyDescent="0.35">
      <c r="G3767" s="271">
        <v>43800</v>
      </c>
      <c r="H3767" s="4">
        <v>5.3537261988421347E-2</v>
      </c>
      <c r="I3767" s="4">
        <v>3.1104712977572113E-2</v>
      </c>
      <c r="J3767" s="4">
        <v>4.0598240074561476E-2</v>
      </c>
      <c r="K3767" s="4">
        <v>4.7823220943916001E-2</v>
      </c>
    </row>
    <row r="3768" spans="7:11" x14ac:dyDescent="0.35">
      <c r="G3768" s="271">
        <v>43831</v>
      </c>
      <c r="H3768" s="4">
        <v>4.0865853262136209E-2</v>
      </c>
      <c r="I3768" s="4">
        <v>4.3010199894094603E-2</v>
      </c>
      <c r="J3768" s="4">
        <v>4.5544418009039633E-2</v>
      </c>
      <c r="K3768" s="4">
        <v>5.0172785171991308E-2</v>
      </c>
    </row>
    <row r="3769" spans="7:11" x14ac:dyDescent="0.35">
      <c r="G3769" s="271">
        <v>43862</v>
      </c>
      <c r="H3769" s="4">
        <v>5.1901300384465276E-2</v>
      </c>
      <c r="I3769" s="4">
        <v>7.0460465586827503E-2</v>
      </c>
      <c r="J3769" s="4">
        <v>4.2858131172410552E-2</v>
      </c>
      <c r="K3769" s="4">
        <v>5.3708433531137301E-2</v>
      </c>
    </row>
    <row r="3770" spans="7:11" x14ac:dyDescent="0.35">
      <c r="G3770" s="271">
        <v>43891</v>
      </c>
      <c r="H3770" s="4">
        <v>-0.18154451665921567</v>
      </c>
      <c r="I3770" s="4">
        <v>-3.7767967150970749E-2</v>
      </c>
      <c r="J3770" s="4">
        <v>1.4133400561056941E-2</v>
      </c>
      <c r="K3770" s="4">
        <v>4.3439587830763848E-2</v>
      </c>
    </row>
    <row r="3771" spans="7:11" x14ac:dyDescent="0.35">
      <c r="G3771" s="271">
        <v>43922</v>
      </c>
      <c r="H3771" s="4">
        <v>-0.33218560363684024</v>
      </c>
      <c r="I3771" s="4">
        <v>-0.24060749195922215</v>
      </c>
      <c r="J3771" s="4">
        <v>-1.2361827008612325E-3</v>
      </c>
      <c r="K3771" s="4">
        <v>2.1167296005910385E-2</v>
      </c>
    </row>
    <row r="3772" spans="7:11" x14ac:dyDescent="0.35">
      <c r="G3772" s="271">
        <v>43952</v>
      </c>
      <c r="H3772" s="4">
        <v>-0.29341694955724684</v>
      </c>
      <c r="I3772" s="4">
        <v>-0.20684222554088383</v>
      </c>
      <c r="J3772" s="4">
        <v>-3.8704228165448162E-2</v>
      </c>
      <c r="K3772" s="4">
        <v>-6.4217275129453411E-3</v>
      </c>
    </row>
    <row r="3773" spans="7:11" x14ac:dyDescent="0.35">
      <c r="G3773" s="271">
        <v>43983</v>
      </c>
      <c r="H3773" s="4">
        <v>-3.612537497028423E-2</v>
      </c>
      <c r="I3773" s="4">
        <v>3.2592961676191079E-2</v>
      </c>
      <c r="J3773" s="4">
        <v>-5.2493708460156663E-2</v>
      </c>
      <c r="K3773" s="4">
        <v>2.2893533228429686E-3</v>
      </c>
    </row>
    <row r="3774" spans="7:11" x14ac:dyDescent="0.35">
      <c r="G3774" s="271">
        <v>44013</v>
      </c>
      <c r="H3774" s="4">
        <v>-3.2908461000291989E-2</v>
      </c>
      <c r="I3774" s="4">
        <v>-3.7727288052122332E-2</v>
      </c>
      <c r="J3774" s="4">
        <v>-6.8893752905183292E-2</v>
      </c>
      <c r="K3774" s="4">
        <v>-8.4901356822756346E-3</v>
      </c>
    </row>
    <row r="3775" spans="7:11" x14ac:dyDescent="0.35">
      <c r="G3775" s="271">
        <v>44044</v>
      </c>
      <c r="H3775" s="4">
        <v>7.0397692482179863E-2</v>
      </c>
      <c r="I3775" s="4">
        <v>-4.3137611566767098E-2</v>
      </c>
      <c r="J3775" s="4">
        <v>-5.4558395787052016E-2</v>
      </c>
      <c r="K3775" s="4">
        <v>-1.5406554755658108E-2</v>
      </c>
    </row>
    <row r="3776" spans="7:11" x14ac:dyDescent="0.35">
      <c r="G3776" s="271">
        <v>44075</v>
      </c>
      <c r="H3776" s="4">
        <v>4.4704763875303755E-2</v>
      </c>
      <c r="I3776" s="4">
        <v>4.7186632333898082E-2</v>
      </c>
      <c r="J3776" s="4">
        <v>-4.9286402845752364E-2</v>
      </c>
      <c r="K3776" s="4">
        <v>-2.20108935570974E-2</v>
      </c>
    </row>
    <row r="3777" spans="7:11" x14ac:dyDescent="0.35">
      <c r="G3777" s="271">
        <v>44105</v>
      </c>
      <c r="H3777" s="4">
        <v>-0.12109091202293443</v>
      </c>
      <c r="I3777" s="4">
        <v>-6.6382157304253897E-2</v>
      </c>
      <c r="J3777" s="4">
        <v>-6.9570398833278313E-2</v>
      </c>
      <c r="K3777" s="4">
        <v>-3.3561286102155807E-2</v>
      </c>
    </row>
    <row r="3778" spans="7:11" x14ac:dyDescent="0.35">
      <c r="G3778" s="271">
        <v>44136</v>
      </c>
      <c r="H3778" s="4">
        <v>5.2464703480318287E-2</v>
      </c>
      <c r="I3778" s="4">
        <v>7.2089591260442454E-2</v>
      </c>
      <c r="J3778" s="4">
        <v>-6.1900914018061526E-2</v>
      </c>
      <c r="K3778" s="4">
        <v>-2.875350580549807E-2</v>
      </c>
    </row>
    <row r="3779" spans="7:11" x14ac:dyDescent="0.35">
      <c r="G3779" s="271">
        <v>44166</v>
      </c>
      <c r="H3779" s="4">
        <v>0.13529075660622958</v>
      </c>
      <c r="I3779" s="4">
        <v>9.5557307017686277E-2</v>
      </c>
      <c r="J3779" s="4">
        <v>-5.4816700615679448E-2</v>
      </c>
      <c r="K3779" s="4">
        <v>-2.3399417301641079E-2</v>
      </c>
    </row>
    <row r="3780" spans="7:11" x14ac:dyDescent="0.35">
      <c r="G3780" s="271">
        <v>44197</v>
      </c>
      <c r="H3780" s="4">
        <v>-5.8641944531649282E-2</v>
      </c>
      <c r="I3780" s="4">
        <v>-7.9908741011126549E-3</v>
      </c>
      <c r="J3780" s="4">
        <v>-6.2014240714500901E-2</v>
      </c>
      <c r="K3780" s="4">
        <v>-2.7420754903178302E-2</v>
      </c>
    </row>
    <row r="3781" spans="7:11" x14ac:dyDescent="0.35">
      <c r="G3781" s="271">
        <v>44228</v>
      </c>
      <c r="H3781" s="4">
        <v>1.2006857181940722E-2</v>
      </c>
      <c r="I3781" s="4">
        <v>3.3614701795839252E-2</v>
      </c>
      <c r="J3781" s="4">
        <v>-6.4893803558367158E-2</v>
      </c>
      <c r="K3781" s="4">
        <v>-2.9937581606974017E-2</v>
      </c>
    </row>
    <row r="3782" spans="7:11" x14ac:dyDescent="0.35">
      <c r="G3782" s="271">
        <v>44256</v>
      </c>
      <c r="H3782" s="4">
        <v>0.41773781227790008</v>
      </c>
      <c r="I3782" s="4">
        <v>0.27127814136284534</v>
      </c>
      <c r="J3782" s="4">
        <v>-1.7613073937556178E-2</v>
      </c>
      <c r="K3782" s="4">
        <v>-4.4390044567982345E-3</v>
      </c>
    </row>
    <row r="3783" spans="7:11" x14ac:dyDescent="0.35">
      <c r="G3783" s="271">
        <v>44287</v>
      </c>
      <c r="H3783" s="4">
        <v>1.0743035350001966</v>
      </c>
      <c r="I3783" s="4">
        <v>0.65518231534574389</v>
      </c>
      <c r="J3783" s="4">
        <v>6.3776871000331026E-2</v>
      </c>
      <c r="K3783" s="4">
        <v>5.5066140798873509E-2</v>
      </c>
    </row>
    <row r="3784" spans="7:11" x14ac:dyDescent="0.35">
      <c r="G3784" s="271">
        <v>44317</v>
      </c>
      <c r="H3784" s="4">
        <v>0.66148340770002134</v>
      </c>
      <c r="I3784" s="4">
        <v>0.46630308663567699</v>
      </c>
      <c r="J3784" s="4">
        <v>0.13718733935220362</v>
      </c>
      <c r="K3784" s="4">
        <v>0.10729171456964459</v>
      </c>
    </row>
    <row r="3785" spans="7:11" x14ac:dyDescent="0.35">
      <c r="G3785" s="271">
        <v>44348</v>
      </c>
      <c r="H3785" s="4">
        <v>0.33838176221876126</v>
      </c>
      <c r="I3785" s="4">
        <v>0.33007059508006686</v>
      </c>
      <c r="J3785" s="4">
        <v>0.17234428275577951</v>
      </c>
      <c r="K3785" s="4">
        <v>0.13174351398522299</v>
      </c>
    </row>
    <row r="3786" spans="7:11" x14ac:dyDescent="0.35">
      <c r="G3786" s="271">
        <v>44378</v>
      </c>
      <c r="H3786" s="4">
        <v>0.2354695838205394</v>
      </c>
      <c r="I3786" s="4">
        <v>0.25153874371649265</v>
      </c>
      <c r="J3786" s="4">
        <v>0.20011735611232351</v>
      </c>
      <c r="K3786" s="4">
        <v>0.15748771610450141</v>
      </c>
    </row>
    <row r="3787" spans="7:11" x14ac:dyDescent="0.35">
      <c r="G3787" s="271">
        <v>44409</v>
      </c>
      <c r="H3787" s="4">
        <v>0.5164100120963282</v>
      </c>
      <c r="I3787" s="4">
        <v>0.34004466236948461</v>
      </c>
      <c r="J3787" s="4">
        <v>0.23204798567110818</v>
      </c>
      <c r="K3787" s="4">
        <v>0.18618529581634968</v>
      </c>
    </row>
    <row r="3788" spans="7:11" x14ac:dyDescent="0.35">
      <c r="G3788" s="271">
        <v>44440</v>
      </c>
      <c r="H3788" s="4">
        <v>0.46500429734660265</v>
      </c>
      <c r="I3788" s="4">
        <v>0.21539334477901684</v>
      </c>
      <c r="J3788" s="4">
        <v>0.26794664222834408</v>
      </c>
      <c r="K3788" s="4">
        <v>0.20152115999571718</v>
      </c>
    </row>
    <row r="3789" spans="7:11" x14ac:dyDescent="0.35">
      <c r="G3789" s="271">
        <v>44470</v>
      </c>
      <c r="H3789" s="4">
        <v>0.25866414241965985</v>
      </c>
      <c r="I3789" s="4">
        <v>0.35944631290408546</v>
      </c>
      <c r="J3789" s="4">
        <v>0.30665903289580232</v>
      </c>
      <c r="K3789" s="4">
        <v>0.24262506333911849</v>
      </c>
    </row>
    <row r="3790" spans="7:11" x14ac:dyDescent="0.35">
      <c r="G3790" s="271">
        <v>44501</v>
      </c>
      <c r="H3790" s="4">
        <v>0.3595170896515989</v>
      </c>
      <c r="I3790" s="4">
        <v>0.42643390156598904</v>
      </c>
      <c r="J3790" s="4">
        <v>0.33556510766216618</v>
      </c>
      <c r="K3790" s="4">
        <v>0.2756637810335929</v>
      </c>
    </row>
    <row r="3791" spans="7:11" x14ac:dyDescent="0.35">
      <c r="G3791" s="271">
        <v>44531</v>
      </c>
      <c r="H3791" s="4">
        <v>0.5117662047981455</v>
      </c>
      <c r="I3791" s="4">
        <v>0.5401025415623153</v>
      </c>
      <c r="J3791" s="4">
        <v>0.36980832245337925</v>
      </c>
      <c r="K3791" s="4">
        <v>0.31453735721376197</v>
      </c>
    </row>
    <row r="3792" spans="7:11" x14ac:dyDescent="0.35">
      <c r="G3792" s="271">
        <v>44562</v>
      </c>
      <c r="H3792" s="4">
        <v>0.65123767539637023</v>
      </c>
      <c r="I3792" s="4">
        <v>0.64213728716542451</v>
      </c>
      <c r="J3792" s="4">
        <v>0.42537476769690574</v>
      </c>
      <c r="K3792" s="4">
        <v>0.37001038067889169</v>
      </c>
    </row>
    <row r="3793" spans="7:11" x14ac:dyDescent="0.35">
      <c r="G3793" s="271">
        <v>44593</v>
      </c>
      <c r="H3793" s="4">
        <v>0.54440607523095763</v>
      </c>
      <c r="I3793" s="4">
        <v>0.45838806653419706</v>
      </c>
      <c r="J3793" s="4">
        <v>0.47333762913714206</v>
      </c>
      <c r="K3793" s="4">
        <v>0.40651280505752818</v>
      </c>
    </row>
    <row r="3794" spans="7:11" x14ac:dyDescent="0.35">
      <c r="G3794" s="271">
        <v>44621</v>
      </c>
      <c r="H3794" s="4">
        <v>0.64597518801409226</v>
      </c>
      <c r="I3794" s="4">
        <v>0.44888312680327513</v>
      </c>
      <c r="J3794" s="4">
        <v>0.4964607673946424</v>
      </c>
      <c r="K3794" s="4">
        <v>0.42216887054899455</v>
      </c>
    </row>
    <row r="3795" spans="7:11" x14ac:dyDescent="0.35">
      <c r="G3795" s="271">
        <v>44652</v>
      </c>
      <c r="H3795" s="4">
        <v>0.27221472507848543</v>
      </c>
      <c r="I3795" s="4">
        <v>0.46017704871518106</v>
      </c>
      <c r="J3795" s="4">
        <v>0.44540389320942397</v>
      </c>
      <c r="K3795" s="4">
        <v>0.41228474047159258</v>
      </c>
    </row>
    <row r="3796" spans="7:11" x14ac:dyDescent="0.35">
      <c r="G3796" s="271">
        <v>44682</v>
      </c>
      <c r="H3796" s="4">
        <v>0.3828119151983338</v>
      </c>
      <c r="I3796" s="4">
        <v>0.46371740082189006</v>
      </c>
      <c r="J3796" s="4">
        <v>0.42667500456546281</v>
      </c>
      <c r="K3796" s="4">
        <v>0.41364588666783009</v>
      </c>
    </row>
    <row r="3797" spans="7:11" x14ac:dyDescent="0.35">
      <c r="G3797" s="271">
        <v>44713</v>
      </c>
      <c r="H3797" s="4">
        <v>0.21744568890603677</v>
      </c>
      <c r="I3797" s="4">
        <v>0.35091986029208089</v>
      </c>
      <c r="J3797" s="4">
        <v>0.4115835803013872</v>
      </c>
      <c r="K3797" s="4">
        <v>0.41365652015365773</v>
      </c>
    </row>
    <row r="3798" spans="7:11" x14ac:dyDescent="0.35">
      <c r="G3798" s="271">
        <v>44743</v>
      </c>
      <c r="H3798" s="4">
        <v>0.32323398912966805</v>
      </c>
      <c r="I3798" s="4">
        <v>0.2051811419396119</v>
      </c>
      <c r="J3798" s="4">
        <v>0.41721108567774334</v>
      </c>
      <c r="K3798" s="4">
        <v>0.40623064497622519</v>
      </c>
    </row>
    <row r="3799" spans="7:11" x14ac:dyDescent="0.35">
      <c r="G3799" s="271">
        <v>44774</v>
      </c>
      <c r="H3799" s="4">
        <v>0.31374589328255875</v>
      </c>
      <c r="I3799" s="4">
        <v>0.55096210492484698</v>
      </c>
      <c r="J3799" s="4">
        <v>0.40203984474998644</v>
      </c>
      <c r="K3799" s="4">
        <v>0.42227602862046831</v>
      </c>
    </row>
    <row r="3800" spans="7:11" x14ac:dyDescent="0.35">
      <c r="G3800" s="271">
        <v>44805</v>
      </c>
      <c r="H3800" s="4">
        <v>0.59184907347624072</v>
      </c>
      <c r="I3800" s="4">
        <v>0.45866127931427525</v>
      </c>
      <c r="J3800" s="4">
        <v>0.41681174355540684</v>
      </c>
      <c r="K3800" s="4">
        <v>0.44206709172467584</v>
      </c>
    </row>
    <row r="3801" spans="7:11" x14ac:dyDescent="0.35">
      <c r="G3801" s="271">
        <v>44835</v>
      </c>
      <c r="H3801" s="4">
        <v>0.65343346575347172</v>
      </c>
      <c r="I3801" s="4">
        <v>0.21698963311068864</v>
      </c>
      <c r="J3801" s="4">
        <v>0.4479852365304744</v>
      </c>
      <c r="K3801" s="4">
        <v>0.42545943568750477</v>
      </c>
    </row>
    <row r="3802" spans="7:11" x14ac:dyDescent="0.35">
      <c r="G3802" s="271">
        <v>44866</v>
      </c>
      <c r="H3802" s="4">
        <v>0.96459750169174696</v>
      </c>
      <c r="I3802" s="4">
        <v>0.19797488914638794</v>
      </c>
      <c r="J3802" s="4">
        <v>0.50612687091703834</v>
      </c>
      <c r="K3802" s="4">
        <v>0.40087534032875394</v>
      </c>
    </row>
    <row r="3803" spans="7:11" x14ac:dyDescent="0.35">
      <c r="G3803" s="271">
        <v>44896</v>
      </c>
      <c r="H3803" s="4">
        <v>0.15769354140961989</v>
      </c>
      <c r="I3803" s="4">
        <v>-2.9148967322938812E-2</v>
      </c>
      <c r="J3803" s="4">
        <v>0.46838265857132444</v>
      </c>
      <c r="K3803" s="4">
        <v>0.3456041653290427</v>
      </c>
    </row>
    <row r="3804" spans="7:11" x14ac:dyDescent="0.35">
      <c r="G3804" s="271">
        <v>44927</v>
      </c>
      <c r="H3804" s="4">
        <v>0.17203576050470315</v>
      </c>
      <c r="I3804" s="4">
        <v>-6.8510800615217748E-2</v>
      </c>
      <c r="J3804" s="4">
        <v>0.43280607017562112</v>
      </c>
      <c r="K3804" s="4">
        <v>0.28502422186617671</v>
      </c>
    </row>
    <row r="3805" spans="7:11" x14ac:dyDescent="0.35">
      <c r="G3805" s="271">
        <v>44958</v>
      </c>
      <c r="H3805" s="4">
        <v>0.21615221062568213</v>
      </c>
      <c r="I3805" s="4">
        <v>-5.2410419305719658E-2</v>
      </c>
      <c r="J3805" s="4">
        <v>0.40526913240273177</v>
      </c>
      <c r="K3805" s="4">
        <v>0.24329079647526064</v>
      </c>
    </row>
    <row r="3806" spans="7:11" x14ac:dyDescent="0.35">
      <c r="G3806" s="271">
        <v>44986</v>
      </c>
      <c r="H3806" s="4">
        <v>7.4554405892028441E-2</v>
      </c>
      <c r="I3806" s="4">
        <v>-5.5359257836603226E-2</v>
      </c>
      <c r="J3806" s="4">
        <v>0.34801026554459358</v>
      </c>
      <c r="K3806" s="4">
        <v>0.19605097128285043</v>
      </c>
    </row>
    <row r="3807" spans="7:11" x14ac:dyDescent="0.35">
      <c r="G3807" s="271">
        <v>45017</v>
      </c>
      <c r="H3807" s="4">
        <v>-0.12721919764637124</v>
      </c>
      <c r="I3807" s="4">
        <v>-0.21490521704346843</v>
      </c>
      <c r="J3807" s="4">
        <v>0.31086150615363595</v>
      </c>
      <c r="K3807" s="4">
        <v>0.13719889562142473</v>
      </c>
    </row>
    <row r="3808" spans="7:11" x14ac:dyDescent="0.35">
      <c r="G3808" s="271">
        <v>45047</v>
      </c>
      <c r="H3808" s="4">
        <v>-2.3092933559121231E-4</v>
      </c>
      <c r="I3808" s="4">
        <v>-0.13614469897214798</v>
      </c>
      <c r="J3808" s="4">
        <v>0.2766438954961925</v>
      </c>
      <c r="K3808" s="4">
        <v>8.9255419126518909E-2</v>
      </c>
    </row>
    <row r="3809" spans="7:11" x14ac:dyDescent="0.35">
      <c r="G3809" s="271">
        <v>45078</v>
      </c>
      <c r="H3809" s="4">
        <v>3.3283777468235964E-2</v>
      </c>
      <c r="I3809" s="4">
        <v>-8.9140430332642184E-2</v>
      </c>
      <c r="J3809" s="4">
        <v>0.25895114940818331</v>
      </c>
      <c r="K3809" s="4">
        <v>5.4631830598181441E-2</v>
      </c>
    </row>
    <row r="3810" spans="7:11" x14ac:dyDescent="0.35">
      <c r="G3810" s="271">
        <v>45108</v>
      </c>
      <c r="H3810" s="4">
        <v>-0.21994687096576926</v>
      </c>
      <c r="I3810" s="4">
        <v>-1.2451571445651455E-2</v>
      </c>
      <c r="J3810" s="4">
        <v>0.20781428030971205</v>
      </c>
      <c r="K3810" s="4">
        <v>3.9152640205174061E-2</v>
      </c>
    </row>
    <row r="3811" spans="7:11" x14ac:dyDescent="0.35">
      <c r="G3811" s="271">
        <v>45139</v>
      </c>
      <c r="H3811" s="4">
        <v>-0.18843918901162671</v>
      </c>
      <c r="I3811" s="4">
        <v>-0.25759111722255612</v>
      </c>
      <c r="J3811" s="4">
        <v>0.16767185454650479</v>
      </c>
      <c r="K3811" s="4">
        <v>-1.7338236876799029E-2</v>
      </c>
    </row>
    <row r="3812" spans="7:11" x14ac:dyDescent="0.35">
      <c r="G3812" s="271">
        <v>45170</v>
      </c>
      <c r="H3812" s="4">
        <v>-0.32371524841777888</v>
      </c>
      <c r="I3812" s="4">
        <v>-0.18530315065652958</v>
      </c>
      <c r="J3812" s="4">
        <v>8.2008126242963719E-2</v>
      </c>
      <c r="K3812" s="4">
        <v>-6.5232373911555785E-2</v>
      </c>
    </row>
    <row r="3813" spans="7:11" x14ac:dyDescent="0.35">
      <c r="G3813" s="271">
        <v>45200</v>
      </c>
      <c r="H3813" s="4">
        <v>-0.27005795294352553</v>
      </c>
      <c r="I3813" s="4">
        <v>-8.1046667672561301E-2</v>
      </c>
      <c r="J3813" s="4">
        <v>1.3455494458028516E-2</v>
      </c>
      <c r="K3813" s="4">
        <v>-8.6609594459137962E-2</v>
      </c>
    </row>
    <row r="3814" spans="7:11" x14ac:dyDescent="0.35">
      <c r="G3814" s="271">
        <v>45231</v>
      </c>
      <c r="H3814" s="4">
        <v>-0.43657595965617002</v>
      </c>
      <c r="I3814" s="4">
        <v>-0.16641342402514292</v>
      </c>
      <c r="J3814" s="4">
        <v>-0.10834191616775501</v>
      </c>
      <c r="K3814" s="4">
        <v>-0.11585100938228987</v>
      </c>
    </row>
    <row r="3815" spans="7:11" x14ac:dyDescent="0.35">
      <c r="G3815" s="271">
        <v>45261</v>
      </c>
      <c r="H3815" s="4">
        <v>-0.23513516739515605</v>
      </c>
      <c r="I3815" s="4">
        <v>-6.1326829426884388E-2</v>
      </c>
      <c r="J3815" s="4">
        <v>-0.13847410676006522</v>
      </c>
      <c r="K3815" s="4">
        <v>-0.11851613460983068</v>
      </c>
    </row>
    <row r="3816" spans="7:11" x14ac:dyDescent="0.35">
      <c r="G3816" s="271">
        <v>45292</v>
      </c>
      <c r="H3816" s="4">
        <v>-0.16947343605092169</v>
      </c>
      <c r="I3816" s="4">
        <v>-0.11211508901530487</v>
      </c>
      <c r="J3816" s="4">
        <v>-0.15962962395628955</v>
      </c>
      <c r="K3816" s="4">
        <v>-0.12200754008209391</v>
      </c>
    </row>
    <row r="3817" spans="7:11" x14ac:dyDescent="0.35">
      <c r="G3817" s="271">
        <v>45323</v>
      </c>
      <c r="H3817" s="4">
        <v>-0.25513230764840011</v>
      </c>
      <c r="I3817" s="4">
        <v>6.9443939740638783E-3</v>
      </c>
      <c r="J3817" s="4">
        <v>-0.19299436750230792</v>
      </c>
      <c r="K3817" s="4">
        <v>-0.11813844928997996</v>
      </c>
    </row>
    <row r="3818" spans="7:11" x14ac:dyDescent="0.35">
      <c r="G3818" s="271">
        <v>45352</v>
      </c>
      <c r="H3818" s="4">
        <v>-0.40408538698622776</v>
      </c>
      <c r="I3818" s="4">
        <v>-0.22475825152454409</v>
      </c>
      <c r="J3818" s="4">
        <v>-0.23702266488329704</v>
      </c>
      <c r="K3818" s="4">
        <v>-0.13279645577684684</v>
      </c>
    </row>
    <row r="3819" spans="7:11" x14ac:dyDescent="0.35">
      <c r="G3819" s="271">
        <v>45383</v>
      </c>
      <c r="H3819" s="4">
        <v>0.2394667441435625</v>
      </c>
      <c r="I3819" s="4">
        <v>0.10813190034864806</v>
      </c>
      <c r="J3819" s="4">
        <v>-0.2161549546665007</v>
      </c>
      <c r="K3819" s="4">
        <v>-0.10907695648599147</v>
      </c>
    </row>
    <row r="3820" spans="7:11" x14ac:dyDescent="0.35">
      <c r="G3820" s="271">
        <v>45413</v>
      </c>
      <c r="H3820" s="4">
        <v>-0.15970812168885506</v>
      </c>
      <c r="I3820" s="4">
        <v>-4.0270483934706891E-2</v>
      </c>
      <c r="J3820" s="4">
        <v>-0.2279271799085818</v>
      </c>
      <c r="K3820" s="4">
        <v>-0.10140685624508194</v>
      </c>
    </row>
    <row r="3821" spans="7:11" x14ac:dyDescent="0.35">
      <c r="G3821" s="271">
        <v>45444</v>
      </c>
      <c r="H3821" s="4">
        <v>3.631660137631032E-2</v>
      </c>
      <c r="I3821" s="4">
        <v>-0.10915968053209857</v>
      </c>
      <c r="J3821" s="4">
        <v>-0.22707359265855798</v>
      </c>
      <c r="K3821" s="4">
        <v>-0.10311220983293812</v>
      </c>
    </row>
    <row r="3822" spans="7:11" x14ac:dyDescent="0.35">
      <c r="G3822" s="271">
        <v>45474</v>
      </c>
      <c r="H3822" s="4">
        <v>8.3956550016660803E-2</v>
      </c>
      <c r="I3822" s="4">
        <v>-1.9119552988267285E-2</v>
      </c>
      <c r="J3822" s="4">
        <v>-0.20817157753738535</v>
      </c>
      <c r="K3822" s="4">
        <v>-0.10371066716179311</v>
      </c>
    </row>
    <row r="3823" spans="7:11" x14ac:dyDescent="0.35">
      <c r="G3823" s="271">
        <v>45505</v>
      </c>
      <c r="H3823" s="4">
        <v>0.18220277337600943</v>
      </c>
      <c r="I3823" s="4">
        <v>5.7372848947047306E-2</v>
      </c>
      <c r="J3823" s="4">
        <v>-0.1867554384408856</v>
      </c>
      <c r="K3823" s="4">
        <v>-7.8626599038481904E-2</v>
      </c>
    </row>
    <row r="3824" spans="7:11" x14ac:dyDescent="0.35">
      <c r="G3824" s="271">
        <v>45536</v>
      </c>
      <c r="H3824" s="4">
        <v>0.10492925261838359</v>
      </c>
      <c r="I3824" s="4">
        <v>-1.7564694899137923E-2</v>
      </c>
      <c r="J3824" s="4">
        <v>-0.15184021691242067</v>
      </c>
      <c r="K3824" s="4">
        <v>-6.2412314489557974E-2</v>
      </c>
    </row>
    <row r="3825" spans="7:11" x14ac:dyDescent="0.35">
      <c r="G3825" s="271">
        <v>45566</v>
      </c>
      <c r="H3825" s="4">
        <v>0.14496041401573523</v>
      </c>
      <c r="I3825" s="4">
        <v>3.0602351079762835E-2</v>
      </c>
      <c r="J3825" s="4">
        <v>-0.1193732235562982</v>
      </c>
      <c r="K3825" s="4">
        <v>-5.2575937283113494E-2</v>
      </c>
    </row>
    <row r="3826" spans="7:11" x14ac:dyDescent="0.35">
      <c r="G3826" s="271">
        <v>45597</v>
      </c>
      <c r="H3826" s="4">
        <v>-1.8007512779134482E-2</v>
      </c>
      <c r="I3826" s="4">
        <v>3.3529078642126287E-2</v>
      </c>
      <c r="J3826" s="4">
        <v>-6.4640195457888683E-2</v>
      </c>
      <c r="K3826" s="4">
        <v>-3.3232558294703951E-2</v>
      </c>
    </row>
    <row r="3827" spans="7:11" x14ac:dyDescent="0.35">
      <c r="G3827" s="271">
        <v>45627</v>
      </c>
      <c r="H3827" s="4">
        <v>-1.044417292407096E-2</v>
      </c>
      <c r="I3827" s="4">
        <v>6.8543523886346325E-3</v>
      </c>
      <c r="J3827" s="4">
        <v>-4.3851826735747501E-2</v>
      </c>
      <c r="K3827" s="4">
        <v>-2.7519391533147086E-2</v>
      </c>
    </row>
    <row r="3828" spans="7:11" x14ac:dyDescent="0.35">
      <c r="G3828" s="271">
        <v>45658</v>
      </c>
      <c r="H3828" s="4">
        <v>5.6149866624269906E-2</v>
      </c>
      <c r="I3828" s="4">
        <v>0.14283227835373657</v>
      </c>
      <c r="J3828" s="4">
        <v>-2.6100383140544414E-2</v>
      </c>
      <c r="K3828" s="4">
        <v>-7.6838069321972791E-3</v>
      </c>
    </row>
    <row r="3829" spans="7:11" x14ac:dyDescent="0.35">
      <c r="G3829" s="271">
        <v>45689</v>
      </c>
      <c r="H3829" s="4">
        <v>9.4515555401326612E-2</v>
      </c>
      <c r="I3829" s="4">
        <v>5.1411244798968303E-2</v>
      </c>
      <c r="J3829" s="4">
        <v>6.4921557735952984E-3</v>
      </c>
      <c r="K3829" s="4">
        <v>-4.136498830190849E-3</v>
      </c>
    </row>
    <row r="3830" spans="7:11" x14ac:dyDescent="0.35">
      <c r="G3830" s="271">
        <v>45717</v>
      </c>
      <c r="H3830" s="4">
        <v>0.31085881024043327</v>
      </c>
      <c r="I3830" s="4">
        <v>0.25057534966349237</v>
      </c>
      <c r="J3830" s="4">
        <v>8.0738988701908321E-2</v>
      </c>
      <c r="K3830" s="4">
        <v>3.6693221867998282E-2</v>
      </c>
    </row>
    <row r="3831" spans="7:11" x14ac:dyDescent="0.35">
      <c r="G3831" s="271">
        <v>45748</v>
      </c>
      <c r="H3831" s="4">
        <v>-0.11401595830567246</v>
      </c>
      <c r="I3831" s="4">
        <v>8.4627563278249607E-2</v>
      </c>
      <c r="J3831" s="4">
        <v>5.0363514116603891E-2</v>
      </c>
      <c r="K3831" s="4">
        <v>3.5281488217506318E-2</v>
      </c>
    </row>
    <row r="3832" spans="7:11" x14ac:dyDescent="0.35">
      <c r="G3832" s="271">
        <v>45778</v>
      </c>
      <c r="H3832" s="4">
        <v>0.41404629492131351</v>
      </c>
      <c r="I3832" s="4">
        <v>0.16183240395786025</v>
      </c>
      <c r="J3832" s="4">
        <v>9.9651253432048392E-2</v>
      </c>
      <c r="K3832" s="4">
        <v>5.2073805413580754E-2</v>
      </c>
    </row>
    <row r="3833" spans="7:11" x14ac:dyDescent="0.35">
      <c r="G3833" s="271">
        <v>45809</v>
      </c>
      <c r="H3833" s="4">
        <v>3.6444224666378089E-2</v>
      </c>
      <c r="I3833" s="4">
        <v>0.195904998481637</v>
      </c>
      <c r="J3833" s="4">
        <v>9.9442106812135389E-2</v>
      </c>
      <c r="K3833" s="4">
        <v>7.8002574837742644E-2</v>
      </c>
    </row>
    <row r="3834" spans="7:11" x14ac:dyDescent="0.35">
      <c r="G3834" s="271">
        <v>45839</v>
      </c>
      <c r="H3834" s="4">
        <v>0.34175133706449801</v>
      </c>
      <c r="I3834" s="4">
        <v>0.13717859671374755</v>
      </c>
      <c r="J3834" s="4">
        <v>0.12143504805241956</v>
      </c>
      <c r="K3834" s="4">
        <v>9.1266508912516198E-2</v>
      </c>
    </row>
    <row r="3835" spans="7:11" x14ac:dyDescent="0.35">
      <c r="G3835" s="271">
        <v>45870</v>
      </c>
      <c r="H3835" s="4">
        <v>-0.14304086149061501</v>
      </c>
      <c r="I3835" s="4">
        <v>-3.1290449134885323E-2</v>
      </c>
      <c r="J3835" s="4">
        <v>9.457054234610518E-2</v>
      </c>
      <c r="K3835" s="4">
        <v>8.4193839051609931E-2</v>
      </c>
    </row>
    <row r="3836" spans="7:11" x14ac:dyDescent="0.35">
      <c r="G3836" s="271">
        <v>45901</v>
      </c>
      <c r="H3836" s="4">
        <v>-6.2303079324809496E-2</v>
      </c>
      <c r="I3836" s="4">
        <v>8.817191875944097E-2</v>
      </c>
      <c r="J3836" s="4">
        <v>7.9269374665228431E-2</v>
      </c>
      <c r="K3836" s="4">
        <v>9.3711237743303366E-2</v>
      </c>
    </row>
    <row r="3837" spans="7:11" x14ac:dyDescent="0.35">
      <c r="G3837" s="271">
        <v>45931</v>
      </c>
      <c r="H3837" s="4">
        <v>0.19560681364713983</v>
      </c>
      <c r="I3837" s="4">
        <v>0.29787324302332885</v>
      </c>
      <c r="J3837" s="4">
        <v>8.4694897216127218E-2</v>
      </c>
      <c r="K3837" s="4">
        <v>0.11877676245284507</v>
      </c>
    </row>
    <row r="3838" spans="7:11" x14ac:dyDescent="0.35">
      <c r="G3838" s="271">
        <v>45962</v>
      </c>
      <c r="H3838" s="4">
        <v>-1.5202637563810351E-3</v>
      </c>
      <c r="I3838" s="4">
        <v>1.2222340110675578E-2</v>
      </c>
      <c r="J3838" s="4">
        <v>8.6283811065754668E-2</v>
      </c>
      <c r="K3838" s="4">
        <v>0.11654117521526053</v>
      </c>
    </row>
    <row r="3839" spans="7:11" x14ac:dyDescent="0.35">
      <c r="G3839" s="271">
        <v>45992</v>
      </c>
      <c r="H3839" s="4">
        <v>4.4311229714476541E-2</v>
      </c>
      <c r="I3839" s="4">
        <v>0.1036360050827958</v>
      </c>
      <c r="J3839" s="4">
        <v>9.0614345195496826E-2</v>
      </c>
      <c r="K3839" s="4">
        <v>0.1246543410798413</v>
      </c>
    </row>
    <row r="3840" spans="7:11" x14ac:dyDescent="0.35">
      <c r="G3840" s="271">
        <v>46023</v>
      </c>
      <c r="H3840" s="4">
        <v>2.2884958351092388E-2</v>
      </c>
      <c r="I3840" s="4">
        <v>-4.8872638106510879E-2</v>
      </c>
      <c r="J3840" s="4">
        <v>8.792529306361585E-2</v>
      </c>
      <c r="K3840" s="4">
        <v>0.10836299776299718</v>
      </c>
    </row>
    <row r="3841" spans="7:11" x14ac:dyDescent="0.35">
      <c r="G3841" s="271">
        <v>46054</v>
      </c>
      <c r="H3841" s="4">
        <v>-5.4976918654535356E-2</v>
      </c>
      <c r="I3841" s="4">
        <v>2.296507999590669E-2</v>
      </c>
      <c r="J3841" s="4">
        <v>7.5595621600785368E-2</v>
      </c>
      <c r="K3841" s="4">
        <v>0.10573855907094143</v>
      </c>
    </row>
    <row r="3842" spans="7:11" x14ac:dyDescent="0.35">
      <c r="G3842" s="271">
        <v>46082</v>
      </c>
      <c r="H3842" s="4">
        <v>-1</v>
      </c>
      <c r="I3842" s="4">
        <v>-1</v>
      </c>
      <c r="J3842" s="4">
        <v>4.9250421855868698E-2</v>
      </c>
      <c r="K3842" s="4">
        <v>8.4554791817128994E-2</v>
      </c>
    </row>
    <row r="3843" spans="7:11" x14ac:dyDescent="0.35">
      <c r="G3843" s="271">
        <v>46113</v>
      </c>
      <c r="H3843" s="4">
        <v>-1</v>
      </c>
      <c r="I3843" s="4">
        <v>-1</v>
      </c>
      <c r="J3843" s="4">
        <v>7.0720691519570611E-2</v>
      </c>
      <c r="K3843" s="4">
        <v>7.7334741452760314E-2</v>
      </c>
    </row>
    <row r="3844" spans="7:11" x14ac:dyDescent="0.35">
      <c r="G3844" s="271">
        <v>46143</v>
      </c>
      <c r="H3844" s="4">
        <v>-1</v>
      </c>
      <c r="I3844" s="4">
        <v>-1</v>
      </c>
      <c r="J3844" s="4">
        <v>1.6009737141245095E-2</v>
      </c>
      <c r="K3844" s="4">
        <v>6.1523606324118463E-2</v>
      </c>
    </row>
    <row r="3845" spans="7:11" x14ac:dyDescent="0.35">
      <c r="G3845" s="271">
        <v>46174</v>
      </c>
      <c r="H3845" s="4">
        <v>-1</v>
      </c>
      <c r="I3845" s="4">
        <v>-1</v>
      </c>
      <c r="J3845" s="4">
        <v>-2.1547780869886068E-3</v>
      </c>
      <c r="K3845" s="4">
        <v>4.4057408745015181E-2</v>
      </c>
    </row>
    <row r="3846" spans="7:11" x14ac:dyDescent="0.35">
      <c r="G3846" s="271">
        <v>46204</v>
      </c>
      <c r="H3846" s="4">
        <v>-1</v>
      </c>
      <c r="I3846" s="4">
        <v>-1</v>
      </c>
      <c r="J3846" s="4">
        <v>-6.5191070303537546E-2</v>
      </c>
      <c r="K3846" s="4">
        <v>3.0846031447583577E-2</v>
      </c>
    </row>
    <row r="3847" spans="7:11" x14ac:dyDescent="0.35">
      <c r="G3847" s="271">
        <v>46235</v>
      </c>
      <c r="H3847" s="4">
        <v>-1</v>
      </c>
      <c r="I3847" s="4">
        <v>-1</v>
      </c>
      <c r="J3847" s="4">
        <v>-3.0438200610550581E-2</v>
      </c>
      <c r="K3847" s="4">
        <v>6.5716462989098723E-2</v>
      </c>
    </row>
    <row r="3848" spans="7:11" x14ac:dyDescent="0.35">
      <c r="G3848" s="271">
        <v>46266</v>
      </c>
      <c r="H3848" s="4">
        <v>-1</v>
      </c>
      <c r="I3848" s="4">
        <v>-1</v>
      </c>
      <c r="J3848" s="4">
        <v>-2.2259866833430397E-2</v>
      </c>
      <c r="K3848" s="4">
        <v>5.844144543556129E-2</v>
      </c>
    </row>
    <row r="3849" spans="7:11" x14ac:dyDescent="0.35">
      <c r="G3849" s="271">
        <v>46296</v>
      </c>
      <c r="H3849" s="4">
        <v>-1</v>
      </c>
      <c r="I3849" s="4">
        <v>-1</v>
      </c>
      <c r="J3849" s="4">
        <v>-0.10237642280678505</v>
      </c>
      <c r="K3849" s="4">
        <v>-3.8911032946777446E-2</v>
      </c>
    </row>
    <row r="3850" spans="7:11" x14ac:dyDescent="0.35">
      <c r="G3850" s="271">
        <v>46327</v>
      </c>
      <c r="H3850" s="4">
        <v>-1</v>
      </c>
      <c r="I3850" s="4">
        <v>-1</v>
      </c>
      <c r="J3850" s="4">
        <v>-0.12102833927982404</v>
      </c>
      <c r="K3850" s="4">
        <v>-5.6622339010327316E-2</v>
      </c>
    </row>
    <row r="3851" spans="7:11" x14ac:dyDescent="0.35">
      <c r="G3851" s="271">
        <v>46357</v>
      </c>
      <c r="H3851" s="4">
        <v>-1</v>
      </c>
      <c r="I3851" s="4">
        <v>-1</v>
      </c>
      <c r="J3851" s="4">
        <v>-0.13177025421324895</v>
      </c>
      <c r="K3851" s="4">
        <v>-9.3364948669701131E-2</v>
      </c>
    </row>
    <row r="3852" spans="7:11" x14ac:dyDescent="0.35">
      <c r="G3852" s="20" t="s">
        <v>1235</v>
      </c>
    </row>
    <row r="3853" spans="7:11" x14ac:dyDescent="0.35">
      <c r="G3853" s="271">
        <v>34700</v>
      </c>
      <c r="H3853" s="4">
        <v>-1</v>
      </c>
      <c r="I3853" s="4">
        <v>-1</v>
      </c>
      <c r="J3853" s="4">
        <v>-1</v>
      </c>
      <c r="K3853" s="4">
        <v>-1</v>
      </c>
    </row>
    <row r="3854" spans="7:11" x14ac:dyDescent="0.35">
      <c r="G3854" s="271">
        <v>34731</v>
      </c>
      <c r="H3854" s="4">
        <v>-1</v>
      </c>
      <c r="I3854" s="4">
        <v>-1</v>
      </c>
      <c r="J3854" s="4">
        <v>-1</v>
      </c>
      <c r="K3854" s="4">
        <v>-1</v>
      </c>
    </row>
    <row r="3855" spans="7:11" x14ac:dyDescent="0.35">
      <c r="G3855" s="271">
        <v>34759</v>
      </c>
      <c r="H3855" s="4">
        <v>-1</v>
      </c>
      <c r="I3855" s="4">
        <v>-1</v>
      </c>
      <c r="J3855" s="4">
        <v>-1</v>
      </c>
      <c r="K3855" s="4">
        <v>-1</v>
      </c>
    </row>
    <row r="3856" spans="7:11" x14ac:dyDescent="0.35">
      <c r="G3856" s="271">
        <v>34790</v>
      </c>
      <c r="H3856" s="4">
        <v>-1</v>
      </c>
      <c r="I3856" s="4">
        <v>-1</v>
      </c>
      <c r="J3856" s="4">
        <v>-1</v>
      </c>
      <c r="K3856" s="4">
        <v>-1</v>
      </c>
    </row>
    <row r="3857" spans="7:11" x14ac:dyDescent="0.35">
      <c r="G3857" s="271">
        <v>34820</v>
      </c>
      <c r="H3857" s="4">
        <v>-1</v>
      </c>
      <c r="I3857" s="4">
        <v>-1</v>
      </c>
      <c r="J3857" s="4">
        <v>-1</v>
      </c>
      <c r="K3857" s="4">
        <v>-1</v>
      </c>
    </row>
    <row r="3858" spans="7:11" x14ac:dyDescent="0.35">
      <c r="G3858" s="271">
        <v>34851</v>
      </c>
      <c r="H3858" s="4">
        <v>-1</v>
      </c>
      <c r="I3858" s="4">
        <v>-1</v>
      </c>
      <c r="J3858" s="4">
        <v>-1</v>
      </c>
      <c r="K3858" s="4">
        <v>-1</v>
      </c>
    </row>
    <row r="3859" spans="7:11" x14ac:dyDescent="0.35">
      <c r="G3859" s="271">
        <v>34881</v>
      </c>
      <c r="H3859" s="4">
        <v>-1</v>
      </c>
      <c r="I3859" s="4">
        <v>-1</v>
      </c>
      <c r="J3859" s="4">
        <v>-1</v>
      </c>
      <c r="K3859" s="4">
        <v>-1</v>
      </c>
    </row>
    <row r="3860" spans="7:11" x14ac:dyDescent="0.35">
      <c r="G3860" s="271">
        <v>34912</v>
      </c>
      <c r="H3860" s="4">
        <v>-1</v>
      </c>
      <c r="I3860" s="4">
        <v>-1</v>
      </c>
      <c r="J3860" s="4">
        <v>-1</v>
      </c>
      <c r="K3860" s="4">
        <v>-1</v>
      </c>
    </row>
    <row r="3861" spans="7:11" x14ac:dyDescent="0.35">
      <c r="G3861" s="271">
        <v>34943</v>
      </c>
      <c r="H3861" s="4">
        <v>-1</v>
      </c>
      <c r="I3861" s="4">
        <v>-1</v>
      </c>
      <c r="J3861" s="4">
        <v>-1</v>
      </c>
      <c r="K3861" s="4">
        <v>-1</v>
      </c>
    </row>
    <row r="3862" spans="7:11" x14ac:dyDescent="0.35">
      <c r="G3862" s="271">
        <v>34973</v>
      </c>
      <c r="H3862" s="4">
        <v>-1</v>
      </c>
      <c r="I3862" s="4">
        <v>-1</v>
      </c>
      <c r="J3862" s="4">
        <v>-1</v>
      </c>
      <c r="K3862" s="4">
        <v>-1</v>
      </c>
    </row>
    <row r="3863" spans="7:11" x14ac:dyDescent="0.35">
      <c r="G3863" s="271">
        <v>35004</v>
      </c>
      <c r="H3863" s="4">
        <v>-1</v>
      </c>
      <c r="I3863" s="4">
        <v>-1</v>
      </c>
      <c r="J3863" s="4">
        <v>-1</v>
      </c>
      <c r="K3863" s="4">
        <v>-1</v>
      </c>
    </row>
    <row r="3864" spans="7:11" x14ac:dyDescent="0.35">
      <c r="G3864" s="271">
        <v>35034</v>
      </c>
      <c r="H3864" s="4">
        <v>-1</v>
      </c>
      <c r="I3864" s="4">
        <v>-1</v>
      </c>
      <c r="J3864" s="4">
        <v>-1</v>
      </c>
      <c r="K3864" s="4">
        <v>-1</v>
      </c>
    </row>
    <row r="3865" spans="7:11" x14ac:dyDescent="0.35">
      <c r="G3865" s="271">
        <v>35065</v>
      </c>
      <c r="H3865" s="4">
        <v>0.22543483504941308</v>
      </c>
      <c r="I3865" s="4">
        <v>0.15401350769391176</v>
      </c>
      <c r="J3865" s="4">
        <v>9.4146703246643426E-2</v>
      </c>
      <c r="K3865" s="4">
        <v>3.6355652668248029E-2</v>
      </c>
    </row>
    <row r="3866" spans="7:11" x14ac:dyDescent="0.35">
      <c r="G3866" s="271">
        <v>35096</v>
      </c>
      <c r="H3866" s="4">
        <v>1.2837687864520442E-2</v>
      </c>
      <c r="I3866" s="4">
        <v>8.6014944090418766E-2</v>
      </c>
      <c r="J3866" s="4">
        <v>5.5162262045160171E-2</v>
      </c>
      <c r="K3866" s="4">
        <v>4.6168184505958054E-2</v>
      </c>
    </row>
    <row r="3867" spans="7:11" x14ac:dyDescent="0.35">
      <c r="G3867" s="271">
        <v>35125</v>
      </c>
      <c r="H3867" s="4">
        <v>3.2579761472038449E-2</v>
      </c>
      <c r="I3867" s="4">
        <v>-1.7724700727527187E-2</v>
      </c>
      <c r="J3867" s="4">
        <v>1.7731349315870615E-2</v>
      </c>
      <c r="K3867" s="4">
        <v>-2.3085919255581011E-3</v>
      </c>
    </row>
    <row r="3868" spans="7:11" x14ac:dyDescent="0.35">
      <c r="G3868" s="271">
        <v>35156</v>
      </c>
      <c r="H3868" s="4">
        <v>0.28004083170479044</v>
      </c>
      <c r="I3868" s="4">
        <v>0.11090199731962858</v>
      </c>
      <c r="J3868" s="4">
        <v>6.4711148415839581E-2</v>
      </c>
      <c r="K3868" s="4">
        <v>2.5958689912372712E-2</v>
      </c>
    </row>
    <row r="3869" spans="7:11" x14ac:dyDescent="0.35">
      <c r="G3869" s="271">
        <v>35186</v>
      </c>
      <c r="H3869" s="4">
        <v>0.14328799303527218</v>
      </c>
      <c r="I3869" s="4">
        <v>7.9744722718749106E-2</v>
      </c>
      <c r="J3869" s="4">
        <v>4.6522181925480854E-2</v>
      </c>
      <c r="K3869" s="4">
        <v>1.2281152776655535E-2</v>
      </c>
    </row>
    <row r="3870" spans="7:11" x14ac:dyDescent="0.35">
      <c r="G3870" s="271">
        <v>35217</v>
      </c>
      <c r="H3870" s="4">
        <v>-3.3340011450819551E-2</v>
      </c>
      <c r="I3870" s="4">
        <v>-9.3585211765042642E-3</v>
      </c>
      <c r="J3870" s="4">
        <v>1.7331180448780348E-2</v>
      </c>
      <c r="K3870" s="4">
        <v>-8.8160608807045238E-3</v>
      </c>
    </row>
    <row r="3871" spans="7:11" x14ac:dyDescent="0.35">
      <c r="G3871" s="271">
        <v>35247</v>
      </c>
      <c r="H3871" s="4">
        <v>0.13146403301074416</v>
      </c>
      <c r="I3871" s="4">
        <v>0.18351105356116615</v>
      </c>
      <c r="J3871" s="4">
        <v>2.4547124524875841E-2</v>
      </c>
      <c r="K3871" s="4">
        <v>1.2747510742435297E-2</v>
      </c>
    </row>
    <row r="3872" spans="7:11" x14ac:dyDescent="0.35">
      <c r="G3872" s="271">
        <v>35278</v>
      </c>
      <c r="H3872" s="4">
        <v>4.8613924835356537E-2</v>
      </c>
      <c r="I3872" s="4">
        <v>-4.6767717690631594E-2</v>
      </c>
      <c r="J3872" s="4">
        <v>0.10167410387292564</v>
      </c>
      <c r="K3872" s="4">
        <v>8.3010990663234807E-2</v>
      </c>
    </row>
    <row r="3873" spans="7:11" x14ac:dyDescent="0.35">
      <c r="G3873" s="271">
        <v>35309</v>
      </c>
      <c r="H3873" s="4">
        <v>9.4644971436285141E-2</v>
      </c>
      <c r="I3873" s="4">
        <v>-3.6563716754015596E-3</v>
      </c>
      <c r="J3873" s="4">
        <v>9.9931574545430557E-2</v>
      </c>
      <c r="K3873" s="4">
        <v>6.2931338401204684E-2</v>
      </c>
    </row>
    <row r="3874" spans="7:11" x14ac:dyDescent="0.35">
      <c r="G3874" s="271">
        <v>35339</v>
      </c>
      <c r="H3874" s="4">
        <v>9.0922767509251434E-2</v>
      </c>
      <c r="I3874" s="4">
        <v>4.0828026088827185E-2</v>
      </c>
      <c r="J3874" s="4">
        <v>9.7202652267762923E-2</v>
      </c>
      <c r="K3874" s="4">
        <v>5.496465319108168E-2</v>
      </c>
    </row>
    <row r="3875" spans="7:11" x14ac:dyDescent="0.35">
      <c r="G3875" s="271">
        <v>35370</v>
      </c>
      <c r="H3875" s="4">
        <v>-0.15308188939722622</v>
      </c>
      <c r="I3875" s="4">
        <v>-4.2529825164211665E-2</v>
      </c>
      <c r="J3875" s="4">
        <v>6.5974948325097094E-2</v>
      </c>
      <c r="K3875" s="4">
        <v>3.8997255928444607E-2</v>
      </c>
    </row>
    <row r="3876" spans="7:11" x14ac:dyDescent="0.35">
      <c r="G3876" s="271">
        <v>35400</v>
      </c>
      <c r="H3876" s="4">
        <v>3.4282768720899082E-2</v>
      </c>
      <c r="I3876" s="4">
        <v>-1.1505259001409418E-2</v>
      </c>
      <c r="J3876" s="4">
        <v>7.0929555973702207E-2</v>
      </c>
      <c r="K3876" s="4">
        <v>4.480625018236517E-2</v>
      </c>
    </row>
    <row r="3877" spans="7:11" x14ac:dyDescent="0.35">
      <c r="G3877" s="271">
        <v>35431</v>
      </c>
      <c r="H3877" s="4">
        <v>-8.5205867222030718E-2</v>
      </c>
      <c r="I3877" s="4">
        <v>-8.2181620170641345E-2</v>
      </c>
      <c r="J3877" s="4">
        <v>4.4589466430351665E-2</v>
      </c>
      <c r="K3877" s="4">
        <v>2.4241159540482782E-2</v>
      </c>
    </row>
    <row r="3878" spans="7:11" x14ac:dyDescent="0.35">
      <c r="G3878" s="271">
        <v>35462</v>
      </c>
      <c r="H3878" s="4">
        <v>-0.14344381324839084</v>
      </c>
      <c r="I3878" s="4">
        <v>-7.095527024607462E-2</v>
      </c>
      <c r="J3878" s="4">
        <v>3.1596948015882864E-2</v>
      </c>
      <c r="K3878" s="4">
        <v>1.1119134966060207E-2</v>
      </c>
    </row>
    <row r="3879" spans="7:11" x14ac:dyDescent="0.35">
      <c r="G3879" s="271">
        <v>35490</v>
      </c>
      <c r="H3879" s="4">
        <v>-3.7175760918127798E-3</v>
      </c>
      <c r="I3879" s="4">
        <v>8.5812441227556269E-2</v>
      </c>
      <c r="J3879" s="4">
        <v>2.829612730782749E-2</v>
      </c>
      <c r="K3879" s="4">
        <v>2.0421555725251839E-2</v>
      </c>
    </row>
    <row r="3880" spans="7:11" x14ac:dyDescent="0.35">
      <c r="G3880" s="271">
        <v>35521</v>
      </c>
      <c r="H3880" s="4">
        <v>0.2030164406007402</v>
      </c>
      <c r="I3880" s="4">
        <v>0.2227906733670737</v>
      </c>
      <c r="J3880" s="4">
        <v>2.6261706569109755E-2</v>
      </c>
      <c r="K3880" s="4">
        <v>3.0690588377230155E-2</v>
      </c>
    </row>
    <row r="3881" spans="7:11" x14ac:dyDescent="0.35">
      <c r="G3881" s="271">
        <v>35551</v>
      </c>
      <c r="H3881" s="4">
        <v>3.3011830990595126E-2</v>
      </c>
      <c r="I3881" s="4">
        <v>8.0003242040950662E-2</v>
      </c>
      <c r="J3881" s="4">
        <v>1.6526035381385196E-2</v>
      </c>
      <c r="K3881" s="4">
        <v>3.1063660336113408E-2</v>
      </c>
    </row>
    <row r="3882" spans="7:11" x14ac:dyDescent="0.35">
      <c r="G3882" s="271">
        <v>35582</v>
      </c>
      <c r="H3882" s="4">
        <v>0.24257533432503275</v>
      </c>
      <c r="I3882" s="4">
        <v>0.16660149555331039</v>
      </c>
      <c r="J3882" s="4">
        <v>4.1247795555007905E-2</v>
      </c>
      <c r="K3882" s="4">
        <v>4.7219032804459049E-2</v>
      </c>
    </row>
    <row r="3883" spans="7:11" x14ac:dyDescent="0.35">
      <c r="G3883" s="271">
        <v>35612</v>
      </c>
      <c r="H3883" s="4">
        <v>0.14547612701549317</v>
      </c>
      <c r="I3883" s="4">
        <v>4.0267325950720689E-2</v>
      </c>
      <c r="J3883" s="4">
        <v>4.3555140785419111E-2</v>
      </c>
      <c r="K3883" s="4">
        <v>3.5824802340753692E-2</v>
      </c>
    </row>
    <row r="3884" spans="7:11" x14ac:dyDescent="0.35">
      <c r="G3884" s="271">
        <v>35643</v>
      </c>
      <c r="H3884" s="4">
        <v>0.13098361362163136</v>
      </c>
      <c r="I3884" s="4">
        <v>0.25324141851830073</v>
      </c>
      <c r="J3884" s="4">
        <v>4.6742839928376245E-2</v>
      </c>
      <c r="K3884" s="4">
        <v>4.6994912718309356E-2</v>
      </c>
    </row>
    <row r="3885" spans="7:11" x14ac:dyDescent="0.35">
      <c r="G3885" s="271">
        <v>35674</v>
      </c>
      <c r="H3885" s="4">
        <v>0.21571935703031464</v>
      </c>
      <c r="I3885" s="4">
        <v>0.21607618122258487</v>
      </c>
      <c r="J3885" s="4">
        <v>5.789763781027979E-2</v>
      </c>
      <c r="K3885" s="4">
        <v>6.6677066404920105E-2</v>
      </c>
    </row>
    <row r="3886" spans="7:11" x14ac:dyDescent="0.35">
      <c r="G3886" s="271">
        <v>35704</v>
      </c>
      <c r="H3886" s="4">
        <v>0.29521639771789432</v>
      </c>
      <c r="I3886" s="4">
        <v>0.33658162741221376</v>
      </c>
      <c r="J3886" s="4">
        <v>7.6594952507267999E-2</v>
      </c>
      <c r="K3886" s="4">
        <v>9.3311467357909184E-2</v>
      </c>
    </row>
    <row r="3887" spans="7:11" x14ac:dyDescent="0.35">
      <c r="G3887" s="271">
        <v>35735</v>
      </c>
      <c r="H3887" s="4">
        <v>0.43391813557114856</v>
      </c>
      <c r="I3887" s="4">
        <v>0.17761091410660201</v>
      </c>
      <c r="J3887" s="4">
        <v>0.12448358618970934</v>
      </c>
      <c r="K3887" s="4">
        <v>0.11265930144290848</v>
      </c>
    </row>
    <row r="3888" spans="7:11" x14ac:dyDescent="0.35">
      <c r="G3888" s="271">
        <v>35765</v>
      </c>
      <c r="H3888" s="4">
        <v>0.27543508776464609</v>
      </c>
      <c r="I3888" s="4">
        <v>0.26738294768712523</v>
      </c>
      <c r="J3888" s="4">
        <v>0.14322378662225521</v>
      </c>
      <c r="K3888" s="4">
        <v>0.1331936075139708</v>
      </c>
    </row>
    <row r="3889" spans="7:11" x14ac:dyDescent="0.35">
      <c r="G3889" s="271">
        <v>35796</v>
      </c>
      <c r="H3889" s="4">
        <v>0.24107781729052724</v>
      </c>
      <c r="I3889" s="4">
        <v>0.35470243262888435</v>
      </c>
      <c r="J3889" s="4">
        <v>0.17163181352563117</v>
      </c>
      <c r="K3889" s="4">
        <v>0.17112518630837092</v>
      </c>
    </row>
    <row r="3890" spans="7:11" x14ac:dyDescent="0.35">
      <c r="G3890" s="271">
        <v>35827</v>
      </c>
      <c r="H3890" s="4">
        <v>0.65497075769211377</v>
      </c>
      <c r="I3890" s="4">
        <v>0.55831050930663162</v>
      </c>
      <c r="J3890" s="4">
        <v>0.23023692513472893</v>
      </c>
      <c r="K3890" s="4">
        <v>0.22247991024868585</v>
      </c>
    </row>
    <row r="3891" spans="7:11" x14ac:dyDescent="0.35">
      <c r="G3891" s="271">
        <v>35855</v>
      </c>
      <c r="H3891" s="4">
        <v>0.47638063250788409</v>
      </c>
      <c r="I3891" s="4">
        <v>0.34879952458239449</v>
      </c>
      <c r="J3891" s="4">
        <v>0.27265018841602817</v>
      </c>
      <c r="K3891" s="4">
        <v>0.24646926461100671</v>
      </c>
    </row>
    <row r="3892" spans="7:11" x14ac:dyDescent="0.35">
      <c r="G3892" s="271">
        <v>35886</v>
      </c>
      <c r="H3892" s="4">
        <v>0.14426739388783516</v>
      </c>
      <c r="I3892" s="4">
        <v>0.24432937800354315</v>
      </c>
      <c r="J3892" s="4">
        <v>0.26499016018774424</v>
      </c>
      <c r="K3892" s="4">
        <v>0.24820465356007193</v>
      </c>
    </row>
    <row r="3893" spans="7:11" x14ac:dyDescent="0.35">
      <c r="G3893" s="271">
        <v>35916</v>
      </c>
      <c r="H3893" s="4">
        <v>0.19893475065857369</v>
      </c>
      <c r="I3893" s="4">
        <v>0.203366911354949</v>
      </c>
      <c r="J3893" s="4">
        <v>0.28139259128920857</v>
      </c>
      <c r="K3893" s="4">
        <v>0.25937040808010603</v>
      </c>
    </row>
    <row r="3894" spans="7:11" x14ac:dyDescent="0.35">
      <c r="G3894" s="271">
        <v>35947</v>
      </c>
      <c r="H3894" s="4">
        <v>0.2462243034712035</v>
      </c>
      <c r="I3894" s="4">
        <v>0.31083001431177038</v>
      </c>
      <c r="J3894" s="4">
        <v>0.2809750998044791</v>
      </c>
      <c r="K3894" s="4">
        <v>0.27273797449040149</v>
      </c>
    </row>
    <row r="3895" spans="7:11" x14ac:dyDescent="0.35">
      <c r="G3895" s="271">
        <v>35977</v>
      </c>
      <c r="H3895" s="4">
        <v>0.35641379757121339</v>
      </c>
      <c r="I3895" s="4">
        <v>0.47240294813894557</v>
      </c>
      <c r="J3895" s="4">
        <v>0.30100662818275192</v>
      </c>
      <c r="K3895" s="4">
        <v>0.31239048562156024</v>
      </c>
    </row>
    <row r="3896" spans="7:11" x14ac:dyDescent="0.35">
      <c r="G3896" s="271">
        <v>36008</v>
      </c>
      <c r="H3896" s="4">
        <v>0.34064667318701125</v>
      </c>
      <c r="I3896" s="4">
        <v>9.2580030292361615E-2</v>
      </c>
      <c r="J3896" s="4">
        <v>0.30892764802221961</v>
      </c>
      <c r="K3896" s="4">
        <v>0.30480014172517977</v>
      </c>
    </row>
    <row r="3897" spans="7:11" x14ac:dyDescent="0.35">
      <c r="G3897" s="271">
        <v>36039</v>
      </c>
      <c r="H3897" s="4">
        <v>0.11233068651382783</v>
      </c>
      <c r="I3897" s="4">
        <v>0.17010614347793163</v>
      </c>
      <c r="J3897" s="4">
        <v>0.29665012381773082</v>
      </c>
      <c r="K3897" s="4">
        <v>0.29850118307966644</v>
      </c>
    </row>
    <row r="3898" spans="7:11" x14ac:dyDescent="0.35">
      <c r="G3898" s="271">
        <v>36069</v>
      </c>
      <c r="H3898" s="4">
        <v>9.4725182802679386E-2</v>
      </c>
      <c r="I3898" s="4">
        <v>0.17489716382936149</v>
      </c>
      <c r="J3898" s="4">
        <v>0.27483263254601775</v>
      </c>
      <c r="K3898" s="4">
        <v>0.28169880513686341</v>
      </c>
    </row>
    <row r="3899" spans="7:11" x14ac:dyDescent="0.35">
      <c r="G3899" s="271">
        <v>36100</v>
      </c>
      <c r="H3899" s="4">
        <v>0.12605307783179698</v>
      </c>
      <c r="I3899" s="4">
        <v>0.31774994173456506</v>
      </c>
      <c r="J3899" s="4">
        <v>0.24959778101679375</v>
      </c>
      <c r="K3899" s="4">
        <v>0.29296529448711794</v>
      </c>
    </row>
    <row r="3900" spans="7:11" x14ac:dyDescent="0.35">
      <c r="G3900" s="271">
        <v>36130</v>
      </c>
      <c r="H3900" s="4">
        <v>7.3461142756616526E-2</v>
      </c>
      <c r="I3900" s="4">
        <v>0.23770788967785084</v>
      </c>
      <c r="J3900" s="4">
        <v>0.23235700456021569</v>
      </c>
      <c r="K3900" s="4">
        <v>0.2900920516109069</v>
      </c>
    </row>
    <row r="3901" spans="7:11" x14ac:dyDescent="0.35">
      <c r="G3901" s="271">
        <v>36161</v>
      </c>
      <c r="H3901" s="4">
        <v>3.5832570803946862E-2</v>
      </c>
      <c r="I3901" s="4">
        <v>5.9122238638048552E-2</v>
      </c>
      <c r="J3901" s="4">
        <v>0.21473348045844554</v>
      </c>
      <c r="K3901" s="4">
        <v>0.26328829904382589</v>
      </c>
    </row>
    <row r="3902" spans="7:11" x14ac:dyDescent="0.35">
      <c r="G3902" s="271">
        <v>36192</v>
      </c>
      <c r="H3902" s="4">
        <v>0.1097497176210589</v>
      </c>
      <c r="I3902" s="4">
        <v>0.11450043731625259</v>
      </c>
      <c r="J3902" s="4">
        <v>0.1803712185249422</v>
      </c>
      <c r="K3902" s="4">
        <v>0.22911870387146704</v>
      </c>
    </row>
    <row r="3903" spans="7:11" x14ac:dyDescent="0.35">
      <c r="G3903" s="271">
        <v>36220</v>
      </c>
      <c r="H3903" s="4">
        <v>0.13835376759015205</v>
      </c>
      <c r="I3903" s="4">
        <v>0.22331352779648683</v>
      </c>
      <c r="J3903" s="4">
        <v>0.15556223563866323</v>
      </c>
      <c r="K3903" s="4">
        <v>0.21938758384554169</v>
      </c>
    </row>
    <row r="3904" spans="7:11" x14ac:dyDescent="0.35">
      <c r="G3904" s="271">
        <v>36251</v>
      </c>
      <c r="H3904" s="4">
        <v>-6.0063215941319803E-2</v>
      </c>
      <c r="I3904" s="4">
        <v>4.0202875478471345E-2</v>
      </c>
      <c r="J3904" s="4">
        <v>0.13533995073636373</v>
      </c>
      <c r="K3904" s="4">
        <v>0.19937733537599245</v>
      </c>
    </row>
    <row r="3905" spans="7:11" x14ac:dyDescent="0.35">
      <c r="G3905" s="271">
        <v>36281</v>
      </c>
      <c r="H3905" s="4">
        <v>0.15165806033137419</v>
      </c>
      <c r="I3905" s="4">
        <v>0.18351303917131134</v>
      </c>
      <c r="J3905" s="4">
        <v>0.13178426365775753</v>
      </c>
      <c r="K3905" s="4">
        <v>0.19753220715900288</v>
      </c>
    </row>
    <row r="3906" spans="7:11" x14ac:dyDescent="0.35">
      <c r="G3906" s="271">
        <v>36312</v>
      </c>
      <c r="H3906" s="4">
        <v>0.13456396114794522</v>
      </c>
      <c r="I3906" s="4">
        <v>0.14213781524632907</v>
      </c>
      <c r="J3906" s="4">
        <v>0.12257846436449094</v>
      </c>
      <c r="K3906" s="4">
        <v>0.18262448539043996</v>
      </c>
    </row>
    <row r="3907" spans="7:11" x14ac:dyDescent="0.35">
      <c r="G3907" s="271">
        <v>36342</v>
      </c>
      <c r="H3907" s="4">
        <v>-2.2878758710281333E-2</v>
      </c>
      <c r="I3907" s="4">
        <v>6.836222009709414E-2</v>
      </c>
      <c r="J3907" s="4">
        <v>8.8313266593395667E-2</v>
      </c>
      <c r="K3907" s="4">
        <v>0.1499198211622601</v>
      </c>
    </row>
    <row r="3908" spans="7:11" x14ac:dyDescent="0.35">
      <c r="G3908" s="271">
        <v>36373</v>
      </c>
      <c r="H3908" s="4">
        <v>0.1123130692288794</v>
      </c>
      <c r="I3908" s="4">
        <v>0.42915276347959863</v>
      </c>
      <c r="J3908" s="4">
        <v>8.1300158067080242E-2</v>
      </c>
      <c r="K3908" s="4">
        <v>0.16213386785710004</v>
      </c>
    </row>
    <row r="3909" spans="7:11" x14ac:dyDescent="0.35">
      <c r="G3909" s="271">
        <v>36404</v>
      </c>
      <c r="H3909" s="4">
        <v>0.22986912515064883</v>
      </c>
      <c r="I3909" s="4">
        <v>0.17621468441112764</v>
      </c>
      <c r="J3909" s="4">
        <v>9.1897800848929512E-2</v>
      </c>
      <c r="K3909" s="4">
        <v>0.16280207049964202</v>
      </c>
    </row>
    <row r="3910" spans="7:11" x14ac:dyDescent="0.35">
      <c r="G3910" s="271">
        <v>36434</v>
      </c>
      <c r="H3910" s="4">
        <v>0.16440917407403322</v>
      </c>
      <c r="I3910" s="4">
        <v>0.12651872044386203</v>
      </c>
      <c r="J3910" s="4">
        <v>9.8421729387834E-2</v>
      </c>
      <c r="K3910" s="4">
        <v>0.15808524076461894</v>
      </c>
    </row>
    <row r="3911" spans="7:11" x14ac:dyDescent="0.35">
      <c r="G3911" s="271">
        <v>36465</v>
      </c>
      <c r="H3911" s="4">
        <v>0.28687298630392877</v>
      </c>
      <c r="I3911" s="4">
        <v>0.24387689312565919</v>
      </c>
      <c r="J3911" s="4">
        <v>0.11277300376810939</v>
      </c>
      <c r="K3911" s="4">
        <v>0.15482127250073696</v>
      </c>
    </row>
    <row r="3912" spans="7:11" x14ac:dyDescent="0.35">
      <c r="G3912" s="271">
        <v>36495</v>
      </c>
      <c r="H3912" s="4">
        <v>0.20942707528853011</v>
      </c>
      <c r="I3912" s="4">
        <v>0.18700132061844266</v>
      </c>
      <c r="J3912" s="4">
        <v>0.12296428170234952</v>
      </c>
      <c r="K3912" s="4">
        <v>0.15208705400045486</v>
      </c>
    </row>
    <row r="3913" spans="7:11" x14ac:dyDescent="0.35">
      <c r="G3913" s="271">
        <v>36526</v>
      </c>
      <c r="H3913" s="4">
        <v>0.27421245950856532</v>
      </c>
      <c r="I3913" s="4">
        <v>0.32036749558007149</v>
      </c>
      <c r="J3913" s="4">
        <v>0.14034112216961647</v>
      </c>
      <c r="K3913" s="4">
        <v>0.17273582190167658</v>
      </c>
    </row>
    <row r="3914" spans="7:11" x14ac:dyDescent="0.35">
      <c r="G3914" s="271">
        <v>36557</v>
      </c>
      <c r="H3914" s="4">
        <v>0.26629058425956598</v>
      </c>
      <c r="I3914" s="4">
        <v>0.14362496672376013</v>
      </c>
      <c r="J3914" s="4">
        <v>0.15370938145086632</v>
      </c>
      <c r="K3914" s="4">
        <v>0.17485643777924609</v>
      </c>
    </row>
    <row r="3915" spans="7:11" x14ac:dyDescent="0.35">
      <c r="G3915" s="271">
        <v>36586</v>
      </c>
      <c r="H3915" s="4">
        <v>0.16502411229131431</v>
      </c>
      <c r="I3915" s="4">
        <v>0.14643840244062822</v>
      </c>
      <c r="J3915" s="4">
        <v>0.15620902663180702</v>
      </c>
      <c r="K3915" s="4">
        <v>0.16783128729365826</v>
      </c>
    </row>
    <row r="3916" spans="7:11" x14ac:dyDescent="0.35">
      <c r="G3916" s="271">
        <v>36617</v>
      </c>
      <c r="H3916" s="4">
        <v>0.27471606881830279</v>
      </c>
      <c r="I3916" s="4">
        <v>0.17648692208388983</v>
      </c>
      <c r="J3916" s="4">
        <v>0.18457383795459936</v>
      </c>
      <c r="K3916" s="4">
        <v>0.17927314229515656</v>
      </c>
    </row>
    <row r="3917" spans="7:11" x14ac:dyDescent="0.35">
      <c r="G3917" s="271">
        <v>36647</v>
      </c>
      <c r="H3917" s="4">
        <v>0.19689440607715003</v>
      </c>
      <c r="I3917" s="4">
        <v>0.1281925773032242</v>
      </c>
      <c r="J3917" s="4">
        <v>0.1886034942406456</v>
      </c>
      <c r="K3917" s="4">
        <v>0.17407598757524112</v>
      </c>
    </row>
    <row r="3918" spans="7:11" x14ac:dyDescent="0.35">
      <c r="G3918" s="271">
        <v>36678</v>
      </c>
      <c r="H3918" s="4">
        <v>1.3255372595661896E-2</v>
      </c>
      <c r="I3918" s="4">
        <v>5.3352268530040492E-2</v>
      </c>
      <c r="J3918" s="4">
        <v>0.17525927903262506</v>
      </c>
      <c r="K3918" s="4">
        <v>0.16465953586553539</v>
      </c>
    </row>
    <row r="3919" spans="7:11" x14ac:dyDescent="0.35">
      <c r="G3919" s="271">
        <v>36708</v>
      </c>
      <c r="H3919" s="4">
        <v>0.13458026839964266</v>
      </c>
      <c r="I3919" s="4">
        <v>1.5543453858629208E-2</v>
      </c>
      <c r="J3919" s="4">
        <v>0.19094861945918762</v>
      </c>
      <c r="K3919" s="4">
        <v>0.15889832677340876</v>
      </c>
    </row>
    <row r="3920" spans="7:11" x14ac:dyDescent="0.35">
      <c r="G3920" s="271">
        <v>36739</v>
      </c>
      <c r="H3920" s="4">
        <v>0.14030703836904634</v>
      </c>
      <c r="I3920" s="4">
        <v>4.3253698687904407E-2</v>
      </c>
      <c r="J3920" s="4">
        <v>0.19182960863928256</v>
      </c>
      <c r="K3920" s="4">
        <v>0.14509906252804128</v>
      </c>
    </row>
    <row r="3921" spans="7:11" x14ac:dyDescent="0.35">
      <c r="G3921" s="271">
        <v>36770</v>
      </c>
      <c r="H3921" s="4">
        <v>7.5180601531158464E-2</v>
      </c>
      <c r="I3921" s="4">
        <v>0.13367125245526634</v>
      </c>
      <c r="J3921" s="4">
        <v>0.17723128279005262</v>
      </c>
      <c r="K3921" s="4">
        <v>0.14157589235149359</v>
      </c>
    </row>
    <row r="3922" spans="7:11" x14ac:dyDescent="0.35">
      <c r="G3922" s="271">
        <v>36800</v>
      </c>
      <c r="H3922" s="4">
        <v>5.5918707560714154E-2</v>
      </c>
      <c r="I3922" s="4">
        <v>-2.5640558418663306E-2</v>
      </c>
      <c r="J3922" s="4">
        <v>0.16632266761185055</v>
      </c>
      <c r="K3922" s="4">
        <v>0.1264205341770448</v>
      </c>
    </row>
    <row r="3923" spans="7:11" x14ac:dyDescent="0.35">
      <c r="G3923" s="271">
        <v>36831</v>
      </c>
      <c r="H3923" s="4">
        <v>8.4288681045734393E-3</v>
      </c>
      <c r="I3923" s="4">
        <v>7.6365027269839736E-2</v>
      </c>
      <c r="J3923" s="4">
        <v>0.14085048154527513</v>
      </c>
      <c r="K3923" s="4">
        <v>0.11206054982066194</v>
      </c>
    </row>
    <row r="3924" spans="7:11" x14ac:dyDescent="0.35">
      <c r="G3924" s="271">
        <v>36861</v>
      </c>
      <c r="H3924" s="4">
        <v>-0.15754757146186027</v>
      </c>
      <c r="I3924" s="4">
        <v>-6.7679036045189434E-2</v>
      </c>
      <c r="J3924" s="4">
        <v>0.11160613549883269</v>
      </c>
      <c r="K3924" s="4">
        <v>9.2392850460271125E-2</v>
      </c>
    </row>
    <row r="3925" spans="7:11" x14ac:dyDescent="0.35">
      <c r="G3925" s="271">
        <v>36892</v>
      </c>
      <c r="H3925" s="4">
        <v>0.17057633534344019</v>
      </c>
      <c r="I3925" s="4">
        <v>1.1864264814865688E-2</v>
      </c>
      <c r="J3925" s="4">
        <v>0.10594334026136787</v>
      </c>
      <c r="K3925" s="4">
        <v>6.9405003219585426E-2</v>
      </c>
    </row>
    <row r="3926" spans="7:11" x14ac:dyDescent="0.35">
      <c r="G3926" s="271">
        <v>36923</v>
      </c>
      <c r="H3926" s="4">
        <v>-7.7243076907970165E-2</v>
      </c>
      <c r="I3926" s="4">
        <v>1.2226237965506481E-2</v>
      </c>
      <c r="J3926" s="4">
        <v>7.6331831423723795E-2</v>
      </c>
      <c r="K3926" s="4">
        <v>5.8515613533828947E-2</v>
      </c>
    </row>
    <row r="3927" spans="7:11" x14ac:dyDescent="0.35">
      <c r="G3927" s="271">
        <v>36951</v>
      </c>
      <c r="H3927" s="4">
        <v>-5.7075773347944558E-2</v>
      </c>
      <c r="I3927" s="4">
        <v>-3.1235271634297623E-2</v>
      </c>
      <c r="J3927" s="4">
        <v>5.5054626986787092E-2</v>
      </c>
      <c r="K3927" s="4">
        <v>4.1642497235076625E-2</v>
      </c>
    </row>
    <row r="3928" spans="7:11" x14ac:dyDescent="0.35">
      <c r="G3928" s="271">
        <v>36982</v>
      </c>
      <c r="H3928" s="4">
        <v>-8.7070484355382449E-2</v>
      </c>
      <c r="I3928" s="4">
        <v>-7.623445899634762E-2</v>
      </c>
      <c r="J3928" s="4">
        <v>2.7521721828039913E-2</v>
      </c>
      <c r="K3928" s="4">
        <v>2.1438151645832182E-2</v>
      </c>
    </row>
    <row r="3929" spans="7:11" x14ac:dyDescent="0.35">
      <c r="G3929" s="271">
        <v>37012</v>
      </c>
      <c r="H3929" s="4">
        <v>-1.957958713826613E-2</v>
      </c>
      <c r="I3929" s="4">
        <v>3.4049554632739509E-2</v>
      </c>
      <c r="J3929" s="4">
        <v>8.8100448780443763E-3</v>
      </c>
      <c r="K3929" s="4">
        <v>1.3945404495105285E-2</v>
      </c>
    </row>
    <row r="3930" spans="7:11" x14ac:dyDescent="0.35">
      <c r="G3930" s="271">
        <v>37043</v>
      </c>
      <c r="H3930" s="4">
        <v>0.1315833371239119</v>
      </c>
      <c r="I3930" s="4">
        <v>7.5159971781514567E-2</v>
      </c>
      <c r="J3930" s="4">
        <v>1.947422018209255E-2</v>
      </c>
      <c r="K3930" s="4">
        <v>1.6130869773916867E-2</v>
      </c>
    </row>
    <row r="3931" spans="7:11" x14ac:dyDescent="0.35">
      <c r="G3931" s="271">
        <v>37073</v>
      </c>
      <c r="H3931" s="4">
        <v>-1.4057469006971801E-2</v>
      </c>
      <c r="I3931" s="4">
        <v>1.0771805472833629E-2</v>
      </c>
      <c r="J3931" s="4">
        <v>7.0276011337218058E-3</v>
      </c>
      <c r="K3931" s="4">
        <v>1.5721662453516583E-2</v>
      </c>
    </row>
    <row r="3932" spans="7:11" x14ac:dyDescent="0.35">
      <c r="G3932" s="271">
        <v>37104</v>
      </c>
      <c r="H3932" s="4">
        <v>0.19743702080949399</v>
      </c>
      <c r="I3932" s="4">
        <v>0.3293828176311866</v>
      </c>
      <c r="J3932" s="4">
        <v>1.0118165946457314E-2</v>
      </c>
      <c r="K3932" s="4">
        <v>2.7572697843313509E-2</v>
      </c>
    </row>
    <row r="3933" spans="7:11" x14ac:dyDescent="0.35">
      <c r="G3933" s="271">
        <v>37135</v>
      </c>
      <c r="H3933" s="4">
        <v>-6.5390380319295338E-2</v>
      </c>
      <c r="I3933" s="4">
        <v>-0.39510434670469785</v>
      </c>
      <c r="J3933" s="4">
        <v>-2.1705555036252155E-3</v>
      </c>
      <c r="K3933" s="4">
        <v>-2.0109688355036681E-2</v>
      </c>
    </row>
    <row r="3934" spans="7:11" x14ac:dyDescent="0.35">
      <c r="G3934" s="271">
        <v>37165</v>
      </c>
      <c r="H3934" s="4">
        <v>3.4295942903969756E-2</v>
      </c>
      <c r="I3934" s="4">
        <v>9.6208637908774097E-2</v>
      </c>
      <c r="J3934" s="4">
        <v>-3.8311536105646304E-3</v>
      </c>
      <c r="K3934" s="4">
        <v>-9.7146165430848086E-3</v>
      </c>
    </row>
    <row r="3935" spans="7:11" x14ac:dyDescent="0.35">
      <c r="G3935" s="271">
        <v>37196</v>
      </c>
      <c r="H3935" s="4">
        <v>-0.10728929427669676</v>
      </c>
      <c r="I3935" s="4">
        <v>-0.16854718896747156</v>
      </c>
      <c r="J3935" s="4">
        <v>-1.4178748225005644E-2</v>
      </c>
      <c r="K3935" s="4">
        <v>-3.2687289902335825E-2</v>
      </c>
    </row>
    <row r="3936" spans="7:11" x14ac:dyDescent="0.35">
      <c r="G3936" s="271">
        <v>37226</v>
      </c>
      <c r="H3936" s="4">
        <v>6.8298672458576126E-2</v>
      </c>
      <c r="I3936" s="4">
        <v>-9.5394916426521092E-2</v>
      </c>
      <c r="J3936" s="4">
        <v>1.5907755980966165E-3</v>
      </c>
      <c r="K3936" s="4">
        <v>-3.4427258920695314E-2</v>
      </c>
    </row>
    <row r="3937" spans="7:11" x14ac:dyDescent="0.35">
      <c r="G3937" s="271">
        <v>37257</v>
      </c>
      <c r="H3937" s="4">
        <v>-0.12530196104454205</v>
      </c>
      <c r="I3937" s="4">
        <v>-5.6147885897406713E-2</v>
      </c>
      <c r="J3937" s="4">
        <v>-2.2094432544210951E-2</v>
      </c>
      <c r="K3937" s="4">
        <v>-4.0223426392922979E-2</v>
      </c>
    </row>
    <row r="3938" spans="7:11" x14ac:dyDescent="0.35">
      <c r="G3938" s="271">
        <v>37288</v>
      </c>
      <c r="H3938" s="4">
        <v>-3.3626116879348356E-4</v>
      </c>
      <c r="I3938" s="4">
        <v>-4.4198742678820402E-3</v>
      </c>
      <c r="J3938" s="4">
        <v>-1.5414344055425633E-2</v>
      </c>
      <c r="K3938" s="4">
        <v>-4.1589296831117117E-2</v>
      </c>
    </row>
    <row r="3939" spans="7:11" x14ac:dyDescent="0.35">
      <c r="G3939" s="271">
        <v>37316</v>
      </c>
      <c r="H3939" s="4">
        <v>-0.11612885943971318</v>
      </c>
      <c r="I3939" s="4">
        <v>-0.19784380366580367</v>
      </c>
      <c r="J3939" s="4">
        <v>-2.0544672360308103E-2</v>
      </c>
      <c r="K3939" s="4">
        <v>-5.7328979100950028E-2</v>
      </c>
    </row>
    <row r="3940" spans="7:11" x14ac:dyDescent="0.35">
      <c r="G3940" s="271">
        <v>37347</v>
      </c>
      <c r="H3940" s="4">
        <v>0.10521033419558368</v>
      </c>
      <c r="I3940" s="4">
        <v>0.10684620618536944</v>
      </c>
      <c r="J3940" s="4">
        <v>-5.0926148901707657E-3</v>
      </c>
      <c r="K3940" s="4">
        <v>-4.2817484143858775E-2</v>
      </c>
    </row>
    <row r="3941" spans="7:11" x14ac:dyDescent="0.35">
      <c r="G3941" s="271">
        <v>37377</v>
      </c>
      <c r="H3941" s="4">
        <v>-6.0691705357483472E-2</v>
      </c>
      <c r="I3941" s="4">
        <v>-4.9196319827689905E-2</v>
      </c>
      <c r="J3941" s="4">
        <v>-9.0285729832774164E-3</v>
      </c>
      <c r="K3941" s="4">
        <v>-5.0337846158026167E-2</v>
      </c>
    </row>
    <row r="3942" spans="7:11" x14ac:dyDescent="0.35">
      <c r="G3942" s="271">
        <v>37408</v>
      </c>
      <c r="H3942" s="4">
        <v>-0.18627539114472513</v>
      </c>
      <c r="I3942" s="4">
        <v>-0.1491101472985229</v>
      </c>
      <c r="J3942" s="4">
        <v>-3.9174987434333453E-2</v>
      </c>
      <c r="K3942" s="4">
        <v>-7.1272463118444929E-2</v>
      </c>
    </row>
    <row r="3943" spans="7:11" x14ac:dyDescent="0.35">
      <c r="G3943" s="271">
        <v>37438</v>
      </c>
      <c r="H3943" s="4">
        <v>-4.5550324973703149E-2</v>
      </c>
      <c r="I3943" s="4">
        <v>-0.10354534528588311</v>
      </c>
      <c r="J3943" s="4">
        <v>-4.2050408067702438E-2</v>
      </c>
      <c r="K3943" s="4">
        <v>-8.0935481187059954E-2</v>
      </c>
    </row>
    <row r="3944" spans="7:11" x14ac:dyDescent="0.35">
      <c r="G3944" s="271">
        <v>37469</v>
      </c>
      <c r="H3944" s="4">
        <v>-0.12259388176187469</v>
      </c>
      <c r="I3944" s="4">
        <v>-0.20392595031117444</v>
      </c>
      <c r="J3944" s="4">
        <v>-5.6028865066836242E-2</v>
      </c>
      <c r="K3944" s="4">
        <v>-0.10397259196629927</v>
      </c>
    </row>
    <row r="3945" spans="7:11" x14ac:dyDescent="0.35">
      <c r="G3945" s="271">
        <v>37500</v>
      </c>
      <c r="H3945" s="4">
        <v>-7.8768538023625823E-2</v>
      </c>
      <c r="I3945" s="4">
        <v>0.41692033607376988</v>
      </c>
      <c r="J3945" s="4">
        <v>-5.7105499669447335E-2</v>
      </c>
      <c r="K3945" s="4">
        <v>-4.6833154455694803E-2</v>
      </c>
    </row>
    <row r="3946" spans="7:11" x14ac:dyDescent="0.35">
      <c r="G3946" s="271">
        <v>37530</v>
      </c>
      <c r="H3946" s="4">
        <v>3.313043563314344E-2</v>
      </c>
      <c r="I3946" s="4">
        <v>-0.10032652056074431</v>
      </c>
      <c r="J3946" s="4">
        <v>-5.6932098907904738E-2</v>
      </c>
      <c r="K3946" s="4">
        <v>-6.4186869608325092E-2</v>
      </c>
    </row>
    <row r="3947" spans="7:11" x14ac:dyDescent="0.35">
      <c r="G3947" s="271">
        <v>37561</v>
      </c>
      <c r="H3947" s="4">
        <v>7.463950738834324E-2</v>
      </c>
      <c r="I3947" s="4">
        <v>2.3759727216390303E-3</v>
      </c>
      <c r="J3947" s="4">
        <v>-4.1696870545684495E-2</v>
      </c>
      <c r="K3947" s="4">
        <v>-4.8304426312874238E-2</v>
      </c>
    </row>
    <row r="3948" spans="7:11" x14ac:dyDescent="0.35">
      <c r="G3948" s="271">
        <v>37591</v>
      </c>
      <c r="H3948" s="4">
        <v>7.9924476094864305E-2</v>
      </c>
      <c r="I3948" s="4">
        <v>2.3074059607280484E-2</v>
      </c>
      <c r="J3948" s="4">
        <v>-4.0454775533025789E-2</v>
      </c>
      <c r="K3948" s="4">
        <v>-4.0312142468656886E-2</v>
      </c>
    </row>
    <row r="3949" spans="7:11" x14ac:dyDescent="0.35">
      <c r="G3949" s="271">
        <v>37622</v>
      </c>
      <c r="H3949" s="4">
        <v>0.11222062935903421</v>
      </c>
      <c r="I3949" s="4">
        <v>-8.5532264152731852E-2</v>
      </c>
      <c r="J3949" s="4">
        <v>-2.0954469718674429E-2</v>
      </c>
      <c r="K3949" s="4">
        <v>-4.2715029687214745E-2</v>
      </c>
    </row>
    <row r="3950" spans="7:11" x14ac:dyDescent="0.35">
      <c r="G3950" s="271">
        <v>37653</v>
      </c>
      <c r="H3950" s="4">
        <v>0.15995229144121081</v>
      </c>
      <c r="I3950" s="4">
        <v>-7.6346119649869926E-2</v>
      </c>
      <c r="J3950" s="4">
        <v>-7.6197203921514189E-3</v>
      </c>
      <c r="K3950" s="4">
        <v>-4.9103325921401764E-2</v>
      </c>
    </row>
    <row r="3951" spans="7:11" x14ac:dyDescent="0.35">
      <c r="G3951" s="271">
        <v>37681</v>
      </c>
      <c r="H3951" s="4">
        <v>0.15261570612747843</v>
      </c>
      <c r="I3951" s="4">
        <v>0.15626868725080012</v>
      </c>
      <c r="J3951" s="4">
        <v>1.5556832913448337E-2</v>
      </c>
      <c r="K3951" s="4">
        <v>-1.7750237381019218E-2</v>
      </c>
    </row>
    <row r="3952" spans="7:11" x14ac:dyDescent="0.35">
      <c r="G3952" s="271">
        <v>37712</v>
      </c>
      <c r="H3952" s="4">
        <v>0.10630448462145692</v>
      </c>
      <c r="I3952" s="4">
        <v>-9.1965526693225774E-2</v>
      </c>
      <c r="J3952" s="4">
        <v>1.6388943216912866E-2</v>
      </c>
      <c r="K3952" s="4">
        <v>-3.4725517727474453E-2</v>
      </c>
    </row>
    <row r="3953" spans="7:11" x14ac:dyDescent="0.35">
      <c r="G3953" s="271">
        <v>37742</v>
      </c>
      <c r="H3953" s="4">
        <v>5.5258408106747536E-2</v>
      </c>
      <c r="I3953" s="4">
        <v>-6.0331145105761208E-2</v>
      </c>
      <c r="J3953" s="4">
        <v>2.7440682837700514E-2</v>
      </c>
      <c r="K3953" s="4">
        <v>-3.5694373443929117E-2</v>
      </c>
    </row>
    <row r="3954" spans="7:11" x14ac:dyDescent="0.35">
      <c r="G3954" s="271">
        <v>37773</v>
      </c>
      <c r="H3954" s="4">
        <v>0.15792368133451484</v>
      </c>
      <c r="I3954" s="4">
        <v>5.2034623241031586E-2</v>
      </c>
      <c r="J3954" s="4">
        <v>6.0729444207449745E-2</v>
      </c>
      <c r="K3954" s="4">
        <v>-1.6022769327927011E-2</v>
      </c>
    </row>
    <row r="3955" spans="7:11" x14ac:dyDescent="0.35">
      <c r="G3955" s="271">
        <v>37803</v>
      </c>
      <c r="H3955" s="4">
        <v>5.764350849796207E-2</v>
      </c>
      <c r="I3955" s="4">
        <v>4.064699219706136E-2</v>
      </c>
      <c r="J3955" s="4">
        <v>7.0467692861061249E-2</v>
      </c>
      <c r="K3955" s="4">
        <v>-3.2027469750577353E-3</v>
      </c>
    </row>
    <row r="3956" spans="7:11" x14ac:dyDescent="0.35">
      <c r="G3956" s="271">
        <v>37834</v>
      </c>
      <c r="H3956" s="4">
        <v>0.1768297651251598</v>
      </c>
      <c r="I3956" s="4">
        <v>8.8719265379071599E-2</v>
      </c>
      <c r="J3956" s="4">
        <v>8.5584133235174331E-2</v>
      </c>
      <c r="K3956" s="4">
        <v>1.31117330481898E-2</v>
      </c>
    </row>
    <row r="3957" spans="7:11" x14ac:dyDescent="0.35">
      <c r="G3957" s="271">
        <v>37865</v>
      </c>
      <c r="H3957" s="4">
        <v>0.16678783815577747</v>
      </c>
      <c r="I3957" s="4">
        <v>9.9935199827394294E-2</v>
      </c>
      <c r="J3957" s="4">
        <v>0.10704752809699469</v>
      </c>
      <c r="K3957" s="4">
        <v>-3.6838630403558392E-3</v>
      </c>
    </row>
    <row r="3958" spans="7:11" x14ac:dyDescent="0.35">
      <c r="G3958" s="271">
        <v>37895</v>
      </c>
      <c r="H3958" s="4">
        <v>4.3040165966151012E-2</v>
      </c>
      <c r="I3958" s="4">
        <v>0.11875264053207424</v>
      </c>
      <c r="J3958" s="4">
        <v>0.10781535037410372</v>
      </c>
      <c r="K3958" s="4">
        <v>1.715966578578576E-2</v>
      </c>
    </row>
    <row r="3959" spans="7:11" x14ac:dyDescent="0.35">
      <c r="G3959" s="271">
        <v>37926</v>
      </c>
      <c r="H3959" s="4">
        <v>-3.713423494221868E-2</v>
      </c>
      <c r="I3959" s="4">
        <v>8.206421209831305E-2</v>
      </c>
      <c r="J3959" s="4">
        <v>9.7447303858860579E-2</v>
      </c>
      <c r="K3959" s="4">
        <v>2.4096709662892124E-2</v>
      </c>
    </row>
    <row r="3960" spans="7:11" x14ac:dyDescent="0.35">
      <c r="G3960" s="271">
        <v>37956</v>
      </c>
      <c r="H3960" s="4">
        <v>1.8213582013587581E-2</v>
      </c>
      <c r="I3960" s="4">
        <v>0.19247892801981181</v>
      </c>
      <c r="J3960" s="4">
        <v>9.2726562254937583E-2</v>
      </c>
      <c r="K3960" s="4">
        <v>3.5788385964045766E-2</v>
      </c>
    </row>
    <row r="3961" spans="7:11" x14ac:dyDescent="0.35">
      <c r="G3961" s="271">
        <v>37987</v>
      </c>
      <c r="H3961" s="4">
        <v>-2.3878367177495585E-2</v>
      </c>
      <c r="I3961" s="4">
        <v>5.4936729290674835E-2</v>
      </c>
      <c r="J3961" s="4">
        <v>8.0825561949792402E-2</v>
      </c>
      <c r="K3961" s="4">
        <v>4.8040579713322318E-2</v>
      </c>
    </row>
    <row r="3962" spans="7:11" x14ac:dyDescent="0.35">
      <c r="G3962" s="271">
        <v>38018</v>
      </c>
      <c r="H3962" s="4">
        <v>-0.11501821433963344</v>
      </c>
      <c r="I3962" s="4">
        <v>6.1961215106455469E-2</v>
      </c>
      <c r="J3962" s="4">
        <v>5.514736199549608E-2</v>
      </c>
      <c r="K3962" s="4">
        <v>6.0829506607743999E-2</v>
      </c>
    </row>
    <row r="3963" spans="7:11" x14ac:dyDescent="0.35">
      <c r="G3963" s="271">
        <v>38047</v>
      </c>
      <c r="H3963" s="4">
        <v>0.12008462931985675</v>
      </c>
      <c r="I3963" s="4">
        <v>0.10604871126038673</v>
      </c>
      <c r="J3963" s="4">
        <v>5.3323210055620462E-2</v>
      </c>
      <c r="K3963" s="4">
        <v>5.7304795109521134E-2</v>
      </c>
    </row>
    <row r="3964" spans="7:11" x14ac:dyDescent="0.35">
      <c r="G3964" s="271">
        <v>38078</v>
      </c>
      <c r="H3964" s="4">
        <v>1.9852955315888599E-2</v>
      </c>
      <c r="I3964" s="4">
        <v>0.12692885889180272</v>
      </c>
      <c r="J3964" s="4">
        <v>4.56700307747957E-2</v>
      </c>
      <c r="K3964" s="4">
        <v>7.7311121642317904E-2</v>
      </c>
    </row>
    <row r="3965" spans="7:11" x14ac:dyDescent="0.35">
      <c r="G3965" s="271">
        <v>38108</v>
      </c>
      <c r="H3965" s="4">
        <v>-1.3470280429226489E-2</v>
      </c>
      <c r="I3965" s="4">
        <v>8.7848205002002189E-2</v>
      </c>
      <c r="J3965" s="4">
        <v>3.9266044209236073E-2</v>
      </c>
      <c r="K3965" s="4">
        <v>9.1584055145663035E-2</v>
      </c>
    </row>
    <row r="3966" spans="7:11" x14ac:dyDescent="0.35">
      <c r="G3966" s="271">
        <v>38139</v>
      </c>
      <c r="H3966" s="4">
        <v>0.10651107709571539</v>
      </c>
      <c r="I3966" s="4">
        <v>0.15776474298856002</v>
      </c>
      <c r="J3966" s="4">
        <v>3.6009543429856183E-2</v>
      </c>
      <c r="K3966" s="4">
        <v>0.10145916741217365</v>
      </c>
    </row>
    <row r="3967" spans="7:11" x14ac:dyDescent="0.35">
      <c r="G3967" s="271">
        <v>38169</v>
      </c>
      <c r="H3967" s="4">
        <v>4.694833122722053E-2</v>
      </c>
      <c r="I3967" s="4">
        <v>0.15600348336293246</v>
      </c>
      <c r="J3967" s="4">
        <v>3.5163849714131112E-2</v>
      </c>
      <c r="K3967" s="4">
        <v>0.11125905235817291</v>
      </c>
    </row>
    <row r="3968" spans="7:11" x14ac:dyDescent="0.35">
      <c r="G3968" s="271">
        <v>38200</v>
      </c>
      <c r="H3968" s="4">
        <v>0.44579331623587981</v>
      </c>
      <c r="I3968" s="4">
        <v>0.25002840940026982</v>
      </c>
      <c r="J3968" s="4">
        <v>4.9736000181487494E-2</v>
      </c>
      <c r="K3968" s="4">
        <v>0.119385090108032</v>
      </c>
    </row>
    <row r="3969" spans="7:11" x14ac:dyDescent="0.35">
      <c r="G3969" s="271">
        <v>38231</v>
      </c>
      <c r="H3969" s="4">
        <v>6.3089408327619667E-2</v>
      </c>
      <c r="I3969" s="4">
        <v>0.12482921807685621</v>
      </c>
      <c r="J3969" s="4">
        <v>4.2157989628325732E-2</v>
      </c>
      <c r="K3969" s="4">
        <v>0.1215490614644601</v>
      </c>
    </row>
    <row r="3970" spans="7:11" x14ac:dyDescent="0.35">
      <c r="G3970" s="271">
        <v>38261</v>
      </c>
      <c r="H3970" s="4">
        <v>9.5378819885036936E-3</v>
      </c>
      <c r="I3970" s="4">
        <v>8.6839480360931365E-2</v>
      </c>
      <c r="J3970" s="4">
        <v>3.8949043977255515E-2</v>
      </c>
      <c r="K3970" s="4">
        <v>0.11833650636739201</v>
      </c>
    </row>
    <row r="3971" spans="7:11" x14ac:dyDescent="0.35">
      <c r="G3971" s="271">
        <v>38292</v>
      </c>
      <c r="H3971" s="4">
        <v>0.29655637356067777</v>
      </c>
      <c r="I3971" s="4">
        <v>0.15715051157817284</v>
      </c>
      <c r="J3971" s="4">
        <v>6.5791568719654192E-2</v>
      </c>
      <c r="K3971" s="4">
        <v>0.12499282555295865</v>
      </c>
    </row>
    <row r="3972" spans="7:11" x14ac:dyDescent="0.35">
      <c r="G3972" s="271">
        <v>38322</v>
      </c>
      <c r="H3972" s="4">
        <v>4.2800977514017013E-3</v>
      </c>
      <c r="I3972" s="4">
        <v>-2.4029779737036239E-2</v>
      </c>
      <c r="J3972" s="4">
        <v>6.4759397501634952E-2</v>
      </c>
      <c r="K3972" s="4">
        <v>0.10865305211636955</v>
      </c>
    </row>
    <row r="3973" spans="7:11" x14ac:dyDescent="0.35">
      <c r="G3973" s="271">
        <v>38353</v>
      </c>
      <c r="H3973" s="4">
        <v>-0.11991864383956108</v>
      </c>
      <c r="I3973" s="4">
        <v>4.3692952070612856E-2</v>
      </c>
      <c r="J3973" s="4">
        <v>5.7237367306852915E-2</v>
      </c>
      <c r="K3973" s="4">
        <v>0.10751242247684423</v>
      </c>
    </row>
    <row r="3974" spans="7:11" x14ac:dyDescent="0.35">
      <c r="G3974" s="271">
        <v>38384</v>
      </c>
      <c r="H3974" s="4">
        <v>3.1173425878237682E-2</v>
      </c>
      <c r="I3974" s="4">
        <v>7.3082395539427081E-2</v>
      </c>
      <c r="J3974" s="4">
        <v>7.0986907994524229E-2</v>
      </c>
      <c r="K3974" s="4">
        <v>0.10824164266948122</v>
      </c>
    </row>
    <row r="3975" spans="7:11" x14ac:dyDescent="0.35">
      <c r="G3975" s="271">
        <v>38412</v>
      </c>
      <c r="H3975" s="4">
        <v>-5.1026697757407424E-2</v>
      </c>
      <c r="I3975" s="4">
        <v>3.3106363938284034E-2</v>
      </c>
      <c r="J3975" s="4">
        <v>5.4594638764705383E-2</v>
      </c>
      <c r="K3975" s="4">
        <v>0.10101446277874326</v>
      </c>
    </row>
    <row r="3976" spans="7:11" x14ac:dyDescent="0.35">
      <c r="G3976" s="271">
        <v>38443</v>
      </c>
      <c r="H3976" s="4">
        <v>0.1182606442601577</v>
      </c>
      <c r="I3976" s="4">
        <v>3.444908889803E-2</v>
      </c>
      <c r="J3976" s="4">
        <v>6.3560765226037041E-2</v>
      </c>
      <c r="K3976" s="4">
        <v>9.3005016099984461E-2</v>
      </c>
    </row>
    <row r="3977" spans="7:11" x14ac:dyDescent="0.35">
      <c r="G3977" s="271">
        <v>38473</v>
      </c>
      <c r="H3977" s="4">
        <v>8.771805125599208E-2</v>
      </c>
      <c r="I3977" s="4">
        <v>7.0198878169285273E-2</v>
      </c>
      <c r="J3977" s="4">
        <v>7.2670412073561064E-2</v>
      </c>
      <c r="K3977" s="4">
        <v>9.1368444697829787E-2</v>
      </c>
    </row>
    <row r="3978" spans="7:11" x14ac:dyDescent="0.35">
      <c r="G3978" s="271">
        <v>38504</v>
      </c>
      <c r="H3978" s="4">
        <v>6.8984945129013653E-4</v>
      </c>
      <c r="I3978" s="4">
        <v>7.5065506000255411E-2</v>
      </c>
      <c r="J3978" s="4">
        <v>6.2544567278856489E-2</v>
      </c>
      <c r="K3978" s="4">
        <v>8.4001491194915845E-2</v>
      </c>
    </row>
    <row r="3979" spans="7:11" x14ac:dyDescent="0.35">
      <c r="G3979" s="271">
        <v>38534</v>
      </c>
      <c r="H3979" s="4">
        <v>-0.12879211333255736</v>
      </c>
      <c r="I3979" s="4">
        <v>-6.8771719445018475E-2</v>
      </c>
      <c r="J3979" s="4">
        <v>4.668587050182782E-2</v>
      </c>
      <c r="K3979" s="4">
        <v>6.4596422909836582E-2</v>
      </c>
    </row>
    <row r="3980" spans="7:11" x14ac:dyDescent="0.35">
      <c r="G3980" s="271">
        <v>38565</v>
      </c>
      <c r="H3980" s="4">
        <v>-0.3237969881122984</v>
      </c>
      <c r="I3980" s="4">
        <v>4.8943357884132288E-2</v>
      </c>
      <c r="J3980" s="4">
        <v>1.9798418705505583E-3</v>
      </c>
      <c r="K3980" s="4">
        <v>5.526463062020226E-2</v>
      </c>
    </row>
    <row r="3981" spans="7:11" x14ac:dyDescent="0.35">
      <c r="G3981" s="271">
        <v>38596</v>
      </c>
      <c r="H3981" s="4">
        <v>6.8585306015052749E-2</v>
      </c>
      <c r="I3981" s="4">
        <v>-1.1913343626309691E-3</v>
      </c>
      <c r="J3981" s="4">
        <v>2.7907144217096391E-3</v>
      </c>
      <c r="K3981" s="4">
        <v>4.4162933951893191E-2</v>
      </c>
    </row>
    <row r="3982" spans="7:11" x14ac:dyDescent="0.35">
      <c r="G3982" s="271">
        <v>38626</v>
      </c>
      <c r="H3982" s="4">
        <v>-0.15625991552397589</v>
      </c>
      <c r="I3982" s="4">
        <v>-0.10455860840851361</v>
      </c>
      <c r="J3982" s="4">
        <v>-1.2651166892936105E-2</v>
      </c>
      <c r="K3982" s="4">
        <v>2.5941462958744665E-2</v>
      </c>
    </row>
    <row r="3983" spans="7:11" x14ac:dyDescent="0.35">
      <c r="G3983" s="271">
        <v>38657</v>
      </c>
      <c r="H3983" s="4">
        <v>-1.5490470363712205E-2</v>
      </c>
      <c r="I3983" s="4">
        <v>-4.7156686274139048E-3</v>
      </c>
      <c r="J3983" s="4">
        <v>-3.6060820527932802E-2</v>
      </c>
      <c r="K3983" s="4">
        <v>1.2307335166545474E-2</v>
      </c>
    </row>
    <row r="3984" spans="7:11" x14ac:dyDescent="0.35">
      <c r="G3984" s="271">
        <v>38687</v>
      </c>
      <c r="H3984" s="4">
        <v>0.11782344616710994</v>
      </c>
      <c r="I3984" s="4">
        <v>0.16855272375294938</v>
      </c>
      <c r="J3984" s="4">
        <v>-2.8572820288761624E-2</v>
      </c>
      <c r="K3984" s="4">
        <v>2.5842400380113206E-2</v>
      </c>
    </row>
    <row r="3985" spans="7:11" x14ac:dyDescent="0.35">
      <c r="G3985" s="271">
        <v>38718</v>
      </c>
      <c r="H3985" s="4">
        <v>0.18346637799678578</v>
      </c>
      <c r="I3985" s="4">
        <v>0.10737179553774134</v>
      </c>
      <c r="J3985" s="4">
        <v>-7.5057030609735342E-3</v>
      </c>
      <c r="K3985" s="4">
        <v>3.0774476034650222E-2</v>
      </c>
    </row>
    <row r="3986" spans="7:11" x14ac:dyDescent="0.35">
      <c r="G3986" s="271">
        <v>38749</v>
      </c>
      <c r="H3986" s="4">
        <v>4.8320141908988479E-3</v>
      </c>
      <c r="I3986" s="4">
        <v>-6.2039324738568435E-2</v>
      </c>
      <c r="J3986" s="4">
        <v>-9.4824514439260099E-3</v>
      </c>
      <c r="K3986" s="4">
        <v>1.9741977673063849E-2</v>
      </c>
    </row>
    <row r="3987" spans="7:11" x14ac:dyDescent="0.35">
      <c r="G3987" s="271">
        <v>38777</v>
      </c>
      <c r="H3987" s="4">
        <v>5.1772011663041795E-2</v>
      </c>
      <c r="I3987" s="4">
        <v>-1.7350808513610705E-2</v>
      </c>
      <c r="J3987" s="4">
        <v>-1.4082658384884095E-4</v>
      </c>
      <c r="K3987" s="4">
        <v>1.5104177171535893E-2</v>
      </c>
    </row>
    <row r="3988" spans="7:11" x14ac:dyDescent="0.35">
      <c r="G3988" s="271">
        <v>38808</v>
      </c>
      <c r="H3988" s="4">
        <v>-0.22783916447209607</v>
      </c>
      <c r="I3988" s="4">
        <v>-0.10142554058238895</v>
      </c>
      <c r="J3988" s="4">
        <v>-3.2318111453032428E-2</v>
      </c>
      <c r="K3988" s="4">
        <v>3.6584057018931304E-3</v>
      </c>
    </row>
    <row r="3989" spans="7:11" x14ac:dyDescent="0.35">
      <c r="G3989" s="271">
        <v>38838</v>
      </c>
      <c r="H3989" s="4">
        <v>3.9807420435232777E-2</v>
      </c>
      <c r="I3989" s="4">
        <v>1.7944166669220829E-2</v>
      </c>
      <c r="J3989" s="4">
        <v>-3.5772246175671762E-2</v>
      </c>
      <c r="K3989" s="4">
        <v>-5.9578553478423224E-4</v>
      </c>
    </row>
    <row r="3990" spans="7:11" x14ac:dyDescent="0.35">
      <c r="G3990" s="271">
        <v>38869</v>
      </c>
      <c r="H3990" s="4">
        <v>-3.2145873414532233E-2</v>
      </c>
      <c r="I3990" s="4">
        <v>-9.3071327762085709E-2</v>
      </c>
      <c r="J3990" s="4">
        <v>-3.8822974962173462E-2</v>
      </c>
      <c r="K3990" s="4">
        <v>-1.6750847103132571E-2</v>
      </c>
    </row>
    <row r="3991" spans="7:11" x14ac:dyDescent="0.35">
      <c r="G3991" s="271">
        <v>38899</v>
      </c>
      <c r="H3991" s="4">
        <v>4.2421208303401459E-2</v>
      </c>
      <c r="I3991" s="4">
        <v>2.4773596664751096E-3</v>
      </c>
      <c r="J3991" s="4">
        <v>-2.5018982516485599E-2</v>
      </c>
      <c r="K3991" s="4">
        <v>-1.0824094954805741E-2</v>
      </c>
    </row>
    <row r="3992" spans="7:11" x14ac:dyDescent="0.35">
      <c r="G3992" s="271">
        <v>38930</v>
      </c>
      <c r="H3992" s="4">
        <v>0.24006468161174666</v>
      </c>
      <c r="I3992" s="4">
        <v>-4.0904477339633871E-2</v>
      </c>
      <c r="J3992" s="4">
        <v>7.9702300807675819E-3</v>
      </c>
      <c r="K3992" s="4">
        <v>-1.5748327587395528E-2</v>
      </c>
    </row>
    <row r="3993" spans="7:11" x14ac:dyDescent="0.35">
      <c r="G3993" s="271">
        <v>38961</v>
      </c>
      <c r="H3993" s="4">
        <v>-6.5862569868620713E-2</v>
      </c>
      <c r="I3993" s="4">
        <v>-6.199765369878707E-2</v>
      </c>
      <c r="J3993" s="4">
        <v>-4.3960972292750311E-3</v>
      </c>
      <c r="K3993" s="4">
        <v>-2.1208286313928348E-2</v>
      </c>
    </row>
    <row r="3994" spans="7:11" x14ac:dyDescent="0.35">
      <c r="G3994" s="271">
        <v>38991</v>
      </c>
      <c r="H3994" s="4">
        <v>0.14419589379444298</v>
      </c>
      <c r="I3994" s="4">
        <v>3.847520600904164E-2</v>
      </c>
      <c r="J3994" s="4">
        <v>2.1765772621118451E-2</v>
      </c>
      <c r="K3994" s="4">
        <v>-8.2843325585423289E-3</v>
      </c>
    </row>
    <row r="3995" spans="7:11" x14ac:dyDescent="0.35">
      <c r="G3995" s="271">
        <v>39022</v>
      </c>
      <c r="H3995" s="4">
        <v>-4.5695557686670774E-2</v>
      </c>
      <c r="I3995" s="4">
        <v>6.5962647746520275E-2</v>
      </c>
      <c r="J3995" s="4">
        <v>1.883126415140679E-2</v>
      </c>
      <c r="K3995" s="4">
        <v>-1.7086557166720029E-3</v>
      </c>
    </row>
    <row r="3996" spans="7:11" x14ac:dyDescent="0.35">
      <c r="G3996" s="271">
        <v>39052</v>
      </c>
      <c r="H3996" s="4">
        <v>6.6219880498355144E-2</v>
      </c>
      <c r="I3996" s="4">
        <v>-8.5210432226247801E-2</v>
      </c>
      <c r="J3996" s="4">
        <v>1.571177041206484E-2</v>
      </c>
      <c r="K3996" s="4">
        <v>-1.9973733532735682E-2</v>
      </c>
    </row>
    <row r="3997" spans="7:11" x14ac:dyDescent="0.35">
      <c r="G3997" s="271">
        <v>39083</v>
      </c>
      <c r="H3997" s="4">
        <v>3.6400666477412136E-2</v>
      </c>
      <c r="I3997" s="4">
        <v>3.0927976281522884E-3</v>
      </c>
      <c r="J3997" s="4">
        <v>6.0828709223743616E-3</v>
      </c>
      <c r="K3997" s="4">
        <v>-2.7534426391530364E-2</v>
      </c>
    </row>
    <row r="3998" spans="7:11" x14ac:dyDescent="0.35">
      <c r="G3998" s="271">
        <v>39114</v>
      </c>
      <c r="H3998" s="4">
        <v>8.2408863929316789E-2</v>
      </c>
      <c r="I3998" s="4">
        <v>0.13479195911687669</v>
      </c>
      <c r="J3998" s="4">
        <v>1.2262489369457397E-2</v>
      </c>
      <c r="K3998" s="4">
        <v>-1.2255070565127424E-2</v>
      </c>
    </row>
    <row r="3999" spans="7:11" x14ac:dyDescent="0.35">
      <c r="G3999" s="271">
        <v>39142</v>
      </c>
      <c r="H3999" s="4">
        <v>3.9662476757270193E-2</v>
      </c>
      <c r="I3999" s="4">
        <v>4.8320252452483947E-2</v>
      </c>
      <c r="J3999" s="4">
        <v>1.1311496527957932E-2</v>
      </c>
      <c r="K3999" s="4">
        <v>-6.3537716878385719E-3</v>
      </c>
    </row>
    <row r="4000" spans="7:11" x14ac:dyDescent="0.35">
      <c r="G4000" s="271">
        <v>39173</v>
      </c>
      <c r="H4000" s="4">
        <v>0.14506961294816234</v>
      </c>
      <c r="I4000" s="4">
        <v>0.12984464159920539</v>
      </c>
      <c r="J4000" s="4">
        <v>4.5446116447903417E-2</v>
      </c>
      <c r="K4000" s="4">
        <v>1.1984421780734333E-2</v>
      </c>
    </row>
    <row r="4001" spans="7:11" x14ac:dyDescent="0.35">
      <c r="G4001" s="271">
        <v>39203</v>
      </c>
      <c r="H4001" s="4">
        <v>0.1062937219559057</v>
      </c>
      <c r="I4001" s="4">
        <v>1.9235174373147368E-2</v>
      </c>
      <c r="J4001" s="4">
        <v>5.1903004783962148E-2</v>
      </c>
      <c r="K4001" s="4">
        <v>1.2110738340355809E-2</v>
      </c>
    </row>
    <row r="4002" spans="7:11" x14ac:dyDescent="0.35">
      <c r="G4002" s="271">
        <v>39234</v>
      </c>
      <c r="H4002" s="4">
        <v>0.10735291773024591</v>
      </c>
      <c r="I4002" s="4">
        <v>7.6935213436490901E-3</v>
      </c>
      <c r="J4002" s="4">
        <v>6.5225070852855671E-2</v>
      </c>
      <c r="K4002" s="4">
        <v>2.2318355237048948E-2</v>
      </c>
    </row>
    <row r="4003" spans="7:11" x14ac:dyDescent="0.35">
      <c r="G4003" s="271">
        <v>39264</v>
      </c>
      <c r="H4003" s="4">
        <v>0.16578211201126281</v>
      </c>
      <c r="I4003" s="4">
        <v>0.11512708796168658</v>
      </c>
      <c r="J4003" s="4">
        <v>7.5018201201465295E-2</v>
      </c>
      <c r="K4003" s="4">
        <v>3.1325183287120861E-2</v>
      </c>
    </row>
    <row r="4004" spans="7:11" x14ac:dyDescent="0.35">
      <c r="G4004" s="271">
        <v>39295</v>
      </c>
      <c r="H4004" s="4">
        <v>4.856031132455696E-2</v>
      </c>
      <c r="I4004" s="4">
        <v>0.16009191420384439</v>
      </c>
      <c r="J4004" s="4">
        <v>6.5858172457750941E-2</v>
      </c>
      <c r="K4004" s="4">
        <v>4.257314801961587E-2</v>
      </c>
    </row>
    <row r="4005" spans="7:11" x14ac:dyDescent="0.35">
      <c r="G4005" s="271">
        <v>39326</v>
      </c>
      <c r="H4005" s="4">
        <v>4.803636858604432E-2</v>
      </c>
      <c r="I4005" s="4">
        <v>3.8570444576037088E-2</v>
      </c>
      <c r="J4005" s="4">
        <v>7.6805927168449584E-2</v>
      </c>
      <c r="K4005" s="4">
        <v>5.1819212847713958E-2</v>
      </c>
    </row>
    <row r="4006" spans="7:11" x14ac:dyDescent="0.35">
      <c r="G4006" s="271">
        <v>39356</v>
      </c>
      <c r="H4006" s="4">
        <v>0.14846196581999793</v>
      </c>
      <c r="I4006" s="4">
        <v>0.20689661876631837</v>
      </c>
      <c r="J4006" s="4">
        <v>7.7943517121938477E-2</v>
      </c>
      <c r="K4006" s="4">
        <v>6.6695583335668607E-2</v>
      </c>
    </row>
    <row r="4007" spans="7:11" x14ac:dyDescent="0.35">
      <c r="G4007" s="271">
        <v>39387</v>
      </c>
      <c r="H4007" s="4">
        <v>2.0677344600681602E-2</v>
      </c>
      <c r="I4007" s="4">
        <v>2.6922626829612994E-3</v>
      </c>
      <c r="J4007" s="4">
        <v>8.465237597834907E-2</v>
      </c>
      <c r="K4007" s="4">
        <v>6.0404078403583084E-2</v>
      </c>
    </row>
    <row r="4008" spans="7:11" x14ac:dyDescent="0.35">
      <c r="G4008" s="271">
        <v>39417</v>
      </c>
      <c r="H4008" s="4">
        <v>-5.8176233994884918E-2</v>
      </c>
      <c r="I4008" s="4">
        <v>0.14326221386808635</v>
      </c>
      <c r="J4008" s="4">
        <v>7.4666836136626502E-2</v>
      </c>
      <c r="K4008" s="4">
        <v>7.8407798290753838E-2</v>
      </c>
    </row>
    <row r="4009" spans="7:11" x14ac:dyDescent="0.35">
      <c r="G4009" s="271">
        <v>39448</v>
      </c>
      <c r="H4009" s="4">
        <v>0.10362369276307182</v>
      </c>
      <c r="I4009" s="4">
        <v>6.3172166097217985E-2</v>
      </c>
      <c r="J4009" s="4">
        <v>8.0064657234960368E-2</v>
      </c>
      <c r="K4009" s="4">
        <v>8.3484805962936504E-2</v>
      </c>
    </row>
    <row r="4010" spans="7:11" x14ac:dyDescent="0.35">
      <c r="G4010" s="271">
        <v>39479</v>
      </c>
      <c r="H4010" s="4">
        <v>0.19961753263874416</v>
      </c>
      <c r="I4010" s="4">
        <v>0.10415819405464499</v>
      </c>
      <c r="J4010" s="4">
        <v>9.006424116334788E-2</v>
      </c>
      <c r="K4010" s="4">
        <v>8.1321388434876685E-2</v>
      </c>
    </row>
    <row r="4011" spans="7:11" x14ac:dyDescent="0.35">
      <c r="G4011" s="271">
        <v>39508</v>
      </c>
      <c r="H4011" s="4">
        <v>-2.3461215541302205E-2</v>
      </c>
      <c r="I4011" s="4">
        <v>-0.11255359684997124</v>
      </c>
      <c r="J4011" s="4">
        <v>8.3808013825098726E-2</v>
      </c>
      <c r="K4011" s="4">
        <v>6.5946438140583874E-2</v>
      </c>
    </row>
    <row r="4012" spans="7:11" x14ac:dyDescent="0.35">
      <c r="G4012" s="271">
        <v>39539</v>
      </c>
      <c r="H4012" s="4">
        <v>0.22340827013489939</v>
      </c>
      <c r="I4012" s="4">
        <v>7.1920422620156188E-2</v>
      </c>
      <c r="J4012" s="4">
        <v>9.1066728112590978E-2</v>
      </c>
      <c r="K4012" s="4">
        <v>6.1667164222268811E-2</v>
      </c>
    </row>
    <row r="4013" spans="7:11" x14ac:dyDescent="0.35">
      <c r="G4013" s="271">
        <v>39569</v>
      </c>
      <c r="H4013" s="4">
        <v>-4.5606029460313002E-2</v>
      </c>
      <c r="I4013" s="4">
        <v>-1.0175834550479212E-2</v>
      </c>
      <c r="J4013" s="4">
        <v>7.5651423897642678E-2</v>
      </c>
      <c r="K4013" s="4">
        <v>5.8914346517689564E-2</v>
      </c>
    </row>
    <row r="4014" spans="7:11" x14ac:dyDescent="0.35">
      <c r="G4014" s="271">
        <v>39600</v>
      </c>
      <c r="H4014" s="4">
        <v>-0.13519567590191761</v>
      </c>
      <c r="I4014" s="4">
        <v>-1.9004924922691346E-2</v>
      </c>
      <c r="J4014" s="4">
        <v>5.234361315558389E-2</v>
      </c>
      <c r="K4014" s="4">
        <v>5.6471121125862611E-2</v>
      </c>
    </row>
    <row r="4015" spans="7:11" x14ac:dyDescent="0.35">
      <c r="G4015" s="271">
        <v>39630</v>
      </c>
      <c r="H4015" s="4">
        <v>0.11621775321506056</v>
      </c>
      <c r="I4015" s="4">
        <v>1.3721242859078941E-2</v>
      </c>
      <c r="J4015" s="4">
        <v>4.9443629325574667E-2</v>
      </c>
      <c r="K4015" s="4">
        <v>4.8224409038615912E-2</v>
      </c>
    </row>
    <row r="4016" spans="7:11" x14ac:dyDescent="0.35">
      <c r="G4016" s="271">
        <v>39661</v>
      </c>
      <c r="H4016" s="4">
        <v>-0.11433668253350648</v>
      </c>
      <c r="I4016" s="4">
        <v>-2.2303512379575063E-2</v>
      </c>
      <c r="J4016" s="4">
        <v>4.0241080734037649E-2</v>
      </c>
      <c r="K4016" s="4">
        <v>3.7985053949179282E-2</v>
      </c>
    </row>
    <row r="4017" spans="7:11" x14ac:dyDescent="0.35">
      <c r="G4017" s="271">
        <v>39692</v>
      </c>
      <c r="H4017" s="4">
        <v>-2.5440847817425283E-2</v>
      </c>
      <c r="I4017" s="4">
        <v>0.10716034913079531</v>
      </c>
      <c r="J4017" s="4">
        <v>3.3916407980336016E-2</v>
      </c>
      <c r="K4017" s="4">
        <v>4.3813100099486357E-2</v>
      </c>
    </row>
    <row r="4018" spans="7:11" x14ac:dyDescent="0.35">
      <c r="G4018" s="271">
        <v>39722</v>
      </c>
      <c r="H4018" s="4">
        <v>-8.4038524759133648E-2</v>
      </c>
      <c r="I4018" s="4">
        <v>-0.20491045771644578</v>
      </c>
      <c r="J4018" s="4">
        <v>1.3236864250115055E-2</v>
      </c>
      <c r="K4018" s="4">
        <v>5.3390947864551119E-3</v>
      </c>
    </row>
    <row r="4019" spans="7:11" x14ac:dyDescent="0.35">
      <c r="G4019" s="271">
        <v>39753</v>
      </c>
      <c r="H4019" s="4">
        <v>-0.21522202797718992</v>
      </c>
      <c r="I4019" s="4">
        <v>-0.40997141625974443</v>
      </c>
      <c r="J4019" s="4">
        <v>-7.3503871478745042E-3</v>
      </c>
      <c r="K4019" s="4">
        <v>-3.3435106053487762E-2</v>
      </c>
    </row>
    <row r="4020" spans="7:11" x14ac:dyDescent="0.35">
      <c r="G4020" s="271">
        <v>39783</v>
      </c>
      <c r="H4020" s="4">
        <v>-0.17216979675958299</v>
      </c>
      <c r="I4020" s="4">
        <v>-0.35928236516028722</v>
      </c>
      <c r="J4020" s="4">
        <v>-1.5077792712579807E-2</v>
      </c>
      <c r="K4020" s="4">
        <v>-7.1318595830892395E-2</v>
      </c>
    </row>
    <row r="4021" spans="7:11" x14ac:dyDescent="0.35">
      <c r="G4021" s="271">
        <v>39814</v>
      </c>
      <c r="H4021" s="4">
        <v>-0.25396602903767773</v>
      </c>
      <c r="I4021" s="4">
        <v>-0.34154323390012509</v>
      </c>
      <c r="J4021" s="4">
        <v>-4.4083002863297138E-2</v>
      </c>
      <c r="K4021" s="4">
        <v>-0.10434290490282261</v>
      </c>
    </row>
    <row r="4022" spans="7:11" x14ac:dyDescent="0.35">
      <c r="G4022" s="271">
        <v>39845</v>
      </c>
      <c r="H4022" s="4">
        <v>-0.30194153254029032</v>
      </c>
      <c r="I4022" s="4">
        <v>-0.16586446599615456</v>
      </c>
      <c r="J4022" s="4">
        <v>-8.7300506571670433E-2</v>
      </c>
      <c r="K4022" s="4">
        <v>-0.12688047463745566</v>
      </c>
    </row>
    <row r="4023" spans="7:11" x14ac:dyDescent="0.35">
      <c r="G4023" s="271">
        <v>39873</v>
      </c>
      <c r="H4023" s="4">
        <v>-7.2277775371202613E-2</v>
      </c>
      <c r="I4023" s="4">
        <v>-0.23562949127662236</v>
      </c>
      <c r="J4023" s="4">
        <v>-9.166393427955688E-2</v>
      </c>
      <c r="K4023" s="4">
        <v>-0.13672479699104545</v>
      </c>
    </row>
    <row r="4024" spans="7:11" x14ac:dyDescent="0.35">
      <c r="G4024" s="271">
        <v>39904</v>
      </c>
      <c r="H4024" s="4">
        <v>-0.25536190858079466</v>
      </c>
      <c r="I4024" s="4">
        <v>-0.27454424830996416</v>
      </c>
      <c r="J4024" s="4">
        <v>-0.13148389698885321</v>
      </c>
      <c r="K4024" s="4">
        <v>-0.16512390383314446</v>
      </c>
    </row>
    <row r="4025" spans="7:11" x14ac:dyDescent="0.35">
      <c r="G4025" s="271">
        <v>39934</v>
      </c>
      <c r="H4025" s="4">
        <v>-0.22217546884329986</v>
      </c>
      <c r="I4025" s="4">
        <v>-0.25508257131227441</v>
      </c>
      <c r="J4025" s="4">
        <v>-0.14791050705402176</v>
      </c>
      <c r="K4025" s="4">
        <v>-0.18611883845109467</v>
      </c>
    </row>
    <row r="4026" spans="7:11" x14ac:dyDescent="0.35">
      <c r="G4026" s="271">
        <v>39965</v>
      </c>
      <c r="H4026" s="4">
        <v>8.7334936307030597E-2</v>
      </c>
      <c r="I4026" s="4">
        <v>-0.11020228342530425</v>
      </c>
      <c r="J4026" s="4">
        <v>-0.13027068714455514</v>
      </c>
      <c r="K4026" s="4">
        <v>-0.19402751930895978</v>
      </c>
    </row>
    <row r="4027" spans="7:11" x14ac:dyDescent="0.35">
      <c r="G4027" s="271">
        <v>39995</v>
      </c>
      <c r="H4027" s="4">
        <v>4.1620673168927924E-2</v>
      </c>
      <c r="I4027" s="4">
        <v>-0.21471620939883607</v>
      </c>
      <c r="J4027" s="4">
        <v>-0.13478528991528649</v>
      </c>
      <c r="K4027" s="4">
        <v>-0.21289925871753856</v>
      </c>
    </row>
    <row r="4028" spans="7:11" x14ac:dyDescent="0.35">
      <c r="G4028" s="271">
        <v>40026</v>
      </c>
      <c r="H4028" s="4">
        <v>0.11943255428801147</v>
      </c>
      <c r="I4028" s="4">
        <v>-0.22539186277225065</v>
      </c>
      <c r="J4028" s="4">
        <v>-0.12367115132415951</v>
      </c>
      <c r="K4028" s="4">
        <v>-0.22488220459739927</v>
      </c>
    </row>
    <row r="4029" spans="7:11" x14ac:dyDescent="0.35">
      <c r="G4029" s="271">
        <v>40057</v>
      </c>
      <c r="H4029" s="4">
        <v>0.14309372953957267</v>
      </c>
      <c r="I4029" s="4">
        <v>-0.10059098995242544</v>
      </c>
      <c r="J4029" s="4">
        <v>-0.11013935553966647</v>
      </c>
      <c r="K4029" s="4">
        <v>-0.24070454444371392</v>
      </c>
    </row>
    <row r="4030" spans="7:11" x14ac:dyDescent="0.35">
      <c r="G4030" s="271">
        <v>40087</v>
      </c>
      <c r="H4030" s="4">
        <v>0.10019646504164292</v>
      </c>
      <c r="I4030" s="4">
        <v>5.082502044025472E-2</v>
      </c>
      <c r="J4030" s="4">
        <v>-9.4523979190320961E-2</v>
      </c>
      <c r="K4030" s="4">
        <v>-0.22116362063369344</v>
      </c>
    </row>
    <row r="4031" spans="7:11" x14ac:dyDescent="0.35">
      <c r="G4031" s="271">
        <v>40118</v>
      </c>
      <c r="H4031" s="4">
        <v>0.2391579973417175</v>
      </c>
      <c r="I4031" s="4">
        <v>0.34346836832667638</v>
      </c>
      <c r="J4031" s="4">
        <v>-6.0868354958079629E-2</v>
      </c>
      <c r="K4031" s="4">
        <v>-0.17042452990856116</v>
      </c>
    </row>
    <row r="4032" spans="7:11" x14ac:dyDescent="0.35">
      <c r="G4032" s="271">
        <v>40148</v>
      </c>
      <c r="H4032" s="4">
        <v>0.37974740881645808</v>
      </c>
      <c r="I4032" s="4">
        <v>0.31052553955623385</v>
      </c>
      <c r="J4032" s="4">
        <v>-2.7175435402579495E-2</v>
      </c>
      <c r="K4032" s="4">
        <v>-0.12822147651456384</v>
      </c>
    </row>
    <row r="4033" spans="7:11" x14ac:dyDescent="0.35">
      <c r="G4033" s="271">
        <v>40179</v>
      </c>
      <c r="H4033" s="4">
        <v>0.1676180920870658</v>
      </c>
      <c r="I4033" s="4">
        <v>0.27453180913227904</v>
      </c>
      <c r="J4033" s="4">
        <v>5.4155426360660286E-3</v>
      </c>
      <c r="K4033" s="4">
        <v>-8.3748003189071607E-2</v>
      </c>
    </row>
    <row r="4034" spans="7:11" x14ac:dyDescent="0.35">
      <c r="G4034" s="271">
        <v>40210</v>
      </c>
      <c r="H4034" s="4">
        <v>0.27355712927227982</v>
      </c>
      <c r="I4034" s="4">
        <v>-9.8150813253789271E-2</v>
      </c>
      <c r="J4034" s="4">
        <v>5.6210644749317806E-2</v>
      </c>
      <c r="K4034" s="4">
        <v>-7.6520098219705512E-2</v>
      </c>
    </row>
    <row r="4035" spans="7:11" x14ac:dyDescent="0.35">
      <c r="G4035" s="271">
        <v>40238</v>
      </c>
      <c r="H4035" s="4">
        <v>0.20229464412452813</v>
      </c>
      <c r="I4035" s="4">
        <v>0.30723158197891021</v>
      </c>
      <c r="J4035" s="4">
        <v>8.1399351117793728E-2</v>
      </c>
      <c r="K4035" s="4">
        <v>-3.5209872577233403E-2</v>
      </c>
    </row>
    <row r="4036" spans="7:11" x14ac:dyDescent="0.35">
      <c r="G4036" s="271">
        <v>40269</v>
      </c>
      <c r="H4036" s="4">
        <v>9.0344126458724805E-2</v>
      </c>
      <c r="I4036" s="4">
        <v>0.28361424582039385</v>
      </c>
      <c r="J4036" s="4">
        <v>0.11877830092900776</v>
      </c>
      <c r="K4036" s="4">
        <v>1.2941967258628839E-2</v>
      </c>
    </row>
    <row r="4037" spans="7:11" x14ac:dyDescent="0.35">
      <c r="G4037" s="271">
        <v>40299</v>
      </c>
      <c r="H4037" s="4">
        <v>0.33075266568206541</v>
      </c>
      <c r="I4037" s="4">
        <v>0.32264776712660925</v>
      </c>
      <c r="J4037" s="4">
        <v>0.17275122950913491</v>
      </c>
      <c r="K4037" s="4">
        <v>6.5133793269496421E-2</v>
      </c>
    </row>
    <row r="4038" spans="7:11" x14ac:dyDescent="0.35">
      <c r="G4038" s="271">
        <v>40330</v>
      </c>
      <c r="H4038" s="4">
        <v>0.14182189194231176</v>
      </c>
      <c r="I4038" s="4">
        <v>0.13051659280566952</v>
      </c>
      <c r="J4038" s="4">
        <v>0.17751364405682124</v>
      </c>
      <c r="K4038" s="4">
        <v>8.9397854949860411E-2</v>
      </c>
    </row>
    <row r="4039" spans="7:11" x14ac:dyDescent="0.35">
      <c r="G4039" s="271">
        <v>40360</v>
      </c>
      <c r="H4039" s="4">
        <v>-6.3413979326201741E-2</v>
      </c>
      <c r="I4039" s="4">
        <v>0.11977875447088082</v>
      </c>
      <c r="J4039" s="4">
        <v>0.16524423543628664</v>
      </c>
      <c r="K4039" s="4">
        <v>0.1242500275359002</v>
      </c>
    </row>
    <row r="4040" spans="7:11" x14ac:dyDescent="0.35">
      <c r="G4040" s="271">
        <v>40391</v>
      </c>
      <c r="H4040" s="4">
        <v>0.16717143401888257</v>
      </c>
      <c r="I4040" s="4">
        <v>0.24859041278930327</v>
      </c>
      <c r="J4040" s="4">
        <v>0.16787640986471519</v>
      </c>
      <c r="K4040" s="4">
        <v>0.15748567374644495</v>
      </c>
    </row>
    <row r="4041" spans="7:11" x14ac:dyDescent="0.35">
      <c r="G4041" s="271">
        <v>40422</v>
      </c>
      <c r="H4041" s="4">
        <v>1.7655448217832381E-2</v>
      </c>
      <c r="I4041" s="4">
        <v>4.0305322484480266E-2</v>
      </c>
      <c r="J4041" s="4">
        <v>0.15441392288615541</v>
      </c>
      <c r="K4041" s="4">
        <v>0.17560301743388385</v>
      </c>
    </row>
    <row r="4042" spans="7:11" x14ac:dyDescent="0.35">
      <c r="G4042" s="271">
        <v>40452</v>
      </c>
      <c r="H4042" s="4">
        <v>-8.294441490486415E-3</v>
      </c>
      <c r="I4042" s="4">
        <v>-5.5154064321785046E-2</v>
      </c>
      <c r="J4042" s="4">
        <v>0.14257865370964562</v>
      </c>
      <c r="K4042" s="4">
        <v>0.16362274536684152</v>
      </c>
    </row>
    <row r="4043" spans="7:11" x14ac:dyDescent="0.35">
      <c r="G4043" s="271">
        <v>40483</v>
      </c>
      <c r="H4043" s="4">
        <v>9.3930814831840292E-2</v>
      </c>
      <c r="I4043" s="4">
        <v>0.28187216401446324</v>
      </c>
      <c r="J4043" s="4">
        <v>0.13104703039704391</v>
      </c>
      <c r="K4043" s="4">
        <v>0.16217211413442967</v>
      </c>
    </row>
    <row r="4044" spans="7:11" x14ac:dyDescent="0.35">
      <c r="G4044" s="271">
        <v>40513</v>
      </c>
      <c r="H4044" s="4">
        <v>7.1877408376884055E-2</v>
      </c>
      <c r="I4044" s="4">
        <v>9.1379176124405603E-2</v>
      </c>
      <c r="J4044" s="4">
        <v>0.11115187087827949</v>
      </c>
      <c r="K4044" s="4">
        <v>0.14712377782868824</v>
      </c>
    </row>
    <row r="4045" spans="7:11" x14ac:dyDescent="0.35">
      <c r="G4045" s="271">
        <v>40544</v>
      </c>
      <c r="H4045" s="4">
        <v>0.15002487112289953</v>
      </c>
      <c r="I4045" s="4">
        <v>0.24415926098514129</v>
      </c>
      <c r="J4045" s="4">
        <v>0.11043196901741981</v>
      </c>
      <c r="K4045" s="4">
        <v>0.1468744335501353</v>
      </c>
    </row>
    <row r="4046" spans="7:11" x14ac:dyDescent="0.35">
      <c r="G4046" s="271">
        <v>40575</v>
      </c>
      <c r="H4046" s="4">
        <v>0.16895338159855733</v>
      </c>
      <c r="I4046" s="4">
        <v>0.23471506782008467</v>
      </c>
      <c r="J4046" s="4">
        <v>0.10441782565412994</v>
      </c>
      <c r="K4046" s="4">
        <v>0.17707116741237927</v>
      </c>
    </row>
    <row r="4047" spans="7:11" x14ac:dyDescent="0.35">
      <c r="G4047" s="271">
        <v>40603</v>
      </c>
      <c r="H4047" s="4">
        <v>0.2087276750226299</v>
      </c>
      <c r="I4047" s="4">
        <v>0.33087212141674582</v>
      </c>
      <c r="J4047" s="4">
        <v>0.10667147325395332</v>
      </c>
      <c r="K4047" s="4">
        <v>0.18219946666426123</v>
      </c>
    </row>
    <row r="4048" spans="7:11" x14ac:dyDescent="0.35">
      <c r="G4048" s="271">
        <v>40634</v>
      </c>
      <c r="H4048" s="4">
        <v>0.2416049298969809</v>
      </c>
      <c r="I4048" s="4">
        <v>9.0298568804329848E-2</v>
      </c>
      <c r="J4048" s="4">
        <v>0.11851247896605743</v>
      </c>
      <c r="K4048" s="4">
        <v>0.16612415324962004</v>
      </c>
    </row>
    <row r="4049" spans="7:11" x14ac:dyDescent="0.35">
      <c r="G4049" s="271">
        <v>40664</v>
      </c>
      <c r="H4049" s="4">
        <v>0.11923576245040568</v>
      </c>
      <c r="I4049" s="4">
        <v>0.15432108148316259</v>
      </c>
      <c r="J4049" s="4">
        <v>0.10356050643686032</v>
      </c>
      <c r="K4049" s="4">
        <v>0.15352590565926016</v>
      </c>
    </row>
    <row r="4050" spans="7:11" x14ac:dyDescent="0.35">
      <c r="G4050" s="271">
        <v>40695</v>
      </c>
      <c r="H4050" s="4">
        <v>0.15838535266141096</v>
      </c>
      <c r="I4050" s="4">
        <v>0.10477601605191555</v>
      </c>
      <c r="J4050" s="4">
        <v>0.1056273802537413</v>
      </c>
      <c r="K4050" s="4">
        <v>0.15080129061537662</v>
      </c>
    </row>
    <row r="4051" spans="7:11" x14ac:dyDescent="0.35">
      <c r="G4051" s="271">
        <v>40725</v>
      </c>
      <c r="H4051" s="4">
        <v>0.15641646473020532</v>
      </c>
      <c r="I4051" s="4">
        <v>0.14659882756687748</v>
      </c>
      <c r="J4051" s="4">
        <v>0.12627459207711333</v>
      </c>
      <c r="K4051" s="4">
        <v>0.15275467976803037</v>
      </c>
    </row>
    <row r="4052" spans="7:11" x14ac:dyDescent="0.35">
      <c r="G4052" s="271">
        <v>40756</v>
      </c>
      <c r="H4052" s="4">
        <v>0.20348677056893671</v>
      </c>
      <c r="I4052" s="4">
        <v>0.1799505133060062</v>
      </c>
      <c r="J4052" s="4">
        <v>0.12886353655583349</v>
      </c>
      <c r="K4052" s="4">
        <v>0.14966848855217374</v>
      </c>
    </row>
    <row r="4053" spans="7:11" x14ac:dyDescent="0.35">
      <c r="G4053" s="271">
        <v>40787</v>
      </c>
      <c r="H4053" s="4">
        <v>0.18894345604751761</v>
      </c>
      <c r="I4053" s="4">
        <v>0.110349471505508</v>
      </c>
      <c r="J4053" s="4">
        <v>0.144499747816492</v>
      </c>
      <c r="K4053" s="4">
        <v>0.15588335294082656</v>
      </c>
    </row>
    <row r="4054" spans="7:11" x14ac:dyDescent="0.35">
      <c r="G4054" s="271">
        <v>40817</v>
      </c>
      <c r="H4054" s="4">
        <v>8.373485888755039E-2</v>
      </c>
      <c r="I4054" s="4">
        <v>0.16674806908644269</v>
      </c>
      <c r="J4054" s="4">
        <v>0.15294996143388051</v>
      </c>
      <c r="K4054" s="4">
        <v>0.17622417611319241</v>
      </c>
    </row>
    <row r="4055" spans="7:11" x14ac:dyDescent="0.35">
      <c r="G4055" s="271">
        <v>40848</v>
      </c>
      <c r="H4055" s="4">
        <v>0.21816855609065722</v>
      </c>
      <c r="I4055" s="4">
        <v>4.3560867789020463E-2</v>
      </c>
      <c r="J4055" s="4">
        <v>0.16344965148185198</v>
      </c>
      <c r="K4055" s="4">
        <v>0.15418844245617636</v>
      </c>
    </row>
    <row r="4056" spans="7:11" x14ac:dyDescent="0.35">
      <c r="G4056" s="271">
        <v>40878</v>
      </c>
      <c r="H4056" s="4">
        <v>-2.0482670656277402E-2</v>
      </c>
      <c r="I4056" s="4">
        <v>1.865460794734819E-2</v>
      </c>
      <c r="J4056" s="4">
        <v>0.15555382797366457</v>
      </c>
      <c r="K4056" s="4">
        <v>0.14812035539967594</v>
      </c>
    </row>
    <row r="4057" spans="7:11" x14ac:dyDescent="0.35">
      <c r="G4057" s="271">
        <v>40909</v>
      </c>
      <c r="H4057" s="4">
        <v>0.12609073260912629</v>
      </c>
      <c r="I4057" s="4">
        <v>3.5664269202262844E-2</v>
      </c>
      <c r="J4057" s="4">
        <v>0.15361622995557633</v>
      </c>
      <c r="K4057" s="4">
        <v>0.13060679381345164</v>
      </c>
    </row>
    <row r="4058" spans="7:11" x14ac:dyDescent="0.35">
      <c r="G4058" s="271">
        <v>40940</v>
      </c>
      <c r="H4058" s="4">
        <v>-7.4443847362953952E-2</v>
      </c>
      <c r="I4058" s="4">
        <v>0.22540118172853352</v>
      </c>
      <c r="J4058" s="4">
        <v>0.13154685955085821</v>
      </c>
      <c r="K4058" s="4">
        <v>0.13152981501025351</v>
      </c>
    </row>
    <row r="4059" spans="7:11" x14ac:dyDescent="0.35">
      <c r="G4059" s="271">
        <v>40969</v>
      </c>
      <c r="H4059" s="4">
        <v>-0.11287536792252884</v>
      </c>
      <c r="I4059" s="4">
        <v>-8.5214322033191015E-2</v>
      </c>
      <c r="J4059" s="4">
        <v>9.8413131116547259E-2</v>
      </c>
      <c r="K4059" s="4">
        <v>9.2510989731580562E-2</v>
      </c>
    </row>
    <row r="4060" spans="7:11" x14ac:dyDescent="0.35">
      <c r="G4060" s="271">
        <v>41000</v>
      </c>
      <c r="H4060" s="4">
        <v>8.7649051106297726E-2</v>
      </c>
      <c r="I4060" s="4">
        <v>9.6869426682364423E-2</v>
      </c>
      <c r="J4060" s="4">
        <v>8.7357226091476115E-2</v>
      </c>
      <c r="K4060" s="4">
        <v>9.3072731677895426E-2</v>
      </c>
    </row>
    <row r="4061" spans="7:11" x14ac:dyDescent="0.35">
      <c r="G4061" s="271">
        <v>41030</v>
      </c>
      <c r="H4061" s="4">
        <v>5.3640507854671338E-2</v>
      </c>
      <c r="I4061" s="4">
        <v>2.5860631841295056E-2</v>
      </c>
      <c r="J4061" s="4">
        <v>8.1416329676560872E-2</v>
      </c>
      <c r="K4061" s="4">
        <v>8.1422092380931899E-2</v>
      </c>
    </row>
    <row r="4062" spans="7:11" x14ac:dyDescent="0.35">
      <c r="G4062" s="271">
        <v>41061</v>
      </c>
      <c r="H4062" s="4">
        <v>-0.12865377345292961</v>
      </c>
      <c r="I4062" s="4">
        <v>7.1390520013437042E-2</v>
      </c>
      <c r="J4062" s="4">
        <v>5.3324759639888697E-2</v>
      </c>
      <c r="K4062" s="4">
        <v>7.8550963975967392E-2</v>
      </c>
    </row>
    <row r="4063" spans="7:11" x14ac:dyDescent="0.35">
      <c r="G4063" s="271">
        <v>41091</v>
      </c>
      <c r="H4063" s="4">
        <v>2.2832024791661576E-2</v>
      </c>
      <c r="I4063" s="4">
        <v>0.14668089455722888</v>
      </c>
      <c r="J4063" s="4">
        <v>4.2357992494842289E-2</v>
      </c>
      <c r="K4063" s="4">
        <v>7.9277027973605474E-2</v>
      </c>
    </row>
    <row r="4064" spans="7:11" x14ac:dyDescent="0.35">
      <c r="G4064" s="271">
        <v>41122</v>
      </c>
      <c r="H4064" s="4">
        <v>-0.12069824440971777</v>
      </c>
      <c r="I4064" s="4">
        <v>-3.6531442899689903E-4</v>
      </c>
      <c r="J4064" s="4">
        <v>2.2924109904388867E-2</v>
      </c>
      <c r="K4064" s="4">
        <v>6.8733794510096091E-2</v>
      </c>
    </row>
    <row r="4065" spans="7:11" x14ac:dyDescent="0.35">
      <c r="G4065" s="271">
        <v>41153</v>
      </c>
      <c r="H4065" s="4">
        <v>-0.10545951897534223</v>
      </c>
      <c r="I4065" s="4">
        <v>-3.676126724014106E-2</v>
      </c>
      <c r="J4065" s="4">
        <v>-2.7819974446487983E-3</v>
      </c>
      <c r="K4065" s="4">
        <v>5.5763051256676466E-2</v>
      </c>
    </row>
    <row r="4066" spans="7:11" x14ac:dyDescent="0.35">
      <c r="G4066" s="271">
        <v>41183</v>
      </c>
      <c r="H4066" s="4">
        <v>4.3551358907903071E-2</v>
      </c>
      <c r="I4066" s="4">
        <v>3.4102458012429393E-2</v>
      </c>
      <c r="J4066" s="4">
        <v>-5.6336312514927434E-3</v>
      </c>
      <c r="K4066" s="4">
        <v>4.5702711508219362E-2</v>
      </c>
    </row>
    <row r="4067" spans="7:11" x14ac:dyDescent="0.35">
      <c r="G4067" s="271">
        <v>41214</v>
      </c>
      <c r="H4067" s="4">
        <v>-3.8971806819026233E-2</v>
      </c>
      <c r="I4067" s="4">
        <v>2.745050880106481E-2</v>
      </c>
      <c r="J4067" s="4">
        <v>-2.5657397520486791E-2</v>
      </c>
      <c r="K4067" s="4">
        <v>4.420207070067228E-2</v>
      </c>
    </row>
    <row r="4068" spans="7:11" x14ac:dyDescent="0.35">
      <c r="G4068" s="271">
        <v>41244</v>
      </c>
      <c r="H4068" s="4">
        <v>-2.5727661852517958E-2</v>
      </c>
      <c r="I4068" s="4">
        <v>0.11067244094459494</v>
      </c>
      <c r="J4068" s="4">
        <v>-2.602113963326691E-2</v>
      </c>
      <c r="K4068" s="4">
        <v>5.0522506655000354E-2</v>
      </c>
    </row>
    <row r="4069" spans="7:11" x14ac:dyDescent="0.35">
      <c r="G4069" s="271">
        <v>41275</v>
      </c>
      <c r="H4069" s="4">
        <v>2.7228166359234862E-2</v>
      </c>
      <c r="I4069" s="4">
        <v>-3.3626922124110115E-2</v>
      </c>
      <c r="J4069" s="4">
        <v>-3.2298506546775019E-2</v>
      </c>
      <c r="K4069" s="4">
        <v>4.4617681931134356E-2</v>
      </c>
    </row>
    <row r="4070" spans="7:11" x14ac:dyDescent="0.35">
      <c r="G4070" s="271">
        <v>41306</v>
      </c>
      <c r="H4070" s="4">
        <v>-2.1694358421373794E-2</v>
      </c>
      <c r="I4070" s="4">
        <v>-0.20325829152417818</v>
      </c>
      <c r="J4070" s="4">
        <v>-2.8096613461091602E-2</v>
      </c>
      <c r="K4070" s="4">
        <v>6.8916431807573009E-3</v>
      </c>
    </row>
    <row r="4071" spans="7:11" x14ac:dyDescent="0.35">
      <c r="G4071" s="271">
        <v>41334</v>
      </c>
      <c r="H4071" s="4">
        <v>7.5105146220300734E-2</v>
      </c>
      <c r="I4071" s="4">
        <v>-3.4319572507223728E-2</v>
      </c>
      <c r="J4071" s="4">
        <v>-1.0842361201469974E-2</v>
      </c>
      <c r="K4071" s="4">
        <v>1.2193073478844463E-2</v>
      </c>
    </row>
    <row r="4072" spans="7:11" x14ac:dyDescent="0.35">
      <c r="G4072" s="271">
        <v>41365</v>
      </c>
      <c r="H4072" s="4">
        <v>8.6400018062391837E-2</v>
      </c>
      <c r="I4072" s="4">
        <v>-2.6849968259732515E-2</v>
      </c>
      <c r="J4072" s="4">
        <v>-1.0255794120443973E-2</v>
      </c>
      <c r="K4072" s="4">
        <v>1.9350526915475896E-3</v>
      </c>
    </row>
    <row r="4073" spans="7:11" x14ac:dyDescent="0.35">
      <c r="G4073" s="271">
        <v>41395</v>
      </c>
      <c r="H4073" s="4">
        <v>-0.1102934085684365</v>
      </c>
      <c r="I4073" s="4">
        <v>-2.9539927717342485E-3</v>
      </c>
      <c r="J4073" s="4">
        <v>-2.5208908328736457E-2</v>
      </c>
      <c r="K4073" s="4">
        <v>-6.5735801628163948E-4</v>
      </c>
    </row>
    <row r="4074" spans="7:11" x14ac:dyDescent="0.35">
      <c r="G4074" s="271">
        <v>41426</v>
      </c>
      <c r="H4074" s="4">
        <v>3.2341309249570127E-2</v>
      </c>
      <c r="I4074" s="4">
        <v>-2.243229881883313E-2</v>
      </c>
      <c r="J4074" s="4">
        <v>-1.0395309860747437E-2</v>
      </c>
      <c r="K4074" s="4">
        <v>-8.8027424745389382E-3</v>
      </c>
    </row>
    <row r="4075" spans="7:11" x14ac:dyDescent="0.35">
      <c r="G4075" s="271">
        <v>41456</v>
      </c>
      <c r="H4075" s="4">
        <v>-5.7822093814630771E-2</v>
      </c>
      <c r="I4075" s="4">
        <v>9.0212778592822618E-2</v>
      </c>
      <c r="J4075" s="4">
        <v>-1.7583222242064211E-2</v>
      </c>
      <c r="K4075" s="4">
        <v>-1.2015703191148641E-2</v>
      </c>
    </row>
    <row r="4076" spans="7:11" x14ac:dyDescent="0.35">
      <c r="G4076" s="271">
        <v>41487</v>
      </c>
      <c r="H4076" s="4">
        <v>3.6678715975028142E-2</v>
      </c>
      <c r="I4076" s="4">
        <v>-0.11305534849068366</v>
      </c>
      <c r="J4076" s="4">
        <v>-7.9332372054907729E-3</v>
      </c>
      <c r="K4076" s="4">
        <v>-1.8752639807509075E-2</v>
      </c>
    </row>
    <row r="4077" spans="7:11" x14ac:dyDescent="0.35">
      <c r="G4077" s="271">
        <v>41518</v>
      </c>
      <c r="H4077" s="4">
        <v>9.171156710176076E-2</v>
      </c>
      <c r="I4077" s="4">
        <v>8.9138734124559749E-2</v>
      </c>
      <c r="J4077" s="4">
        <v>1.00197552410346E-2</v>
      </c>
      <c r="K4077" s="4">
        <v>-8.2750173438597141E-3</v>
      </c>
    </row>
    <row r="4078" spans="7:11" x14ac:dyDescent="0.35">
      <c r="G4078" s="271">
        <v>41548</v>
      </c>
      <c r="H4078" s="4">
        <v>0.20680172118880247</v>
      </c>
      <c r="I4078" s="4">
        <v>0.13062229575312623</v>
      </c>
      <c r="J4078" s="4">
        <v>2.4729103399931951E-2</v>
      </c>
      <c r="K4078" s="4">
        <v>6.648771424355715E-5</v>
      </c>
    </row>
    <row r="4079" spans="7:11" x14ac:dyDescent="0.35">
      <c r="G4079" s="271">
        <v>41579</v>
      </c>
      <c r="H4079" s="4">
        <v>0.11873618354620619</v>
      </c>
      <c r="I4079" s="4">
        <v>9.1883047984204769E-3</v>
      </c>
      <c r="J4079" s="4">
        <v>3.9313998654927351E-2</v>
      </c>
      <c r="K4079" s="4">
        <v>-1.5313796880161989E-3</v>
      </c>
    </row>
    <row r="4080" spans="7:11" x14ac:dyDescent="0.35">
      <c r="G4080" s="271">
        <v>41609</v>
      </c>
      <c r="H4080" s="4">
        <v>0.10459348368107713</v>
      </c>
      <c r="I4080" s="4">
        <v>-1.2846875663996782E-2</v>
      </c>
      <c r="J4080" s="4">
        <v>4.8288539215318282E-2</v>
      </c>
      <c r="K4080" s="4">
        <v>-9.7311041058540937E-3</v>
      </c>
    </row>
    <row r="4081" spans="7:11" x14ac:dyDescent="0.35">
      <c r="G4081" s="271">
        <v>41640</v>
      </c>
      <c r="H4081" s="4">
        <v>9.126502050031049E-2</v>
      </c>
      <c r="I4081" s="4">
        <v>0.22414775338436854</v>
      </c>
      <c r="J4081" s="4">
        <v>5.3457657147743198E-2</v>
      </c>
      <c r="K4081" s="4">
        <v>1.0506551170290424E-2</v>
      </c>
    </row>
    <row r="4082" spans="7:11" x14ac:dyDescent="0.35">
      <c r="G4082" s="271">
        <v>41671</v>
      </c>
      <c r="H4082" s="4">
        <v>0.23515142416707069</v>
      </c>
      <c r="I4082" s="4">
        <v>0.23215984473799511</v>
      </c>
      <c r="J4082" s="4">
        <v>7.2934147115011339E-2</v>
      </c>
      <c r="K4082" s="4">
        <v>4.7496723599388613E-2</v>
      </c>
    </row>
    <row r="4083" spans="7:11" x14ac:dyDescent="0.35">
      <c r="G4083" s="271">
        <v>41699</v>
      </c>
      <c r="H4083" s="4">
        <v>3.6033192990621021E-3</v>
      </c>
      <c r="I4083" s="4">
        <v>0.19620644944128518</v>
      </c>
      <c r="J4083" s="4">
        <v>6.6202348773339192E-2</v>
      </c>
      <c r="K4083" s="4">
        <v>6.7348299473209972E-2</v>
      </c>
    </row>
    <row r="4084" spans="7:11" x14ac:dyDescent="0.35">
      <c r="G4084" s="271">
        <v>41730</v>
      </c>
      <c r="H4084" s="4">
        <v>-0.13886288126372937</v>
      </c>
      <c r="I4084" s="4">
        <v>0.15769692293421045</v>
      </c>
      <c r="J4084" s="4">
        <v>4.4670982240192281E-2</v>
      </c>
      <c r="K4084" s="4">
        <v>8.3389018920851932E-2</v>
      </c>
    </row>
    <row r="4085" spans="7:11" x14ac:dyDescent="0.35">
      <c r="G4085" s="271">
        <v>41760</v>
      </c>
      <c r="H4085" s="4">
        <v>0.16075551996129955</v>
      </c>
      <c r="I4085" s="4">
        <v>0.11675905003745912</v>
      </c>
      <c r="J4085" s="4">
        <v>6.9325046142680868E-2</v>
      </c>
      <c r="K4085" s="4">
        <v>9.4387863223297952E-2</v>
      </c>
    </row>
    <row r="4086" spans="7:11" x14ac:dyDescent="0.35">
      <c r="G4086" s="271">
        <v>41791</v>
      </c>
      <c r="H4086" s="4">
        <v>0.18473381546538903</v>
      </c>
      <c r="I4086" s="4">
        <v>0.12475212883289877</v>
      </c>
      <c r="J4086" s="4">
        <v>8.2583598644472511E-2</v>
      </c>
      <c r="K4086" s="4">
        <v>0.10791174745532683</v>
      </c>
    </row>
    <row r="4087" spans="7:11" x14ac:dyDescent="0.35">
      <c r="G4087" s="271">
        <v>41821</v>
      </c>
      <c r="H4087" s="4">
        <v>0.13828536531285351</v>
      </c>
      <c r="I4087" s="4">
        <v>-3.150198059400533E-3</v>
      </c>
      <c r="J4087" s="4">
        <v>0.1002437736941586</v>
      </c>
      <c r="K4087" s="4">
        <v>9.8720608216098515E-2</v>
      </c>
    </row>
    <row r="4088" spans="7:11" x14ac:dyDescent="0.35">
      <c r="G4088" s="271">
        <v>41852</v>
      </c>
      <c r="H4088" s="4">
        <v>-4.8575240740899028E-2</v>
      </c>
      <c r="I4088" s="4">
        <v>8.480830704868203E-2</v>
      </c>
      <c r="J4088" s="4">
        <v>9.5099671019929222E-2</v>
      </c>
      <c r="K4088" s="4">
        <v>0.11087090034213487</v>
      </c>
    </row>
    <row r="4089" spans="7:11" x14ac:dyDescent="0.35">
      <c r="G4089" s="271">
        <v>41883</v>
      </c>
      <c r="H4089" s="4">
        <v>1.9047284199612768E-2</v>
      </c>
      <c r="I4089" s="4">
        <v>0.15845572069143299</v>
      </c>
      <c r="J4089" s="4">
        <v>8.8315818621275799E-2</v>
      </c>
      <c r="K4089" s="4">
        <v>0.11701014689403522</v>
      </c>
    </row>
    <row r="4090" spans="7:11" x14ac:dyDescent="0.35">
      <c r="G4090" s="271">
        <v>41913</v>
      </c>
      <c r="H4090" s="4">
        <v>-5.1035003003924273E-2</v>
      </c>
      <c r="I4090" s="4">
        <v>0.16425963204406013</v>
      </c>
      <c r="J4090" s="4">
        <v>6.3324893467736842E-2</v>
      </c>
      <c r="K4090" s="4">
        <v>0.12040123457967655</v>
      </c>
    </row>
    <row r="4091" spans="7:11" x14ac:dyDescent="0.35">
      <c r="G4091" s="271">
        <v>41944</v>
      </c>
      <c r="H4091" s="4">
        <v>-9.7039853014688759E-2</v>
      </c>
      <c r="I4091" s="4">
        <v>9.5023149337009727E-2</v>
      </c>
      <c r="J4091" s="4">
        <v>4.2767093544493484E-2</v>
      </c>
      <c r="K4091" s="4">
        <v>0.12821557238606851</v>
      </c>
    </row>
    <row r="4092" spans="7:11" x14ac:dyDescent="0.35">
      <c r="G4092" s="271">
        <v>41974</v>
      </c>
      <c r="H4092" s="4">
        <v>4.881177457391539E-2</v>
      </c>
      <c r="I4092" s="4">
        <v>0.1038753790087612</v>
      </c>
      <c r="J4092" s="4">
        <v>3.9191307583841706E-2</v>
      </c>
      <c r="K4092" s="4">
        <v>0.13684201702062659</v>
      </c>
    </row>
    <row r="4093" spans="7:11" x14ac:dyDescent="0.35">
      <c r="G4093" s="271">
        <v>42005</v>
      </c>
      <c r="H4093" s="4">
        <v>-0.15516148599934998</v>
      </c>
      <c r="I4093" s="4">
        <v>-8.0920260771818464E-3</v>
      </c>
      <c r="J4093" s="4">
        <v>1.8771778786242699E-2</v>
      </c>
      <c r="K4093" s="4">
        <v>0.1163408091766156</v>
      </c>
    </row>
    <row r="4094" spans="7:11" x14ac:dyDescent="0.35">
      <c r="G4094" s="271">
        <v>42036</v>
      </c>
      <c r="H4094" s="4">
        <v>2.2790723053880635E-2</v>
      </c>
      <c r="I4094" s="4">
        <v>0.16389351176525957</v>
      </c>
      <c r="J4094" s="4">
        <v>3.9263240040534608E-3</v>
      </c>
      <c r="K4094" s="4">
        <v>0.11221625237410038</v>
      </c>
    </row>
    <row r="4095" spans="7:11" x14ac:dyDescent="0.35">
      <c r="G4095" s="271">
        <v>42064</v>
      </c>
      <c r="H4095" s="4">
        <v>0.20830597172799514</v>
      </c>
      <c r="I4095" s="4">
        <v>0.21326852703874755</v>
      </c>
      <c r="J4095" s="4">
        <v>2.2105725599864234E-2</v>
      </c>
      <c r="K4095" s="4">
        <v>0.11515541972830756</v>
      </c>
    </row>
    <row r="4096" spans="7:11" x14ac:dyDescent="0.35">
      <c r="G4096" s="271">
        <v>42095</v>
      </c>
      <c r="H4096" s="4">
        <v>0.16533714488868556</v>
      </c>
      <c r="I4096" s="4">
        <v>9.5621286300899611E-2</v>
      </c>
      <c r="J4096" s="4">
        <v>4.8305842722835779E-2</v>
      </c>
      <c r="K4096" s="4">
        <v>0.11000059085686686</v>
      </c>
    </row>
    <row r="4097" spans="7:11" x14ac:dyDescent="0.35">
      <c r="G4097" s="271">
        <v>42125</v>
      </c>
      <c r="H4097" s="4">
        <v>0.10299095020610349</v>
      </c>
      <c r="I4097" s="4">
        <v>-6.2468529913186521E-2</v>
      </c>
      <c r="J4097" s="4">
        <v>4.4415793792872194E-2</v>
      </c>
      <c r="K4097" s="4">
        <v>9.3299070995026989E-2</v>
      </c>
    </row>
    <row r="4098" spans="7:11" x14ac:dyDescent="0.35">
      <c r="G4098" s="271">
        <v>42156</v>
      </c>
      <c r="H4098" s="4">
        <v>0.11656039011585273</v>
      </c>
      <c r="I4098" s="4">
        <v>-7.184812664952489E-2</v>
      </c>
      <c r="J4098" s="4">
        <v>3.9974294594537829E-2</v>
      </c>
      <c r="K4098" s="4">
        <v>7.5607719519099614E-2</v>
      </c>
    </row>
    <row r="4099" spans="7:11" x14ac:dyDescent="0.35">
      <c r="G4099" s="271">
        <v>42186</v>
      </c>
      <c r="H4099" s="4">
        <v>0.25954851748350882</v>
      </c>
      <c r="I4099" s="4">
        <v>6.0403645764748548E-2</v>
      </c>
      <c r="J4099" s="4">
        <v>5.1862423062495111E-2</v>
      </c>
      <c r="K4099" s="4">
        <v>8.1218414224315527E-2</v>
      </c>
    </row>
    <row r="4100" spans="7:11" x14ac:dyDescent="0.35">
      <c r="G4100" s="271">
        <v>42217</v>
      </c>
      <c r="H4100" s="4">
        <v>0.24256657980184415</v>
      </c>
      <c r="I4100" s="4">
        <v>-9.181101640711653E-2</v>
      </c>
      <c r="J4100" s="4">
        <v>6.6994375028919695E-2</v>
      </c>
      <c r="K4100" s="4">
        <v>7.1913432184414594E-2</v>
      </c>
    </row>
    <row r="4101" spans="7:11" x14ac:dyDescent="0.35">
      <c r="G4101" s="271">
        <v>42248</v>
      </c>
      <c r="H4101" s="4">
        <v>0.21101445936989482</v>
      </c>
      <c r="I4101" s="4">
        <v>-9.4398886107727065E-2</v>
      </c>
      <c r="J4101" s="4">
        <v>8.3632015256245973E-2</v>
      </c>
      <c r="K4101" s="4">
        <v>4.9192039536691601E-2</v>
      </c>
    </row>
    <row r="4102" spans="7:11" x14ac:dyDescent="0.35">
      <c r="G4102" s="271">
        <v>42278</v>
      </c>
      <c r="H4102" s="4">
        <v>0.29311927568517304</v>
      </c>
      <c r="I4102" s="4">
        <v>-3.2076960049496339E-2</v>
      </c>
      <c r="J4102" s="4">
        <v>0.11662647056056796</v>
      </c>
      <c r="K4102" s="4">
        <v>3.1167305144403246E-2</v>
      </c>
    </row>
    <row r="4103" spans="7:11" x14ac:dyDescent="0.35">
      <c r="G4103" s="271">
        <v>42309</v>
      </c>
      <c r="H4103" s="4">
        <v>0.28587199443240108</v>
      </c>
      <c r="I4103" s="4">
        <v>-1.7889994004166132E-2</v>
      </c>
      <c r="J4103" s="4">
        <v>0.15104935958510524</v>
      </c>
      <c r="K4103" s="4">
        <v>2.1566579462705127E-2</v>
      </c>
    </row>
    <row r="4104" spans="7:11" x14ac:dyDescent="0.35">
      <c r="G4104" s="271">
        <v>42339</v>
      </c>
      <c r="H4104" s="4">
        <v>0.27424378096689939</v>
      </c>
      <c r="I4104" s="4">
        <v>6.1501989204636009E-2</v>
      </c>
      <c r="J4104" s="4">
        <v>0.16700027289824315</v>
      </c>
      <c r="K4104" s="4">
        <v>1.9120057487050923E-2</v>
      </c>
    </row>
    <row r="4105" spans="7:11" x14ac:dyDescent="0.35">
      <c r="G4105" s="271">
        <v>42370</v>
      </c>
      <c r="H4105" s="4">
        <v>0.32247987451782656</v>
      </c>
      <c r="I4105" s="4">
        <v>-9.3617145767595944E-2</v>
      </c>
      <c r="J4105" s="4">
        <v>0.20455103084168824</v>
      </c>
      <c r="K4105" s="4">
        <v>1.1934582017600448E-2</v>
      </c>
    </row>
    <row r="4106" spans="7:11" x14ac:dyDescent="0.35">
      <c r="G4106" s="271">
        <v>42401</v>
      </c>
      <c r="H4106" s="4">
        <v>0.23444981490007577</v>
      </c>
      <c r="I4106" s="4">
        <v>-8.7203562677663937E-2</v>
      </c>
      <c r="J4106" s="4">
        <v>0.22289560369823058</v>
      </c>
      <c r="K4106" s="4">
        <v>-9.4120925034143488E-3</v>
      </c>
    </row>
    <row r="4107" spans="7:11" x14ac:dyDescent="0.35">
      <c r="G4107" s="271">
        <v>42430</v>
      </c>
      <c r="H4107" s="4">
        <v>3.1318499738229422E-2</v>
      </c>
      <c r="I4107" s="4">
        <v>-0.1392666659363635</v>
      </c>
      <c r="J4107" s="4">
        <v>0.20404997870340646</v>
      </c>
      <c r="K4107" s="4">
        <v>-4.1908946859879004E-2</v>
      </c>
    </row>
    <row r="4108" spans="7:11" x14ac:dyDescent="0.35">
      <c r="G4108" s="271">
        <v>42461</v>
      </c>
      <c r="H4108" s="4">
        <v>0.38200268007821747</v>
      </c>
      <c r="I4108" s="4">
        <v>-2.0240501426893931E-2</v>
      </c>
      <c r="J4108" s="4">
        <v>0.22267876641199758</v>
      </c>
      <c r="K4108" s="4">
        <v>-5.129826814244598E-2</v>
      </c>
    </row>
    <row r="4109" spans="7:11" x14ac:dyDescent="0.35">
      <c r="G4109" s="271">
        <v>42491</v>
      </c>
      <c r="H4109" s="4">
        <v>0.11182470260194277</v>
      </c>
      <c r="I4109" s="4">
        <v>0.11369420873470415</v>
      </c>
      <c r="J4109" s="4">
        <v>0.22245072157355317</v>
      </c>
      <c r="K4109" s="4">
        <v>-3.710577471282539E-2</v>
      </c>
    </row>
    <row r="4110" spans="7:11" x14ac:dyDescent="0.35">
      <c r="G4110" s="271">
        <v>42522</v>
      </c>
      <c r="H4110" s="4">
        <v>0.13694528265736361</v>
      </c>
      <c r="I4110" s="4">
        <v>0.14237916034928766</v>
      </c>
      <c r="J4110" s="4">
        <v>0.22341185241260408</v>
      </c>
      <c r="K4110" s="4">
        <v>-1.9957885235253769E-2</v>
      </c>
    </row>
    <row r="4111" spans="7:11" x14ac:dyDescent="0.35">
      <c r="G4111" s="271">
        <v>42552</v>
      </c>
      <c r="H4111" s="4">
        <v>-3.2497471437020753E-2</v>
      </c>
      <c r="I4111" s="4">
        <v>-9.2152785189815178E-3</v>
      </c>
      <c r="J4111" s="4">
        <v>0.19299753779791029</v>
      </c>
      <c r="K4111" s="4">
        <v>-2.5567387943142283E-2</v>
      </c>
    </row>
    <row r="4112" spans="7:11" x14ac:dyDescent="0.35">
      <c r="G4112" s="271">
        <v>42583</v>
      </c>
      <c r="H4112" s="4">
        <v>1.4016996487877798E-3</v>
      </c>
      <c r="I4112" s="4">
        <v>0.10500387208577133</v>
      </c>
      <c r="J4112" s="4">
        <v>0.17922879409854353</v>
      </c>
      <c r="K4112" s="4">
        <v>-1.6468806357304855E-2</v>
      </c>
    </row>
    <row r="4113" spans="7:11" x14ac:dyDescent="0.35">
      <c r="G4113" s="271">
        <v>42614</v>
      </c>
      <c r="H4113" s="4">
        <v>4.740119555400768E-2</v>
      </c>
      <c r="I4113" s="4">
        <v>6.5733094131187553E-2</v>
      </c>
      <c r="J4113" s="4">
        <v>0.16384629275576912</v>
      </c>
      <c r="K4113" s="4">
        <v>-2.7777262763083455E-3</v>
      </c>
    </row>
    <row r="4114" spans="7:11" x14ac:dyDescent="0.35">
      <c r="G4114" s="271">
        <v>42644</v>
      </c>
      <c r="H4114" s="4">
        <v>-4.9537252222397354E-2</v>
      </c>
      <c r="I4114" s="4">
        <v>5.2192378149104268E-2</v>
      </c>
      <c r="J4114" s="4">
        <v>0.12977344004212332</v>
      </c>
      <c r="K4114" s="4">
        <v>5.2299482431086286E-3</v>
      </c>
    </row>
    <row r="4115" spans="7:11" x14ac:dyDescent="0.35">
      <c r="G4115" s="271">
        <v>42675</v>
      </c>
      <c r="H4115" s="4">
        <v>9.7981961965284192E-2</v>
      </c>
      <c r="I4115" s="4">
        <v>9.1306369114048547E-2</v>
      </c>
      <c r="J4115" s="4">
        <v>0.11525966809243959</v>
      </c>
      <c r="K4115" s="4">
        <v>1.4652896441136765E-2</v>
      </c>
    </row>
    <row r="4116" spans="7:11" x14ac:dyDescent="0.35">
      <c r="G4116" s="271">
        <v>42705</v>
      </c>
      <c r="H4116" s="4">
        <v>1.2256825703709673E-2</v>
      </c>
      <c r="I4116" s="4">
        <v>0.10525305971760202</v>
      </c>
      <c r="J4116" s="4">
        <v>9.7282832263662744E-2</v>
      </c>
      <c r="K4116" s="4">
        <v>1.8072267805673281E-2</v>
      </c>
    </row>
    <row r="4117" spans="7:11" x14ac:dyDescent="0.35">
      <c r="G4117" s="271">
        <v>42736</v>
      </c>
      <c r="H4117" s="4">
        <v>9.5573457542348361E-3</v>
      </c>
      <c r="I4117" s="4">
        <v>0.16008845358914892</v>
      </c>
      <c r="J4117" s="4">
        <v>7.746763906675258E-2</v>
      </c>
      <c r="K4117" s="4">
        <v>3.808431347788499E-2</v>
      </c>
    </row>
    <row r="4118" spans="7:11" x14ac:dyDescent="0.35">
      <c r="G4118" s="271">
        <v>42767</v>
      </c>
      <c r="H4118" s="4">
        <v>-3.6368699504405688E-2</v>
      </c>
      <c r="I4118" s="4">
        <v>0.12102879478369988</v>
      </c>
      <c r="J4118" s="4">
        <v>5.5971030079393413E-2</v>
      </c>
      <c r="K4118" s="4">
        <v>5.6941315944348814E-2</v>
      </c>
    </row>
    <row r="4119" spans="7:11" x14ac:dyDescent="0.35">
      <c r="G4119" s="271">
        <v>42795</v>
      </c>
      <c r="H4119" s="4">
        <v>0.12515261080092288</v>
      </c>
      <c r="I4119" s="4">
        <v>0.10617505141954386</v>
      </c>
      <c r="J4119" s="4">
        <v>6.4341886573394902E-2</v>
      </c>
      <c r="K4119" s="4">
        <v>8.2763290645050169E-2</v>
      </c>
    </row>
    <row r="4120" spans="7:11" x14ac:dyDescent="0.35">
      <c r="G4120" s="271">
        <v>42826</v>
      </c>
      <c r="H4120" s="4">
        <v>-0.26764594837329503</v>
      </c>
      <c r="I4120" s="4">
        <v>-3.3998373438421048E-2</v>
      </c>
      <c r="J4120" s="4">
        <v>8.3199770087474256E-3</v>
      </c>
      <c r="K4120" s="4">
        <v>8.1677467723010544E-2</v>
      </c>
    </row>
    <row r="4121" spans="7:11" x14ac:dyDescent="0.35">
      <c r="G4121" s="271">
        <v>42856</v>
      </c>
      <c r="H4121" s="4">
        <v>5.5087688012531721E-2</v>
      </c>
      <c r="I4121" s="4">
        <v>0.14653415230011757</v>
      </c>
      <c r="J4121" s="4">
        <v>4.2172859938112151E-3</v>
      </c>
      <c r="K4121" s="4">
        <v>8.5027969618666432E-2</v>
      </c>
    </row>
    <row r="4122" spans="7:11" x14ac:dyDescent="0.35">
      <c r="G4122" s="271">
        <v>42887</v>
      </c>
      <c r="H4122" s="4">
        <v>-0.1354293572261227</v>
      </c>
      <c r="I4122" s="4">
        <v>1.472381048461302E-2</v>
      </c>
      <c r="J4122" s="4">
        <v>-2.0325833310820163E-2</v>
      </c>
      <c r="K4122" s="4">
        <v>7.3923517595168686E-2</v>
      </c>
    </row>
    <row r="4123" spans="7:11" x14ac:dyDescent="0.35">
      <c r="G4123" s="271">
        <v>42917</v>
      </c>
      <c r="H4123" s="4">
        <v>-2.8220680500899098E-2</v>
      </c>
      <c r="I4123" s="4">
        <v>5.2228628991065174E-2</v>
      </c>
      <c r="J4123" s="4">
        <v>-1.9919741768171018E-2</v>
      </c>
      <c r="K4123" s="4">
        <v>7.9379500064669317E-2</v>
      </c>
    </row>
    <row r="4124" spans="7:11" x14ac:dyDescent="0.35">
      <c r="G4124" s="271">
        <v>42948</v>
      </c>
      <c r="H4124" s="4">
        <v>-9.8880055320597404E-2</v>
      </c>
      <c r="I4124" s="4">
        <v>0.14652199512438124</v>
      </c>
      <c r="J4124" s="4">
        <v>-2.4983444170517566E-2</v>
      </c>
      <c r="K4124" s="4">
        <v>8.1587248855022887E-2</v>
      </c>
    </row>
    <row r="4125" spans="7:11" x14ac:dyDescent="0.35">
      <c r="G4125" s="271">
        <v>42979</v>
      </c>
      <c r="H4125" s="4">
        <v>-5.5928845161817842E-3</v>
      </c>
      <c r="I4125" s="4">
        <v>4.2313911616300937E-2</v>
      </c>
      <c r="J4125" s="4">
        <v>-2.9337536943346953E-2</v>
      </c>
      <c r="K4125" s="4">
        <v>7.9465653129511704E-2</v>
      </c>
    </row>
    <row r="4126" spans="7:11" x14ac:dyDescent="0.35">
      <c r="G4126" s="271">
        <v>43009</v>
      </c>
      <c r="H4126" s="4">
        <v>9.7703062040384037E-3</v>
      </c>
      <c r="I4126" s="4">
        <v>7.8157793360174033E-3</v>
      </c>
      <c r="J4126" s="4">
        <v>-2.3815878632393428E-2</v>
      </c>
      <c r="K4126" s="4">
        <v>7.4969024139903251E-2</v>
      </c>
    </row>
    <row r="4127" spans="7:11" x14ac:dyDescent="0.35">
      <c r="G4127" s="271">
        <v>43040</v>
      </c>
      <c r="H4127" s="4">
        <v>-8.9279515666821352E-2</v>
      </c>
      <c r="I4127" s="4">
        <v>4.108971050228738E-2</v>
      </c>
      <c r="J4127" s="4">
        <v>-4.0269397855503319E-2</v>
      </c>
      <c r="K4127" s="4">
        <v>7.0452560735262182E-2</v>
      </c>
    </row>
    <row r="4128" spans="7:11" x14ac:dyDescent="0.35">
      <c r="G4128" s="271">
        <v>43070</v>
      </c>
      <c r="H4128" s="4">
        <v>-0.1222219830934731</v>
      </c>
      <c r="I4128" s="4">
        <v>-4.8621298160806847E-2</v>
      </c>
      <c r="J4128" s="4">
        <v>-5.0014432014093613E-2</v>
      </c>
      <c r="K4128" s="4">
        <v>5.8424106826769684E-2</v>
      </c>
    </row>
    <row r="4129" spans="7:11" x14ac:dyDescent="0.35">
      <c r="G4129" s="271">
        <v>43101</v>
      </c>
      <c r="H4129" s="4">
        <v>2.7450881683799944E-2</v>
      </c>
      <c r="I4129" s="4">
        <v>-3.9071980020568886E-2</v>
      </c>
      <c r="J4129" s="4">
        <v>-4.8686235654710308E-2</v>
      </c>
      <c r="K4129" s="4">
        <v>4.2814655302601867E-2</v>
      </c>
    </row>
    <row r="4130" spans="7:11" x14ac:dyDescent="0.35">
      <c r="G4130" s="271">
        <v>43132</v>
      </c>
      <c r="H4130" s="4">
        <v>5.338549195750053E-3</v>
      </c>
      <c r="I4130" s="4">
        <v>-2.6595904637989776E-2</v>
      </c>
      <c r="J4130" s="4">
        <v>-4.5329260814098493E-2</v>
      </c>
      <c r="K4130" s="4">
        <v>3.0173219458880629E-2</v>
      </c>
    </row>
    <row r="4131" spans="7:11" x14ac:dyDescent="0.35">
      <c r="G4131" s="271">
        <v>43160</v>
      </c>
      <c r="H4131" s="4">
        <v>-6.9303823129935549E-2</v>
      </c>
      <c r="I4131" s="4">
        <v>-9.1697504023057208E-3</v>
      </c>
      <c r="J4131" s="4">
        <v>-6.2012453190296579E-2</v>
      </c>
      <c r="K4131" s="4">
        <v>1.9889996681787148E-2</v>
      </c>
    </row>
    <row r="4132" spans="7:11" x14ac:dyDescent="0.35">
      <c r="G4132" s="271">
        <v>43191</v>
      </c>
      <c r="H4132" s="4">
        <v>0.20809603439514746</v>
      </c>
      <c r="I4132" s="4">
        <v>0.13641476694434229</v>
      </c>
      <c r="J4132" s="4">
        <v>-2.2116162366770276E-2</v>
      </c>
      <c r="K4132" s="4">
        <v>3.4257156616543716E-2</v>
      </c>
    </row>
    <row r="4133" spans="7:11" x14ac:dyDescent="0.35">
      <c r="G4133" s="271">
        <v>43221</v>
      </c>
      <c r="H4133" s="4">
        <v>-1.1371028486578783E-2</v>
      </c>
      <c r="I4133" s="4">
        <v>-1.7548672435038881E-2</v>
      </c>
      <c r="J4133" s="4">
        <v>-2.7924819735779538E-2</v>
      </c>
      <c r="K4133" s="4">
        <v>1.9575841025103902E-2</v>
      </c>
    </row>
    <row r="4134" spans="7:11" x14ac:dyDescent="0.35">
      <c r="G4134" s="271">
        <v>43252</v>
      </c>
      <c r="H4134" s="4">
        <v>9.2517517671489857E-2</v>
      </c>
      <c r="I4134" s="4">
        <v>6.5632666990765864E-2</v>
      </c>
      <c r="J4134" s="4">
        <v>-7.2453395159425282E-3</v>
      </c>
      <c r="K4134" s="4">
        <v>2.4002234999903838E-2</v>
      </c>
    </row>
    <row r="4135" spans="7:11" x14ac:dyDescent="0.35">
      <c r="G4135" s="271">
        <v>43282</v>
      </c>
      <c r="H4135" s="4">
        <v>2.1909612810540713E-2</v>
      </c>
      <c r="I4135" s="4">
        <v>0.11321769077410138</v>
      </c>
      <c r="J4135" s="4">
        <v>-2.8851236402075431E-3</v>
      </c>
      <c r="K4135" s="4">
        <v>2.9335760275744471E-2</v>
      </c>
    </row>
    <row r="4136" spans="7:11" x14ac:dyDescent="0.35">
      <c r="G4136" s="271">
        <v>43313</v>
      </c>
      <c r="H4136" s="4">
        <v>0.14887123675519365</v>
      </c>
      <c r="I4136" s="4">
        <v>7.1392603436168045E-2</v>
      </c>
      <c r="J4136" s="4">
        <v>9.1720366063270387E-3</v>
      </c>
      <c r="K4136" s="4">
        <v>2.6132879277480647E-2</v>
      </c>
    </row>
    <row r="4137" spans="7:11" x14ac:dyDescent="0.35">
      <c r="G4137" s="271">
        <v>43344</v>
      </c>
      <c r="H4137" s="4">
        <v>-0.29310603514052525</v>
      </c>
      <c r="I4137" s="4">
        <v>-0.11791372955905743</v>
      </c>
      <c r="J4137" s="4">
        <v>-1.6615518836355037E-2</v>
      </c>
      <c r="K4137" s="4">
        <v>1.2734003216041678E-2</v>
      </c>
    </row>
    <row r="4138" spans="7:11" x14ac:dyDescent="0.35">
      <c r="G4138" s="271">
        <v>43374</v>
      </c>
      <c r="H4138" s="4">
        <v>-8.9190929829773835E-2</v>
      </c>
      <c r="I4138" s="4">
        <v>-0.13317790768420223</v>
      </c>
      <c r="J4138" s="4">
        <v>-2.5955626844600066E-2</v>
      </c>
      <c r="K4138" s="4">
        <v>-2.6749625582755954E-4</v>
      </c>
    </row>
    <row r="4139" spans="7:11" x14ac:dyDescent="0.35">
      <c r="G4139" s="271">
        <v>43405</v>
      </c>
      <c r="H4139" s="4">
        <v>-5.4184221354943274E-2</v>
      </c>
      <c r="I4139" s="4">
        <v>-9.9034951842716268E-2</v>
      </c>
      <c r="J4139" s="4">
        <v>-2.2299707240172939E-2</v>
      </c>
      <c r="K4139" s="4">
        <v>-1.2720744530779649E-2</v>
      </c>
    </row>
    <row r="4140" spans="7:11" x14ac:dyDescent="0.35">
      <c r="G4140" s="271">
        <v>43435</v>
      </c>
      <c r="H4140" s="4">
        <v>7.4578740718584946E-3</v>
      </c>
      <c r="I4140" s="4">
        <v>-0.12251781456554145</v>
      </c>
      <c r="J4140" s="4">
        <v>-1.2639432452469235E-2</v>
      </c>
      <c r="K4140" s="4">
        <v>-1.7895597009247255E-2</v>
      </c>
    </row>
    <row r="4141" spans="7:11" x14ac:dyDescent="0.35">
      <c r="G4141" s="271">
        <v>43466</v>
      </c>
      <c r="H4141" s="4">
        <v>-8.8571764451773949E-2</v>
      </c>
      <c r="I4141" s="4">
        <v>-2.7576229980461164E-2</v>
      </c>
      <c r="J4141" s="4">
        <v>-2.1573343217474505E-2</v>
      </c>
      <c r="K4141" s="4">
        <v>-1.6935538034985487E-2</v>
      </c>
    </row>
    <row r="4142" spans="7:11" x14ac:dyDescent="0.35">
      <c r="G4142" s="271">
        <v>43497</v>
      </c>
      <c r="H4142" s="4">
        <v>-8.2379351683648072E-2</v>
      </c>
      <c r="I4142" s="4">
        <v>-0.12281649357111823</v>
      </c>
      <c r="J4142" s="4">
        <v>-2.9079944027717186E-2</v>
      </c>
      <c r="K4142" s="4">
        <v>-2.5170771093747102E-2</v>
      </c>
    </row>
    <row r="4143" spans="7:11" x14ac:dyDescent="0.35">
      <c r="G4143" s="271">
        <v>43525</v>
      </c>
      <c r="H4143" s="4">
        <v>-5.3779238569240162E-2</v>
      </c>
      <c r="I4143" s="4">
        <v>-7.2111519796771995E-2</v>
      </c>
      <c r="J4143" s="4">
        <v>-2.7333051330599933E-2</v>
      </c>
      <c r="K4143" s="4">
        <v>-3.1004020307428326E-2</v>
      </c>
    </row>
    <row r="4144" spans="7:11" x14ac:dyDescent="0.35">
      <c r="G4144" s="271">
        <v>43556</v>
      </c>
      <c r="H4144" s="4">
        <v>-0.17428815755059091</v>
      </c>
      <c r="I4144" s="4">
        <v>-0.16061457967701509</v>
      </c>
      <c r="J4144" s="4">
        <v>-5.7916848390975995E-2</v>
      </c>
      <c r="K4144" s="4">
        <v>-5.6375354475787121E-2</v>
      </c>
    </row>
    <row r="4145" spans="7:11" x14ac:dyDescent="0.35">
      <c r="G4145" s="271">
        <v>43586</v>
      </c>
      <c r="H4145" s="4">
        <v>-9.6963342344995818E-2</v>
      </c>
      <c r="I4145" s="4">
        <v>-9.273224542667402E-2</v>
      </c>
      <c r="J4145" s="4">
        <v>-6.6067156138438943E-2</v>
      </c>
      <c r="K4145" s="4">
        <v>-6.3544201319726046E-2</v>
      </c>
    </row>
    <row r="4146" spans="7:11" x14ac:dyDescent="0.35">
      <c r="G4146" s="271">
        <v>43617</v>
      </c>
      <c r="H4146" s="4">
        <v>-0.15283404701379821</v>
      </c>
      <c r="I4146" s="4">
        <v>-0.14558479296905313</v>
      </c>
      <c r="J4146" s="4">
        <v>-8.7628727855993627E-2</v>
      </c>
      <c r="K4146" s="4">
        <v>-8.1961219002590457E-2</v>
      </c>
    </row>
    <row r="4147" spans="7:11" x14ac:dyDescent="0.35">
      <c r="G4147" s="271">
        <v>43647</v>
      </c>
      <c r="H4147" s="4">
        <v>-9.6543277334328215E-2</v>
      </c>
      <c r="I4147" s="4">
        <v>-0.1581227926879295</v>
      </c>
      <c r="J4147" s="4">
        <v>-9.7854084235257432E-2</v>
      </c>
      <c r="K4147" s="4">
        <v>-0.10521227398951682</v>
      </c>
    </row>
    <row r="4148" spans="7:11" x14ac:dyDescent="0.35">
      <c r="G4148" s="271">
        <v>43678</v>
      </c>
      <c r="H4148" s="4">
        <v>-6.0532676568953114E-2</v>
      </c>
      <c r="I4148" s="4">
        <v>-0.10367401958462352</v>
      </c>
      <c r="J4148" s="4">
        <v>-0.10728354832629583</v>
      </c>
      <c r="K4148" s="4">
        <v>-0.11429065098135993</v>
      </c>
    </row>
    <row r="4149" spans="7:11" x14ac:dyDescent="0.35">
      <c r="G4149" s="271">
        <v>43709</v>
      </c>
      <c r="H4149" s="4">
        <v>0.26386398440829661</v>
      </c>
      <c r="I4149" s="4">
        <v>2.5798994194371039E-2</v>
      </c>
      <c r="J4149" s="4">
        <v>-6.6394091704175762E-2</v>
      </c>
      <c r="K4149" s="4">
        <v>-0.10374466727774256</v>
      </c>
    </row>
    <row r="4150" spans="7:11" x14ac:dyDescent="0.35">
      <c r="G4150" s="271">
        <v>43739</v>
      </c>
      <c r="H4150" s="4">
        <v>8.6411103997582117E-2</v>
      </c>
      <c r="I4150" s="4">
        <v>7.1151739789268476E-2</v>
      </c>
      <c r="J4150" s="4">
        <v>-5.0658863279377631E-2</v>
      </c>
      <c r="K4150" s="4">
        <v>-8.7050660675968006E-2</v>
      </c>
    </row>
    <row r="4151" spans="7:11" x14ac:dyDescent="0.35">
      <c r="G4151" s="271">
        <v>43770</v>
      </c>
      <c r="H4151" s="4">
        <v>5.2675506447046327E-2</v>
      </c>
      <c r="I4151" s="4">
        <v>3.6328178734960082E-2</v>
      </c>
      <c r="J4151" s="4">
        <v>-4.1491393969895207E-2</v>
      </c>
      <c r="K4151" s="4">
        <v>-7.5834838197897492E-2</v>
      </c>
    </row>
    <row r="4152" spans="7:11" x14ac:dyDescent="0.35">
      <c r="G4152" s="271">
        <v>43800</v>
      </c>
      <c r="H4152" s="4">
        <v>-2.3666330432903004E-2</v>
      </c>
      <c r="I4152" s="4">
        <v>-4.7705952554625952E-2</v>
      </c>
      <c r="J4152" s="4">
        <v>-4.3603032634107031E-2</v>
      </c>
      <c r="K4152" s="4">
        <v>-7.0616597605188458E-2</v>
      </c>
    </row>
    <row r="4153" spans="7:11" x14ac:dyDescent="0.35">
      <c r="G4153" s="271">
        <v>43831</v>
      </c>
      <c r="H4153" s="4">
        <v>4.2547689364775598E-2</v>
      </c>
      <c r="I4153" s="4">
        <v>-5.9709612408260115E-2</v>
      </c>
      <c r="J4153" s="4">
        <v>-3.3793990584476741E-2</v>
      </c>
      <c r="K4153" s="4">
        <v>-7.3179975518111506E-2</v>
      </c>
    </row>
    <row r="4154" spans="7:11" x14ac:dyDescent="0.35">
      <c r="G4154" s="271">
        <v>43862</v>
      </c>
      <c r="H4154" s="4">
        <v>2.6982242784531874E-2</v>
      </c>
      <c r="I4154" s="4">
        <v>2.5863985073095064E-2</v>
      </c>
      <c r="J4154" s="4">
        <v>-2.4581171741191454E-2</v>
      </c>
      <c r="K4154" s="4">
        <v>-6.1161299007483017E-2</v>
      </c>
    </row>
    <row r="4155" spans="7:11" x14ac:dyDescent="0.35">
      <c r="G4155" s="271">
        <v>43891</v>
      </c>
      <c r="H4155" s="4">
        <v>-0.20639926502412431</v>
      </c>
      <c r="I4155" s="4">
        <v>-0.21528956158445511</v>
      </c>
      <c r="J4155" s="4">
        <v>-3.8433438008885989E-2</v>
      </c>
      <c r="K4155" s="4">
        <v>-7.3762508614812483E-2</v>
      </c>
    </row>
    <row r="4156" spans="7:11" x14ac:dyDescent="0.35">
      <c r="G4156" s="271">
        <v>43922</v>
      </c>
      <c r="H4156" s="4">
        <v>-0.49130666259389377</v>
      </c>
      <c r="I4156" s="4">
        <v>-0.54593880178667886</v>
      </c>
      <c r="J4156" s="4">
        <v>-6.104486859274072E-2</v>
      </c>
      <c r="K4156" s="4">
        <v>-0.10381018713091739</v>
      </c>
    </row>
    <row r="4157" spans="7:11" x14ac:dyDescent="0.35">
      <c r="G4157" s="271">
        <v>43952</v>
      </c>
      <c r="H4157" s="4">
        <v>-0.32872350640613102</v>
      </c>
      <c r="I4157" s="4">
        <v>-0.46297981440684921</v>
      </c>
      <c r="J4157" s="4">
        <v>-8.1898028287007318E-2</v>
      </c>
      <c r="K4157" s="4">
        <v>-0.13780440915812453</v>
      </c>
    </row>
    <row r="4158" spans="7:11" x14ac:dyDescent="0.35">
      <c r="G4158" s="271">
        <v>43983</v>
      </c>
      <c r="H4158" s="4">
        <v>7.6056983371441067E-2</v>
      </c>
      <c r="I4158" s="4">
        <v>-0.1923375620136365</v>
      </c>
      <c r="J4158" s="4">
        <v>-6.1034356311896354E-2</v>
      </c>
      <c r="K4158" s="4">
        <v>-0.14163518675815501</v>
      </c>
    </row>
    <row r="4159" spans="7:11" x14ac:dyDescent="0.35">
      <c r="G4159" s="271">
        <v>44013</v>
      </c>
      <c r="H4159" s="4">
        <v>-9.4735026793083543E-3</v>
      </c>
      <c r="I4159" s="4">
        <v>-3.7642017292154106E-2</v>
      </c>
      <c r="J4159" s="4">
        <v>-5.3020281397836433E-2</v>
      </c>
      <c r="K4159" s="4">
        <v>-0.13088564915579315</v>
      </c>
    </row>
    <row r="4160" spans="7:11" x14ac:dyDescent="0.35">
      <c r="G4160" s="271">
        <v>44044</v>
      </c>
      <c r="H4160" s="4">
        <v>-0.10218529847195157</v>
      </c>
      <c r="I4160" s="4">
        <v>-0.24598637294571335</v>
      </c>
      <c r="J4160" s="4">
        <v>-5.5322710476636061E-2</v>
      </c>
      <c r="K4160" s="4">
        <v>-0.13906923736196042</v>
      </c>
    </row>
    <row r="4161" spans="7:11" x14ac:dyDescent="0.35">
      <c r="G4161" s="271">
        <v>44075</v>
      </c>
      <c r="H4161" s="4">
        <v>-4.1059332739263654E-2</v>
      </c>
      <c r="I4161" s="4">
        <v>-2.8005145762237338E-2</v>
      </c>
      <c r="J4161" s="4">
        <v>-7.6126485171503888E-2</v>
      </c>
      <c r="K4161" s="4">
        <v>-0.14322592781924892</v>
      </c>
    </row>
    <row r="4162" spans="7:11" x14ac:dyDescent="0.35">
      <c r="G4162" s="271">
        <v>44105</v>
      </c>
      <c r="H4162" s="4">
        <v>-2.9050545165198449E-2</v>
      </c>
      <c r="I4162" s="4">
        <v>-9.5746990354186989E-2</v>
      </c>
      <c r="J4162" s="4">
        <v>-8.6508839104442403E-2</v>
      </c>
      <c r="K4162" s="4">
        <v>-0.15754279673330263</v>
      </c>
    </row>
    <row r="4163" spans="7:11" x14ac:dyDescent="0.35">
      <c r="G4163" s="271">
        <v>44136</v>
      </c>
      <c r="H4163" s="4">
        <v>-3.6359283346584892E-2</v>
      </c>
      <c r="I4163" s="4">
        <v>-0.11160388840488256</v>
      </c>
      <c r="J4163" s="4">
        <v>-9.4226729313681812E-2</v>
      </c>
      <c r="K4163" s="4">
        <v>-0.17052983614143913</v>
      </c>
    </row>
    <row r="4164" spans="7:11" x14ac:dyDescent="0.35">
      <c r="G4164" s="271">
        <v>44166</v>
      </c>
      <c r="H4164" s="4">
        <v>6.3297719240476891E-2</v>
      </c>
      <c r="I4164" s="4">
        <v>6.8984725335217156E-3</v>
      </c>
      <c r="J4164" s="4">
        <v>-8.8252521853277255E-2</v>
      </c>
      <c r="K4164" s="4">
        <v>-0.16734448954362746</v>
      </c>
    </row>
    <row r="4165" spans="7:11" x14ac:dyDescent="0.35">
      <c r="G4165" s="271">
        <v>44197</v>
      </c>
      <c r="H4165" s="4">
        <v>-0.13356456296306551</v>
      </c>
      <c r="I4165" s="4">
        <v>-0.13914996035402749</v>
      </c>
      <c r="J4165" s="4">
        <v>-0.10159293615153764</v>
      </c>
      <c r="K4165" s="4">
        <v>-0.17407144658064044</v>
      </c>
    </row>
    <row r="4166" spans="7:11" x14ac:dyDescent="0.35">
      <c r="G4166" s="271">
        <v>44228</v>
      </c>
      <c r="H4166" s="4">
        <v>-2.1780687324899017E-2</v>
      </c>
      <c r="I4166" s="4">
        <v>-1.6378900839017718E-2</v>
      </c>
      <c r="J4166" s="4">
        <v>-0.10546395643151962</v>
      </c>
      <c r="K4166" s="4">
        <v>-0.17721072187679676</v>
      </c>
    </row>
    <row r="4167" spans="7:11" x14ac:dyDescent="0.35">
      <c r="G4167" s="271">
        <v>44256</v>
      </c>
      <c r="H4167" s="4">
        <v>0.171673203674505</v>
      </c>
      <c r="I4167" s="4">
        <v>0.13153161961598614</v>
      </c>
      <c r="J4167" s="4">
        <v>-7.4843666745539994E-2</v>
      </c>
      <c r="K4167" s="4">
        <v>-0.1504124737436674</v>
      </c>
    </row>
    <row r="4168" spans="7:11" x14ac:dyDescent="0.35">
      <c r="G4168" s="271">
        <v>44287</v>
      </c>
      <c r="H4168" s="4">
        <v>0.96011780040588701</v>
      </c>
      <c r="I4168" s="4">
        <v>0.91734024731033381</v>
      </c>
      <c r="J4168" s="4">
        <v>3.9077920260368604E-3</v>
      </c>
      <c r="K4168" s="4">
        <v>-7.0357624677910402E-2</v>
      </c>
    </row>
    <row r="4169" spans="7:11" x14ac:dyDescent="0.35">
      <c r="G4169" s="271">
        <v>44317</v>
      </c>
      <c r="H4169" s="4">
        <v>0.26232527105655223</v>
      </c>
      <c r="I4169" s="4">
        <v>0.52832684113908224</v>
      </c>
      <c r="J4169" s="4">
        <v>5.4346875260016247E-2</v>
      </c>
      <c r="K4169" s="4">
        <v>5.4576882440298125E-3</v>
      </c>
    </row>
    <row r="4170" spans="7:11" x14ac:dyDescent="0.35">
      <c r="G4170" s="271">
        <v>44348</v>
      </c>
      <c r="H4170" s="4">
        <v>-6.958952375396843E-2</v>
      </c>
      <c r="I4170" s="4">
        <v>0.15325370851292353</v>
      </c>
      <c r="J4170" s="4">
        <v>4.0090116299522194E-2</v>
      </c>
      <c r="K4170" s="4">
        <v>3.6616797183011141E-2</v>
      </c>
    </row>
    <row r="4171" spans="7:11" x14ac:dyDescent="0.35">
      <c r="G4171" s="271">
        <v>44378</v>
      </c>
      <c r="H4171" s="4">
        <v>-8.4128463935111752E-2</v>
      </c>
      <c r="I4171" s="4">
        <v>-7.9911011510651386E-2</v>
      </c>
      <c r="J4171" s="4">
        <v>3.3246620198223997E-2</v>
      </c>
      <c r="K4171" s="4">
        <v>3.282527310826322E-2</v>
      </c>
    </row>
    <row r="4172" spans="7:11" x14ac:dyDescent="0.35">
      <c r="G4172" s="271">
        <v>44409</v>
      </c>
      <c r="H4172" s="4">
        <v>0.11616933043989719</v>
      </c>
      <c r="I4172" s="4">
        <v>0.13164783439894379</v>
      </c>
      <c r="J4172" s="4">
        <v>4.5672019994957846E-2</v>
      </c>
      <c r="K4172" s="4">
        <v>5.5914381949691672E-2</v>
      </c>
    </row>
    <row r="4173" spans="7:11" x14ac:dyDescent="0.35">
      <c r="G4173" s="271">
        <v>44440</v>
      </c>
      <c r="H4173" s="4">
        <v>-1.9672910606358007E-2</v>
      </c>
      <c r="I4173" s="4">
        <v>-3.1864437455768391E-2</v>
      </c>
      <c r="J4173" s="4">
        <v>4.794658881340208E-2</v>
      </c>
      <c r="K4173" s="4">
        <v>5.5777500899627519E-2</v>
      </c>
    </row>
    <row r="4174" spans="7:11" x14ac:dyDescent="0.35">
      <c r="G4174" s="271">
        <v>44470</v>
      </c>
      <c r="H4174" s="4">
        <v>-0.14855277879706574</v>
      </c>
      <c r="I4174" s="4">
        <v>-8.1315138931555064E-2</v>
      </c>
      <c r="J4174" s="4">
        <v>3.5332860610059136E-2</v>
      </c>
      <c r="K4174" s="4">
        <v>5.884530456846826E-2</v>
      </c>
    </row>
    <row r="4175" spans="7:11" x14ac:dyDescent="0.35">
      <c r="G4175" s="271">
        <v>44501</v>
      </c>
      <c r="H4175" s="4">
        <v>-0.11878041986826338</v>
      </c>
      <c r="I4175" s="4">
        <v>-1.5938321567397273E-2</v>
      </c>
      <c r="J4175" s="4">
        <v>2.7357403120390034E-2</v>
      </c>
      <c r="K4175" s="4">
        <v>7.0383925133693959E-2</v>
      </c>
    </row>
    <row r="4176" spans="7:11" x14ac:dyDescent="0.35">
      <c r="G4176" s="271">
        <v>44531</v>
      </c>
      <c r="H4176" s="4">
        <v>4.2604653652379421E-2</v>
      </c>
      <c r="I4176" s="4">
        <v>0.10310481893102352</v>
      </c>
      <c r="J4176" s="4">
        <v>2.5841139852299078E-2</v>
      </c>
      <c r="K4176" s="4">
        <v>7.7997803637086527E-2</v>
      </c>
    </row>
    <row r="4177" spans="7:11" x14ac:dyDescent="0.35">
      <c r="G4177" s="271">
        <v>44562</v>
      </c>
      <c r="H4177" s="4">
        <v>9.408310415719523E-2</v>
      </c>
      <c r="I4177" s="4">
        <v>0.26293459970036381</v>
      </c>
      <c r="J4177" s="4">
        <v>4.4842777108120346E-2</v>
      </c>
      <c r="K4177" s="4">
        <v>0.11352675077737828</v>
      </c>
    </row>
    <row r="4178" spans="7:11" x14ac:dyDescent="0.35">
      <c r="G4178" s="271">
        <v>44593</v>
      </c>
      <c r="H4178" s="4">
        <v>2.2810076833950088E-2</v>
      </c>
      <c r="I4178" s="4">
        <v>7.9552641152380588E-2</v>
      </c>
      <c r="J4178" s="4">
        <v>4.9140225850699215E-2</v>
      </c>
      <c r="K4178" s="4">
        <v>0.12342244452808449</v>
      </c>
    </row>
    <row r="4179" spans="7:11" x14ac:dyDescent="0.35">
      <c r="G4179" s="271">
        <v>44621</v>
      </c>
      <c r="H4179" s="4">
        <v>-0.12304098916239492</v>
      </c>
      <c r="I4179" s="4">
        <v>5.1065249402747037E-2</v>
      </c>
      <c r="J4179" s="4">
        <v>2.2595642318714138E-2</v>
      </c>
      <c r="K4179" s="4">
        <v>0.11547793157175734</v>
      </c>
    </row>
    <row r="4180" spans="7:11" x14ac:dyDescent="0.35">
      <c r="G4180" s="271">
        <v>44652</v>
      </c>
      <c r="H4180" s="4">
        <v>-4.7036180518663873E-2</v>
      </c>
      <c r="I4180" s="4">
        <v>0.19211098785739722</v>
      </c>
      <c r="J4180" s="4">
        <v>-2.285542912464622E-2</v>
      </c>
      <c r="K4180" s="4">
        <v>8.6389159447045616E-2</v>
      </c>
    </row>
    <row r="4181" spans="7:11" x14ac:dyDescent="0.35">
      <c r="G4181" s="271">
        <v>44682</v>
      </c>
      <c r="H4181" s="4">
        <v>0.21683763843775128</v>
      </c>
      <c r="I4181" s="4">
        <v>0.19498082445152431</v>
      </c>
      <c r="J4181" s="4">
        <v>-2.1751997288825042E-2</v>
      </c>
      <c r="K4181" s="4">
        <v>7.0740535695487106E-2</v>
      </c>
    </row>
    <row r="4182" spans="7:11" x14ac:dyDescent="0.35">
      <c r="G4182" s="271">
        <v>44713</v>
      </c>
      <c r="H4182" s="4">
        <v>0.17153691254300818</v>
      </c>
      <c r="I4182" s="4">
        <v>0.32426567863194311</v>
      </c>
      <c r="J4182" s="4">
        <v>-9.6604792751753266E-5</v>
      </c>
      <c r="K4182" s="4">
        <v>8.6804523972291658E-2</v>
      </c>
    </row>
    <row r="4183" spans="7:11" x14ac:dyDescent="0.35">
      <c r="G4183" s="271">
        <v>44743</v>
      </c>
      <c r="H4183" s="4">
        <v>2.593603511773579E-2</v>
      </c>
      <c r="I4183" s="4">
        <v>0.23554467673308732</v>
      </c>
      <c r="J4183" s="4">
        <v>9.5350344176106105E-3</v>
      </c>
      <c r="K4183" s="4">
        <v>0.11511464161119811</v>
      </c>
    </row>
    <row r="4184" spans="7:11" x14ac:dyDescent="0.35">
      <c r="G4184" s="271">
        <v>44774</v>
      </c>
      <c r="H4184" s="4">
        <v>0.3649820740063987</v>
      </c>
      <c r="I4184" s="4">
        <v>0.78761545899722485</v>
      </c>
      <c r="J4184" s="4">
        <v>2.4281334401824894E-2</v>
      </c>
      <c r="K4184" s="4">
        <v>0.14985611795646481</v>
      </c>
    </row>
    <row r="4185" spans="7:11" x14ac:dyDescent="0.35">
      <c r="G4185" s="271">
        <v>44805</v>
      </c>
      <c r="H4185" s="4">
        <v>4.3083788428745162E-2</v>
      </c>
      <c r="I4185" s="4">
        <v>0.40507850544128976</v>
      </c>
      <c r="J4185" s="4">
        <v>2.9676171917435656E-2</v>
      </c>
      <c r="K4185" s="4">
        <v>0.18842631367595053</v>
      </c>
    </row>
    <row r="4186" spans="7:11" x14ac:dyDescent="0.35">
      <c r="G4186" s="271">
        <v>44835</v>
      </c>
      <c r="H4186" s="4">
        <v>4.3560046633896787E-2</v>
      </c>
      <c r="I4186" s="4">
        <v>0.25539807425203831</v>
      </c>
      <c r="J4186" s="4">
        <v>4.9432674289695111E-2</v>
      </c>
      <c r="K4186" s="4">
        <v>0.21991938930522847</v>
      </c>
    </row>
    <row r="4187" spans="7:11" x14ac:dyDescent="0.35">
      <c r="G4187" s="271">
        <v>44866</v>
      </c>
      <c r="H4187" s="4">
        <v>0.30870659529894895</v>
      </c>
      <c r="I4187" s="4">
        <v>0.36499484154124939</v>
      </c>
      <c r="J4187" s="4">
        <v>8.806399848064439E-2</v>
      </c>
      <c r="K4187" s="4">
        <v>0.25478066804014299</v>
      </c>
    </row>
    <row r="4188" spans="7:11" x14ac:dyDescent="0.35">
      <c r="G4188" s="271">
        <v>44896</v>
      </c>
      <c r="H4188" s="4">
        <v>1.8731256581607347E-2</v>
      </c>
      <c r="I4188" s="4">
        <v>0.2366262796545926</v>
      </c>
      <c r="J4188" s="4">
        <v>8.5926802658754964E-2</v>
      </c>
      <c r="K4188" s="4">
        <v>0.26448961177703723</v>
      </c>
    </row>
    <row r="4189" spans="7:11" x14ac:dyDescent="0.35">
      <c r="G4189" s="271">
        <v>44927</v>
      </c>
      <c r="H4189" s="4">
        <v>0.10013253584524229</v>
      </c>
      <c r="I4189" s="4">
        <v>0.10168790035829778</v>
      </c>
      <c r="J4189" s="4">
        <v>8.6459359257520463E-2</v>
      </c>
      <c r="K4189" s="4">
        <v>0.24959739545736337</v>
      </c>
    </row>
    <row r="4190" spans="7:11" x14ac:dyDescent="0.35">
      <c r="G4190" s="271">
        <v>44958</v>
      </c>
      <c r="H4190" s="4">
        <v>5.95719027823709E-2</v>
      </c>
      <c r="I4190" s="4">
        <v>0.16382875066473979</v>
      </c>
      <c r="J4190" s="4">
        <v>8.9673094505887896E-2</v>
      </c>
      <c r="K4190" s="4">
        <v>0.25655237491991256</v>
      </c>
    </row>
    <row r="4191" spans="7:11" x14ac:dyDescent="0.35">
      <c r="G4191" s="271">
        <v>44986</v>
      </c>
      <c r="H4191" s="4">
        <v>0.34380207032775134</v>
      </c>
      <c r="I4191" s="4">
        <v>0.31292165521467163</v>
      </c>
      <c r="J4191" s="4">
        <v>0.13052669013574136</v>
      </c>
      <c r="K4191" s="4">
        <v>0.28026178291991566</v>
      </c>
    </row>
    <row r="4192" spans="7:11" x14ac:dyDescent="0.35">
      <c r="G4192" s="271">
        <v>45017</v>
      </c>
      <c r="H4192" s="4">
        <v>0.26101900783501497</v>
      </c>
      <c r="I4192" s="4">
        <v>0.20996905638349772</v>
      </c>
      <c r="J4192" s="4">
        <v>0.15615663673829916</v>
      </c>
      <c r="K4192" s="4">
        <v>0.28060308471482531</v>
      </c>
    </row>
    <row r="4193" spans="7:11" x14ac:dyDescent="0.35">
      <c r="G4193" s="271">
        <v>45047</v>
      </c>
      <c r="H4193" s="4">
        <v>0.13933725177342748</v>
      </c>
      <c r="I4193" s="4">
        <v>0.29878532871225394</v>
      </c>
      <c r="J4193" s="4">
        <v>0.14951239739928579</v>
      </c>
      <c r="K4193" s="4">
        <v>0.28929150031550965</v>
      </c>
    </row>
    <row r="4194" spans="7:11" x14ac:dyDescent="0.35">
      <c r="G4194" s="271">
        <v>45078</v>
      </c>
      <c r="H4194" s="4">
        <v>9.6863591854215114E-2</v>
      </c>
      <c r="I4194" s="4">
        <v>4.661473077533862E-2</v>
      </c>
      <c r="J4194" s="4">
        <v>0.14210415486196659</v>
      </c>
      <c r="K4194" s="4">
        <v>0.26034784854738335</v>
      </c>
    </row>
    <row r="4195" spans="7:11" x14ac:dyDescent="0.35">
      <c r="G4195" s="271">
        <v>45108</v>
      </c>
      <c r="H4195" s="4">
        <v>0.19557625337363715</v>
      </c>
      <c r="I4195" s="4">
        <v>-4.1561562020142051E-2</v>
      </c>
      <c r="J4195" s="4">
        <v>0.15595766379642395</v>
      </c>
      <c r="K4195" s="4">
        <v>0.23355329627233345</v>
      </c>
    </row>
    <row r="4196" spans="7:11" x14ac:dyDescent="0.35">
      <c r="G4196" s="271">
        <v>45139</v>
      </c>
      <c r="H4196" s="4">
        <v>-2.0883597090528228E-2</v>
      </c>
      <c r="I4196" s="4">
        <v>-0.20209926991763194</v>
      </c>
      <c r="J4196" s="4">
        <v>0.13100903994808966</v>
      </c>
      <c r="K4196" s="4">
        <v>0.17234231793433819</v>
      </c>
    </row>
    <row r="4197" spans="7:11" x14ac:dyDescent="0.35">
      <c r="G4197" s="271">
        <v>45170</v>
      </c>
      <c r="H4197" s="4">
        <v>0.18311018018515424</v>
      </c>
      <c r="I4197" s="4">
        <v>-0.12943472967833625</v>
      </c>
      <c r="J4197" s="4">
        <v>0.14272216306307661</v>
      </c>
      <c r="K4197" s="4">
        <v>0.12421907481294836</v>
      </c>
    </row>
    <row r="4198" spans="7:11" x14ac:dyDescent="0.35">
      <c r="G4198" s="271">
        <v>45200</v>
      </c>
      <c r="H4198" s="4">
        <v>0.17896181488194518</v>
      </c>
      <c r="I4198" s="4">
        <v>0.13778182384469595</v>
      </c>
      <c r="J4198" s="4">
        <v>0.15427537922685253</v>
      </c>
      <c r="K4198" s="4">
        <v>0.11604654210791576</v>
      </c>
    </row>
    <row r="4199" spans="7:11" x14ac:dyDescent="0.35">
      <c r="G4199" s="271">
        <v>45231</v>
      </c>
      <c r="H4199" s="4">
        <v>0.13472276277088557</v>
      </c>
      <c r="I4199" s="4">
        <v>1.0808292140031872E-2</v>
      </c>
      <c r="J4199" s="4">
        <v>0.14007702318799375</v>
      </c>
      <c r="K4199" s="4">
        <v>8.7697311730391858E-2</v>
      </c>
    </row>
    <row r="4200" spans="7:11" x14ac:dyDescent="0.35">
      <c r="G4200" s="271">
        <v>45261</v>
      </c>
      <c r="H4200" s="4">
        <v>0.25157845821202729</v>
      </c>
      <c r="I4200" s="4">
        <v>-2.7986842752723895E-2</v>
      </c>
      <c r="J4200" s="4">
        <v>0.15804651019846183</v>
      </c>
      <c r="K4200" s="4">
        <v>6.891204619958291E-2</v>
      </c>
    </row>
    <row r="4201" spans="7:11" x14ac:dyDescent="0.35">
      <c r="G4201" s="271">
        <v>45292</v>
      </c>
      <c r="H4201" s="4">
        <v>0.14477089567316836</v>
      </c>
      <c r="I4201" s="4">
        <v>0.11194816635979232</v>
      </c>
      <c r="J4201" s="4">
        <v>0.16119117753945278</v>
      </c>
      <c r="K4201" s="4">
        <v>6.9991651733787075E-2</v>
      </c>
    </row>
    <row r="4202" spans="7:11" x14ac:dyDescent="0.35">
      <c r="G4202" s="271">
        <v>45323</v>
      </c>
      <c r="H4202" s="4">
        <v>0.20210706309849469</v>
      </c>
      <c r="I4202" s="4">
        <v>0.13264660213682777</v>
      </c>
      <c r="J4202" s="4">
        <v>0.17328891773855348</v>
      </c>
      <c r="K4202" s="4">
        <v>6.8377925030352671E-2</v>
      </c>
    </row>
    <row r="4203" spans="7:11" x14ac:dyDescent="0.35">
      <c r="G4203" s="271">
        <v>45352</v>
      </c>
      <c r="H4203" s="4">
        <v>-2.7841119388984925E-3</v>
      </c>
      <c r="I4203" s="4">
        <v>-4.812837327609687E-2</v>
      </c>
      <c r="J4203" s="4">
        <v>0.14366865144425267</v>
      </c>
      <c r="K4203" s="4">
        <v>3.9150835665974437E-2</v>
      </c>
    </row>
    <row r="4204" spans="7:11" x14ac:dyDescent="0.35">
      <c r="G4204" s="271">
        <v>45383</v>
      </c>
      <c r="H4204" s="4">
        <v>0.1408380734016188</v>
      </c>
      <c r="I4204" s="4">
        <v>0.17559729235246913</v>
      </c>
      <c r="J4204" s="4">
        <v>0.13520774862213747</v>
      </c>
      <c r="K4204" s="4">
        <v>3.8733282960009774E-2</v>
      </c>
    </row>
    <row r="4205" spans="7:11" x14ac:dyDescent="0.35">
      <c r="G4205" s="271">
        <v>45413</v>
      </c>
      <c r="H4205" s="4">
        <v>7.59074069918102E-2</v>
      </c>
      <c r="I4205" s="4">
        <v>2.2720683532057473E-2</v>
      </c>
      <c r="J4205" s="4">
        <v>0.12899385836647936</v>
      </c>
      <c r="K4205" s="4">
        <v>1.7665325192878889E-2</v>
      </c>
    </row>
    <row r="4206" spans="7:11" x14ac:dyDescent="0.35">
      <c r="G4206" s="271">
        <v>45444</v>
      </c>
      <c r="H4206" s="4">
        <v>-6.5470133392723451E-2</v>
      </c>
      <c r="I4206" s="4">
        <v>-0.17362649636379157</v>
      </c>
      <c r="J4206" s="4">
        <v>0.1125462312537302</v>
      </c>
      <c r="K4206" s="4">
        <v>-1.8918284879967384E-3</v>
      </c>
    </row>
    <row r="4207" spans="7:11" x14ac:dyDescent="0.35">
      <c r="G4207" s="271">
        <v>45474</v>
      </c>
      <c r="H4207" s="4">
        <v>0.22863207859955703</v>
      </c>
      <c r="I4207" s="4">
        <v>0.25030931823392799</v>
      </c>
      <c r="J4207" s="4">
        <v>0.11655482315451104</v>
      </c>
      <c r="K4207" s="4">
        <v>1.9795258039532415E-2</v>
      </c>
    </row>
    <row r="4208" spans="7:11" x14ac:dyDescent="0.35">
      <c r="G4208" s="271">
        <v>45505</v>
      </c>
      <c r="H4208" s="4">
        <v>0.64460798740893144</v>
      </c>
      <c r="I4208" s="4">
        <v>5.8543921981123459E-2</v>
      </c>
      <c r="J4208" s="4">
        <v>0.16030558148593399</v>
      </c>
      <c r="K4208" s="4">
        <v>3.7499134923108413E-2</v>
      </c>
    </row>
    <row r="4209" spans="7:11" x14ac:dyDescent="0.35">
      <c r="G4209" s="271">
        <v>45536</v>
      </c>
      <c r="H4209" s="4">
        <v>0.19324320584644705</v>
      </c>
      <c r="I4209" s="4">
        <v>0.17270305723252277</v>
      </c>
      <c r="J4209" s="4">
        <v>0.16152033967251467</v>
      </c>
      <c r="K4209" s="4">
        <v>6.3566221183999794E-2</v>
      </c>
    </row>
    <row r="4210" spans="7:11" x14ac:dyDescent="0.35">
      <c r="G4210" s="271">
        <v>45566</v>
      </c>
      <c r="H4210" s="4">
        <v>0.40924192165214235</v>
      </c>
      <c r="I4210" s="4">
        <v>0.16918346895717429</v>
      </c>
      <c r="J4210" s="4">
        <v>0.1824601802690764</v>
      </c>
      <c r="K4210" s="4">
        <v>6.7266992267156933E-2</v>
      </c>
    </row>
    <row r="4211" spans="7:11" x14ac:dyDescent="0.35">
      <c r="G4211" s="271">
        <v>45597</v>
      </c>
      <c r="H4211" s="4">
        <v>0.10084945003570156</v>
      </c>
      <c r="I4211" s="4">
        <v>5.4970308161374826E-2</v>
      </c>
      <c r="J4211" s="4">
        <v>0.17839795708687789</v>
      </c>
      <c r="K4211" s="4">
        <v>7.1256837838098441E-2</v>
      </c>
    </row>
    <row r="4212" spans="7:11" x14ac:dyDescent="0.35">
      <c r="G4212" s="271">
        <v>45627</v>
      </c>
      <c r="H4212" s="4">
        <v>3.4869048395954616E-2</v>
      </c>
      <c r="I4212" s="4">
        <v>6.873299109457065E-2</v>
      </c>
      <c r="J4212" s="4">
        <v>0.16138700994197519</v>
      </c>
      <c r="K4212" s="4">
        <v>7.8460989778482482E-2</v>
      </c>
    </row>
    <row r="4213" spans="7:11" x14ac:dyDescent="0.35">
      <c r="G4213" s="271">
        <v>45658</v>
      </c>
      <c r="H4213" s="4">
        <v>0.11570104505943735</v>
      </c>
      <c r="I4213" s="4">
        <v>1.4689767591440583E-2</v>
      </c>
      <c r="J4213" s="4">
        <v>0.15893224939475492</v>
      </c>
      <c r="K4213" s="4">
        <v>7.0532408635039845E-2</v>
      </c>
    </row>
    <row r="4214" spans="7:11" x14ac:dyDescent="0.35">
      <c r="G4214" s="271">
        <v>45689</v>
      </c>
      <c r="H4214" s="4">
        <v>0.10114817816429067</v>
      </c>
      <c r="I4214" s="4">
        <v>-2.8476210294567927E-2</v>
      </c>
      <c r="J4214" s="4">
        <v>0.15044383402414052</v>
      </c>
      <c r="K4214" s="4">
        <v>5.588796934743212E-2</v>
      </c>
    </row>
    <row r="4215" spans="7:11" x14ac:dyDescent="0.35">
      <c r="G4215" s="271">
        <v>45717</v>
      </c>
      <c r="H4215" s="4">
        <v>0.22120571185691973</v>
      </c>
      <c r="I4215" s="4">
        <v>0.17402201921257521</v>
      </c>
      <c r="J4215" s="4">
        <v>0.16957525655954986</v>
      </c>
      <c r="K4215" s="4">
        <v>7.5996848791747951E-2</v>
      </c>
    </row>
    <row r="4216" spans="7:11" x14ac:dyDescent="0.35">
      <c r="G4216" s="271">
        <v>45748</v>
      </c>
      <c r="H4216" s="4">
        <v>0.10389924496358005</v>
      </c>
      <c r="I4216" s="4">
        <v>-0.11540087571348689</v>
      </c>
      <c r="J4216" s="4">
        <v>0.16598521356846097</v>
      </c>
      <c r="K4216" s="4">
        <v>4.8405420038360347E-2</v>
      </c>
    </row>
    <row r="4217" spans="7:11" x14ac:dyDescent="0.35">
      <c r="G4217" s="271">
        <v>45778</v>
      </c>
      <c r="H4217" s="4">
        <v>4.6602076372621148E-2</v>
      </c>
      <c r="I4217" s="4">
        <v>-6.738925141881047E-2</v>
      </c>
      <c r="J4217" s="4">
        <v>0.16262928791272868</v>
      </c>
      <c r="K4217" s="4">
        <v>3.9526642919752497E-2</v>
      </c>
    </row>
    <row r="4218" spans="7:11" x14ac:dyDescent="0.35">
      <c r="G4218" s="271">
        <v>45809</v>
      </c>
      <c r="H4218" s="4">
        <v>9.7731390134596863E-2</v>
      </c>
      <c r="I4218" s="4">
        <v>0.27908756768739407</v>
      </c>
      <c r="J4218" s="4">
        <v>0.17761706449648607</v>
      </c>
      <c r="K4218" s="4">
        <v>7.631818033381621E-2</v>
      </c>
    </row>
    <row r="4219" spans="7:11" x14ac:dyDescent="0.35">
      <c r="G4219" s="271">
        <v>45839</v>
      </c>
      <c r="H4219" s="4">
        <v>-3.7553295887729821E-2</v>
      </c>
      <c r="I4219" s="4">
        <v>-7.9748985371366321E-2</v>
      </c>
      <c r="J4219" s="4">
        <v>0.15333950847163802</v>
      </c>
      <c r="K4219" s="4">
        <v>4.9580922634009816E-2</v>
      </c>
    </row>
    <row r="4220" spans="7:11" x14ac:dyDescent="0.35">
      <c r="G4220" s="271">
        <v>45870</v>
      </c>
      <c r="H4220" s="4">
        <v>-0.37986320637620108</v>
      </c>
      <c r="I4220" s="4">
        <v>3.2182091852733574E-2</v>
      </c>
      <c r="J4220" s="4">
        <v>7.6159576939237139E-2</v>
      </c>
      <c r="K4220" s="4">
        <v>4.8106330824734256E-2</v>
      </c>
    </row>
    <row r="4221" spans="7:11" x14ac:dyDescent="0.35">
      <c r="G4221" s="271">
        <v>45901</v>
      </c>
      <c r="H4221" s="4">
        <v>5.3283659473255529E-3</v>
      </c>
      <c r="I4221" s="4">
        <v>1.0274174258584345E-4</v>
      </c>
      <c r="J4221" s="4">
        <v>6.0727342617533431E-2</v>
      </c>
      <c r="K4221" s="4">
        <v>3.4546537808469724E-2</v>
      </c>
    </row>
    <row r="4222" spans="7:11" x14ac:dyDescent="0.35">
      <c r="G4222" s="271">
        <v>45931</v>
      </c>
      <c r="H4222" s="4">
        <v>-0.11101887315950798</v>
      </c>
      <c r="I4222" s="4">
        <v>-3.5169358099737313E-2</v>
      </c>
      <c r="J4222" s="4">
        <v>1.5830073433308556E-2</v>
      </c>
      <c r="K4222" s="4">
        <v>1.5989557769210405E-2</v>
      </c>
    </row>
    <row r="4223" spans="7:11" x14ac:dyDescent="0.35">
      <c r="G4223" s="271">
        <v>45962</v>
      </c>
      <c r="H4223" s="4">
        <v>-5.3822372584519163E-2</v>
      </c>
      <c r="I4223" s="4">
        <v>4.3852006529118137E-2</v>
      </c>
      <c r="J4223" s="4">
        <v>1.733179096488513E-3</v>
      </c>
      <c r="K4223" s="4">
        <v>1.5169847745327036E-2</v>
      </c>
    </row>
    <row r="4224" spans="7:11" x14ac:dyDescent="0.35">
      <c r="G4224" s="271">
        <v>45992</v>
      </c>
      <c r="H4224" s="4">
        <v>3.9844536789036766E-2</v>
      </c>
      <c r="I4224" s="4">
        <v>0.12757324149085658</v>
      </c>
      <c r="J4224" s="4">
        <v>2.1903143535757508E-3</v>
      </c>
      <c r="K4224" s="4">
        <v>1.9635356089295897E-2</v>
      </c>
    </row>
    <row r="4225" spans="7:11" x14ac:dyDescent="0.35">
      <c r="G4225" s="271">
        <v>46023</v>
      </c>
      <c r="H4225" s="4">
        <v>1.5898209502021254E-2</v>
      </c>
      <c r="I4225" s="4">
        <v>-9.9046684906030413E-2</v>
      </c>
      <c r="J4225" s="4">
        <v>-4.4836492833553176E-3</v>
      </c>
      <c r="K4225" s="4">
        <v>1.0525815225596036E-2</v>
      </c>
    </row>
    <row r="4226" spans="7:11" x14ac:dyDescent="0.35">
      <c r="G4226" s="271">
        <v>46054</v>
      </c>
      <c r="H4226" s="4">
        <v>6.7714254530678808E-2</v>
      </c>
      <c r="I4226" s="4">
        <v>-7.4563227059639692E-3</v>
      </c>
      <c r="J4226" s="4">
        <v>-6.5413466344497184E-3</v>
      </c>
      <c r="K4226" s="4">
        <v>1.2466902426246929E-2</v>
      </c>
    </row>
    <row r="4227" spans="7:11" x14ac:dyDescent="0.35">
      <c r="G4227" s="271">
        <v>46082</v>
      </c>
      <c r="H4227" s="4">
        <v>-1</v>
      </c>
      <c r="I4227" s="4">
        <v>-1</v>
      </c>
      <c r="J4227" s="4">
        <v>-3.080564373407968E-2</v>
      </c>
      <c r="K4227" s="4">
        <v>-1.6539038888249036E-2</v>
      </c>
    </row>
    <row r="4228" spans="7:11" x14ac:dyDescent="0.35">
      <c r="G4228" s="271">
        <v>46113</v>
      </c>
      <c r="H4228" s="4">
        <v>-1</v>
      </c>
      <c r="I4228" s="4">
        <v>-1</v>
      </c>
      <c r="J4228" s="4">
        <v>-4.3051345145931119E-2</v>
      </c>
      <c r="K4228" s="4">
        <v>-7.4691190193305612E-3</v>
      </c>
    </row>
    <row r="4229" spans="7:11" x14ac:dyDescent="0.35">
      <c r="G4229" s="271">
        <v>46143</v>
      </c>
      <c r="H4229" s="4">
        <v>-1</v>
      </c>
      <c r="I4229" s="4">
        <v>-1</v>
      </c>
      <c r="J4229" s="4">
        <v>-5.3689170541906694E-2</v>
      </c>
      <c r="K4229" s="4">
        <v>-7.3110505316720253E-3</v>
      </c>
    </row>
    <row r="4230" spans="7:11" x14ac:dyDescent="0.35">
      <c r="G4230" s="271">
        <v>46174</v>
      </c>
      <c r="H4230" s="4">
        <v>-1</v>
      </c>
      <c r="I4230" s="4">
        <v>-1</v>
      </c>
      <c r="J4230" s="4">
        <v>-5.974792608259516E-2</v>
      </c>
      <c r="K4230" s="4">
        <v>-3.6467780003500594E-2</v>
      </c>
    </row>
    <row r="4231" spans="7:11" x14ac:dyDescent="0.35">
      <c r="G4231" s="271">
        <v>46204</v>
      </c>
      <c r="H4231" s="4">
        <v>-1</v>
      </c>
      <c r="I4231" s="4">
        <v>-1</v>
      </c>
      <c r="J4231" s="4">
        <v>-5.7416184210372423E-2</v>
      </c>
      <c r="K4231" s="4">
        <v>-2.7367268499140618E-2</v>
      </c>
    </row>
    <row r="4232" spans="7:11" x14ac:dyDescent="0.35">
      <c r="G4232" s="271">
        <v>46235</v>
      </c>
      <c r="H4232" s="4">
        <v>-1</v>
      </c>
      <c r="I4232" s="4">
        <v>-1</v>
      </c>
      <c r="J4232" s="4">
        <v>2.8771148863379725E-2</v>
      </c>
      <c r="K4232" s="4">
        <v>2.0466955789141483E-2</v>
      </c>
    </row>
    <row r="4233" spans="7:11" x14ac:dyDescent="0.35">
      <c r="G4233" s="271">
        <v>46266</v>
      </c>
      <c r="H4233" s="4">
        <v>-1</v>
      </c>
      <c r="I4233" s="4">
        <v>-1</v>
      </c>
      <c r="J4233" s="4">
        <v>2.6191590459134328E-2</v>
      </c>
      <c r="K4233" s="4">
        <v>2.0596350449354706E-2</v>
      </c>
    </row>
    <row r="4234" spans="7:11" x14ac:dyDescent="0.35">
      <c r="G4234" s="271">
        <v>46296</v>
      </c>
      <c r="H4234" s="4">
        <v>-1</v>
      </c>
      <c r="I4234" s="4">
        <v>-1</v>
      </c>
      <c r="J4234" s="4">
        <v>1.6475954105939383E-2</v>
      </c>
      <c r="K4234" s="4">
        <v>-5.7931801571929897E-3</v>
      </c>
    </row>
    <row r="4235" spans="7:11" x14ac:dyDescent="0.35">
      <c r="G4235" s="271">
        <v>46327</v>
      </c>
      <c r="H4235" s="4">
        <v>-1</v>
      </c>
      <c r="I4235" s="4">
        <v>-1</v>
      </c>
      <c r="J4235" s="4">
        <v>-3.135726850345133E-4</v>
      </c>
      <c r="K4235" s="4">
        <v>-5.0571533105458033E-2</v>
      </c>
    </row>
    <row r="4236" spans="7:11" x14ac:dyDescent="0.35">
      <c r="G4236" s="271">
        <v>46357</v>
      </c>
      <c r="H4236" s="4">
        <v>-1</v>
      </c>
      <c r="I4236" s="4">
        <v>-1</v>
      </c>
      <c r="J4236" s="4">
        <v>2.7906224615733999E-2</v>
      </c>
      <c r="K4236" s="4">
        <v>-6.4337795643605533E-2</v>
      </c>
    </row>
    <row r="4237" spans="7:11" x14ac:dyDescent="0.35">
      <c r="G4237" s="20" t="s">
        <v>1228</v>
      </c>
    </row>
    <row r="4238" spans="7:11" x14ac:dyDescent="0.35">
      <c r="G4238" s="271">
        <v>34700</v>
      </c>
      <c r="H4238" s="4">
        <v>-1</v>
      </c>
      <c r="I4238" s="4">
        <v>-1</v>
      </c>
      <c r="J4238" s="4">
        <v>-1</v>
      </c>
      <c r="K4238" s="4">
        <v>-1</v>
      </c>
    </row>
    <row r="4239" spans="7:11" x14ac:dyDescent="0.35">
      <c r="G4239" s="271">
        <v>34731</v>
      </c>
      <c r="H4239" s="4">
        <v>-1</v>
      </c>
      <c r="I4239" s="4">
        <v>-1</v>
      </c>
      <c r="J4239" s="4">
        <v>-1</v>
      </c>
      <c r="K4239" s="4">
        <v>-1</v>
      </c>
    </row>
    <row r="4240" spans="7:11" x14ac:dyDescent="0.35">
      <c r="G4240" s="271">
        <v>34759</v>
      </c>
      <c r="H4240" s="4">
        <v>-1</v>
      </c>
      <c r="I4240" s="4">
        <v>-1</v>
      </c>
      <c r="J4240" s="4">
        <v>-1</v>
      </c>
      <c r="K4240" s="4">
        <v>-1</v>
      </c>
    </row>
    <row r="4241" spans="7:11" x14ac:dyDescent="0.35">
      <c r="G4241" s="271">
        <v>34790</v>
      </c>
      <c r="H4241" s="4">
        <v>-1</v>
      </c>
      <c r="I4241" s="4">
        <v>-1</v>
      </c>
      <c r="J4241" s="4">
        <v>-1</v>
      </c>
      <c r="K4241" s="4">
        <v>-1</v>
      </c>
    </row>
    <row r="4242" spans="7:11" x14ac:dyDescent="0.35">
      <c r="G4242" s="271">
        <v>34820</v>
      </c>
      <c r="H4242" s="4">
        <v>-1</v>
      </c>
      <c r="I4242" s="4">
        <v>-1</v>
      </c>
      <c r="J4242" s="4">
        <v>-1</v>
      </c>
      <c r="K4242" s="4">
        <v>-1</v>
      </c>
    </row>
    <row r="4243" spans="7:11" x14ac:dyDescent="0.35">
      <c r="G4243" s="271">
        <v>34851</v>
      </c>
      <c r="H4243" s="4">
        <v>-1</v>
      </c>
      <c r="I4243" s="4">
        <v>-1</v>
      </c>
      <c r="J4243" s="4">
        <v>-1</v>
      </c>
      <c r="K4243" s="4">
        <v>-1</v>
      </c>
    </row>
    <row r="4244" spans="7:11" x14ac:dyDescent="0.35">
      <c r="G4244" s="271">
        <v>34881</v>
      </c>
      <c r="H4244" s="4">
        <v>-1</v>
      </c>
      <c r="I4244" s="4">
        <v>-1</v>
      </c>
      <c r="J4244" s="4">
        <v>-1</v>
      </c>
      <c r="K4244" s="4">
        <v>-1</v>
      </c>
    </row>
    <row r="4245" spans="7:11" x14ac:dyDescent="0.35">
      <c r="G4245" s="271">
        <v>34912</v>
      </c>
      <c r="H4245" s="4">
        <v>-1</v>
      </c>
      <c r="I4245" s="4">
        <v>-1</v>
      </c>
      <c r="J4245" s="4">
        <v>-1</v>
      </c>
      <c r="K4245" s="4">
        <v>-1</v>
      </c>
    </row>
    <row r="4246" spans="7:11" x14ac:dyDescent="0.35">
      <c r="G4246" s="271">
        <v>34943</v>
      </c>
      <c r="H4246" s="4">
        <v>-1</v>
      </c>
      <c r="I4246" s="4">
        <v>-1</v>
      </c>
      <c r="J4246" s="4">
        <v>-1</v>
      </c>
      <c r="K4246" s="4">
        <v>-1</v>
      </c>
    </row>
    <row r="4247" spans="7:11" x14ac:dyDescent="0.35">
      <c r="G4247" s="271">
        <v>34973</v>
      </c>
      <c r="H4247" s="4">
        <v>-1</v>
      </c>
      <c r="I4247" s="4">
        <v>-1</v>
      </c>
      <c r="J4247" s="4">
        <v>-1</v>
      </c>
      <c r="K4247" s="4">
        <v>-1</v>
      </c>
    </row>
    <row r="4248" spans="7:11" x14ac:dyDescent="0.35">
      <c r="G4248" s="271">
        <v>35004</v>
      </c>
      <c r="H4248" s="4">
        <v>-1</v>
      </c>
      <c r="I4248" s="4">
        <v>-1</v>
      </c>
      <c r="J4248" s="4">
        <v>-1</v>
      </c>
      <c r="K4248" s="4">
        <v>-1</v>
      </c>
    </row>
    <row r="4249" spans="7:11" x14ac:dyDescent="0.35">
      <c r="G4249" s="271">
        <v>35034</v>
      </c>
      <c r="H4249" s="4">
        <v>-1</v>
      </c>
      <c r="I4249" s="4">
        <v>-1</v>
      </c>
      <c r="J4249" s="4">
        <v>-1</v>
      </c>
      <c r="K4249" s="4">
        <v>-1</v>
      </c>
    </row>
    <row r="4250" spans="7:11" x14ac:dyDescent="0.35">
      <c r="G4250" s="271">
        <v>35065</v>
      </c>
      <c r="H4250" s="4">
        <v>0.1105512297349649</v>
      </c>
      <c r="I4250" s="4">
        <v>9.872546489419598E-2</v>
      </c>
      <c r="J4250" s="4">
        <v>4.400711215650599E-2</v>
      </c>
      <c r="K4250" s="4">
        <v>0.10099348249816154</v>
      </c>
    </row>
    <row r="4251" spans="7:11" x14ac:dyDescent="0.35">
      <c r="G4251" s="271">
        <v>35096</v>
      </c>
      <c r="H4251" s="4">
        <v>8.2437499813156068E-2</v>
      </c>
      <c r="I4251" s="4">
        <v>0.12034457206214011</v>
      </c>
      <c r="J4251" s="4">
        <v>4.0848589579816741E-2</v>
      </c>
      <c r="K4251" s="4">
        <v>8.5382974887882934E-2</v>
      </c>
    </row>
    <row r="4252" spans="7:11" x14ac:dyDescent="0.35">
      <c r="G4252" s="271">
        <v>35125</v>
      </c>
      <c r="H4252" s="4">
        <v>-2.4755042210557021E-2</v>
      </c>
      <c r="I4252" s="4">
        <v>-4.6035204733324675E-2</v>
      </c>
      <c r="J4252" s="4">
        <v>-2.9209021228078891E-2</v>
      </c>
      <c r="K4252" s="4">
        <v>1.8106356942899637E-3</v>
      </c>
    </row>
    <row r="4253" spans="7:11" x14ac:dyDescent="0.35">
      <c r="G4253" s="271">
        <v>35156</v>
      </c>
      <c r="H4253" s="4">
        <v>0.16855437279239149</v>
      </c>
      <c r="I4253" s="4">
        <v>0.14909589923833999</v>
      </c>
      <c r="J4253" s="4">
        <v>1.092923488511377E-2</v>
      </c>
      <c r="K4253" s="4">
        <v>3.0648470831080132E-2</v>
      </c>
    </row>
    <row r="4254" spans="7:11" x14ac:dyDescent="0.35">
      <c r="G4254" s="271">
        <v>35186</v>
      </c>
      <c r="H4254" s="4">
        <v>0.13494077680604533</v>
      </c>
      <c r="I4254" s="4">
        <v>3.22896531579695E-2</v>
      </c>
      <c r="J4254" s="4">
        <v>1.648714295226883E-2</v>
      </c>
      <c r="K4254" s="4">
        <v>1.2951312157824413E-2</v>
      </c>
    </row>
    <row r="4255" spans="7:11" x14ac:dyDescent="0.35">
      <c r="G4255" s="271">
        <v>35217</v>
      </c>
      <c r="H4255" s="4">
        <v>1.7050117691103317E-2</v>
      </c>
      <c r="I4255" s="4">
        <v>1.6082671530103898E-2</v>
      </c>
      <c r="J4255" s="4">
        <v>6.3668581463767193E-3</v>
      </c>
      <c r="K4255" s="4">
        <v>5.5650022449018621E-3</v>
      </c>
    </row>
    <row r="4256" spans="7:11" x14ac:dyDescent="0.35">
      <c r="G4256" s="271">
        <v>35247</v>
      </c>
      <c r="H4256" s="4">
        <v>0.23585304452084976</v>
      </c>
      <c r="I4256" s="4">
        <v>0.19156230239001659</v>
      </c>
      <c r="J4256" s="4">
        <v>3.4953453167703596E-2</v>
      </c>
      <c r="K4256" s="4">
        <v>2.9719562822087431E-2</v>
      </c>
    </row>
    <row r="4257" spans="7:11" x14ac:dyDescent="0.35">
      <c r="G4257" s="271">
        <v>35278</v>
      </c>
      <c r="H4257" s="4">
        <v>0.13932857502788609</v>
      </c>
      <c r="I4257" s="4">
        <v>8.3822340195358613E-3</v>
      </c>
      <c r="J4257" s="4">
        <v>9.4568883162808426E-2</v>
      </c>
      <c r="K4257" s="4">
        <v>6.7306212484608885E-2</v>
      </c>
    </row>
    <row r="4258" spans="7:11" x14ac:dyDescent="0.35">
      <c r="G4258" s="271">
        <v>35309</v>
      </c>
      <c r="H4258" s="4">
        <v>9.5242089146421405E-2</v>
      </c>
      <c r="I4258" s="4">
        <v>6.7741527224487674E-2</v>
      </c>
      <c r="J4258" s="4">
        <v>0.10175823277403828</v>
      </c>
      <c r="K4258" s="4">
        <v>6.6398200418357645E-2</v>
      </c>
    </row>
    <row r="4259" spans="7:11" x14ac:dyDescent="0.35">
      <c r="G4259" s="271">
        <v>35339</v>
      </c>
      <c r="H4259" s="4">
        <v>0.22853994805416677</v>
      </c>
      <c r="I4259" s="4">
        <v>0.12779795250897896</v>
      </c>
      <c r="J4259" s="4">
        <v>0.10816697899444661</v>
      </c>
      <c r="K4259" s="4">
        <v>6.4820130691904287E-2</v>
      </c>
    </row>
    <row r="4260" spans="7:11" x14ac:dyDescent="0.35">
      <c r="G4260" s="271">
        <v>35370</v>
      </c>
      <c r="H4260" s="4">
        <v>9.6635099964932358E-2</v>
      </c>
      <c r="I4260" s="4">
        <v>5.7722017647242163E-2</v>
      </c>
      <c r="J4260" s="4">
        <v>0.10077061163944956</v>
      </c>
      <c r="K4260" s="4">
        <v>6.2635748931749724E-2</v>
      </c>
    </row>
    <row r="4261" spans="7:11" x14ac:dyDescent="0.35">
      <c r="G4261" s="271">
        <v>35400</v>
      </c>
      <c r="H4261" s="4">
        <v>0.17265094177329776</v>
      </c>
      <c r="I4261" s="4">
        <v>0.16787557530869757</v>
      </c>
      <c r="J4261" s="4">
        <v>0.11791919785271432</v>
      </c>
      <c r="K4261" s="4">
        <v>8.0755043232188628E-2</v>
      </c>
    </row>
    <row r="4262" spans="7:11" x14ac:dyDescent="0.35">
      <c r="G4262" s="271">
        <v>35431</v>
      </c>
      <c r="H4262" s="4">
        <v>0.11605717924800141</v>
      </c>
      <c r="I4262" s="4">
        <v>0.11262160782799713</v>
      </c>
      <c r="J4262" s="4">
        <v>0.11834225540062904</v>
      </c>
      <c r="K4262" s="4">
        <v>8.2044952800910842E-2</v>
      </c>
    </row>
    <row r="4263" spans="7:11" x14ac:dyDescent="0.35">
      <c r="G4263" s="271">
        <v>35462</v>
      </c>
      <c r="H4263" s="4">
        <v>8.493686191993155E-2</v>
      </c>
      <c r="I4263" s="4">
        <v>5.5066228994549826E-2</v>
      </c>
      <c r="J4263" s="4">
        <v>0.11832168278131161</v>
      </c>
      <c r="K4263" s="4">
        <v>7.666010059246231E-2</v>
      </c>
    </row>
    <row r="4264" spans="7:11" x14ac:dyDescent="0.35">
      <c r="G4264" s="271">
        <v>35490</v>
      </c>
      <c r="H4264" s="4">
        <v>0.14139994768732356</v>
      </c>
      <c r="I4264" s="4">
        <v>8.5781120037412562E-2</v>
      </c>
      <c r="J4264" s="4">
        <v>0.13438523151766768</v>
      </c>
      <c r="K4264" s="4">
        <v>8.918464132695636E-2</v>
      </c>
    </row>
    <row r="4265" spans="7:11" x14ac:dyDescent="0.35">
      <c r="G4265" s="271">
        <v>35521</v>
      </c>
      <c r="H4265" s="4">
        <v>0.31134762761669554</v>
      </c>
      <c r="I4265" s="4">
        <v>0.25270119077543196</v>
      </c>
      <c r="J4265" s="4">
        <v>0.14741538860489856</v>
      </c>
      <c r="K4265" s="4">
        <v>9.9004617098899406E-2</v>
      </c>
    </row>
    <row r="4266" spans="7:11" x14ac:dyDescent="0.35">
      <c r="G4266" s="271">
        <v>35551</v>
      </c>
      <c r="H4266" s="4">
        <v>0.12929061865259839</v>
      </c>
      <c r="I4266" s="4">
        <v>9.949210461970015E-2</v>
      </c>
      <c r="J4266" s="4">
        <v>0.14673603977298733</v>
      </c>
      <c r="K4266" s="4">
        <v>0.1049766941456014</v>
      </c>
    </row>
    <row r="4267" spans="7:11" x14ac:dyDescent="0.35">
      <c r="G4267" s="271">
        <v>35582</v>
      </c>
      <c r="H4267" s="4">
        <v>0.22770964460752818</v>
      </c>
      <c r="I4267" s="4">
        <v>0.17422009137226113</v>
      </c>
      <c r="J4267" s="4">
        <v>0.16529805030896672</v>
      </c>
      <c r="K4267" s="4">
        <v>0.11874643429974086</v>
      </c>
    </row>
    <row r="4268" spans="7:11" x14ac:dyDescent="0.35">
      <c r="G4268" s="271">
        <v>35612</v>
      </c>
      <c r="H4268" s="4">
        <v>0.28484042894367345</v>
      </c>
      <c r="I4268" s="4">
        <v>0.15574406880250757</v>
      </c>
      <c r="J4268" s="4">
        <v>0.17113776615393683</v>
      </c>
      <c r="K4268" s="4">
        <v>0.11654689941886875</v>
      </c>
    </row>
    <row r="4269" spans="7:11" x14ac:dyDescent="0.35">
      <c r="G4269" s="271">
        <v>35643</v>
      </c>
      <c r="H4269" s="4">
        <v>0.20804085391983906</v>
      </c>
      <c r="I4269" s="4">
        <v>0.17564624360276571</v>
      </c>
      <c r="J4269" s="4">
        <v>0.17477931851957451</v>
      </c>
      <c r="K4269" s="4">
        <v>0.12634497882861684</v>
      </c>
    </row>
    <row r="4270" spans="7:11" x14ac:dyDescent="0.35">
      <c r="G4270" s="271">
        <v>35674</v>
      </c>
      <c r="H4270" s="4">
        <v>0.27270050301921356</v>
      </c>
      <c r="I4270" s="4">
        <v>0.24014364913473707</v>
      </c>
      <c r="J4270" s="4">
        <v>0.18898902463774436</v>
      </c>
      <c r="K4270" s="4">
        <v>0.14114157686401008</v>
      </c>
    </row>
    <row r="4271" spans="7:11" x14ac:dyDescent="0.35">
      <c r="G4271" s="271">
        <v>35704</v>
      </c>
      <c r="H4271" s="4">
        <v>0.20428774201160405</v>
      </c>
      <c r="I4271" s="4">
        <v>0.2041540988202164</v>
      </c>
      <c r="J4271" s="4">
        <v>0.18723740620349671</v>
      </c>
      <c r="K4271" s="4">
        <v>0.14849651199752656</v>
      </c>
    </row>
    <row r="4272" spans="7:11" x14ac:dyDescent="0.35">
      <c r="G4272" s="271">
        <v>35735</v>
      </c>
      <c r="H4272" s="4">
        <v>0.14991838203552232</v>
      </c>
      <c r="I4272" s="4">
        <v>0.17191026501145013</v>
      </c>
      <c r="J4272" s="4">
        <v>0.19156356372070404</v>
      </c>
      <c r="K4272" s="4">
        <v>0.15818063414884476</v>
      </c>
    </row>
    <row r="4273" spans="7:11" x14ac:dyDescent="0.35">
      <c r="G4273" s="271">
        <v>35765</v>
      </c>
      <c r="H4273" s="4">
        <v>0.20939338432055177</v>
      </c>
      <c r="I4273" s="4">
        <v>0.21511576866551252</v>
      </c>
      <c r="J4273" s="4">
        <v>0.19443628211114095</v>
      </c>
      <c r="K4273" s="4">
        <v>0.1623412285864605</v>
      </c>
    </row>
    <row r="4274" spans="7:11" x14ac:dyDescent="0.35">
      <c r="G4274" s="271">
        <v>35796</v>
      </c>
      <c r="H4274" s="4">
        <v>0.10687922296774799</v>
      </c>
      <c r="I4274" s="4">
        <v>0.12086512630265811</v>
      </c>
      <c r="J4274" s="4">
        <v>0.1929033383108032</v>
      </c>
      <c r="K4274" s="4">
        <v>0.1626157900439662</v>
      </c>
    </row>
    <row r="4275" spans="7:11" x14ac:dyDescent="0.35">
      <c r="G4275" s="271">
        <v>35827</v>
      </c>
      <c r="H4275" s="4">
        <v>0.23192924016807415</v>
      </c>
      <c r="I4275" s="4">
        <v>0.18368575963709333</v>
      </c>
      <c r="J4275" s="4">
        <v>0.20466384249285841</v>
      </c>
      <c r="K4275" s="4">
        <v>0.17322796030107535</v>
      </c>
    </row>
    <row r="4276" spans="7:11" x14ac:dyDescent="0.35">
      <c r="G4276" s="271">
        <v>35855</v>
      </c>
      <c r="H4276" s="4">
        <v>0.19580423299665206</v>
      </c>
      <c r="I4276" s="4">
        <v>0.26616659224096462</v>
      </c>
      <c r="J4276" s="4">
        <v>0.20909679343696563</v>
      </c>
      <c r="K4276" s="4">
        <v>0.18895303764664084</v>
      </c>
    </row>
    <row r="4277" spans="7:11" x14ac:dyDescent="0.35">
      <c r="G4277" s="271">
        <v>35886</v>
      </c>
      <c r="H4277" s="4">
        <v>6.1475840017316985E-2</v>
      </c>
      <c r="I4277" s="4">
        <v>2.2160593179540999E-2</v>
      </c>
      <c r="J4277" s="4">
        <v>0.18635466444052895</v>
      </c>
      <c r="K4277" s="4">
        <v>0.16707661412981456</v>
      </c>
    </row>
    <row r="4278" spans="7:11" x14ac:dyDescent="0.35">
      <c r="G4278" s="271">
        <v>35916</v>
      </c>
      <c r="H4278" s="4">
        <v>0.12559375831003816</v>
      </c>
      <c r="I4278" s="4">
        <v>0.1476270900941139</v>
      </c>
      <c r="J4278" s="4">
        <v>0.18539522300361688</v>
      </c>
      <c r="K4278" s="4">
        <v>0.17091128568786806</v>
      </c>
    </row>
    <row r="4279" spans="7:11" x14ac:dyDescent="0.35">
      <c r="G4279" s="271">
        <v>35947</v>
      </c>
      <c r="H4279" s="4">
        <v>0.13689634668881401</v>
      </c>
      <c r="I4279" s="4">
        <v>0.19922691868341524</v>
      </c>
      <c r="J4279" s="4">
        <v>0.17761301232380733</v>
      </c>
      <c r="K4279" s="4">
        <v>0.17326250072400362</v>
      </c>
    </row>
    <row r="4280" spans="7:11" x14ac:dyDescent="0.35">
      <c r="G4280" s="271">
        <v>35977</v>
      </c>
      <c r="H4280" s="4">
        <v>4.671701773087511E-3</v>
      </c>
      <c r="I4280" s="4">
        <v>0.10106514929854105</v>
      </c>
      <c r="J4280" s="4">
        <v>0.15131045863803649</v>
      </c>
      <c r="K4280" s="4">
        <v>0.16787657751511054</v>
      </c>
    </row>
    <row r="4281" spans="7:11" x14ac:dyDescent="0.35">
      <c r="G4281" s="271">
        <v>36008</v>
      </c>
      <c r="H4281" s="4">
        <v>6.4386275728450792E-2</v>
      </c>
      <c r="I4281" s="4">
        <v>0.14778271810398347</v>
      </c>
      <c r="J4281" s="4">
        <v>0.14357620056239329</v>
      </c>
      <c r="K4281" s="4">
        <v>0.16623508160610623</v>
      </c>
    </row>
    <row r="4282" spans="7:11" x14ac:dyDescent="0.35">
      <c r="G4282" s="271">
        <v>36039</v>
      </c>
      <c r="H4282" s="4">
        <v>1.5028694285297073E-2</v>
      </c>
      <c r="I4282" s="4">
        <v>7.4472444695912188E-2</v>
      </c>
      <c r="J4282" s="4">
        <v>0.12306275150851964</v>
      </c>
      <c r="K4282" s="4">
        <v>0.15180630070361456</v>
      </c>
    </row>
    <row r="4283" spans="7:11" x14ac:dyDescent="0.35">
      <c r="G4283" s="271">
        <v>36069</v>
      </c>
      <c r="H4283" s="4">
        <v>-6.0329105504587366E-2</v>
      </c>
      <c r="I4283" s="4">
        <v>3.1016214202354453E-2</v>
      </c>
      <c r="J4283" s="4">
        <v>9.6682729330461958E-2</v>
      </c>
      <c r="K4283" s="4">
        <v>0.13488191919321224</v>
      </c>
    </row>
    <row r="4284" spans="7:11" x14ac:dyDescent="0.35">
      <c r="G4284" s="271">
        <v>36100</v>
      </c>
      <c r="H4284" s="4">
        <v>1.5752084876685446E-2</v>
      </c>
      <c r="I4284" s="4">
        <v>0.11556926549395419</v>
      </c>
      <c r="J4284" s="4">
        <v>8.4957144660103401E-2</v>
      </c>
      <c r="K4284" s="4">
        <v>0.13031508784833656</v>
      </c>
    </row>
    <row r="4285" spans="7:11" x14ac:dyDescent="0.35">
      <c r="G4285" s="271">
        <v>36130</v>
      </c>
      <c r="H4285" s="4">
        <v>-4.2564997329808119E-4</v>
      </c>
      <c r="I4285" s="4">
        <v>0.1104211651639373</v>
      </c>
      <c r="J4285" s="4">
        <v>6.8830367355729116E-2</v>
      </c>
      <c r="K4285" s="4">
        <v>0.12229448623854444</v>
      </c>
    </row>
    <row r="4286" spans="7:11" x14ac:dyDescent="0.35">
      <c r="G4286" s="271">
        <v>36161</v>
      </c>
      <c r="H4286" s="4">
        <v>-3.4835367383490579E-2</v>
      </c>
      <c r="I4286" s="4">
        <v>3.6430519140892681E-2</v>
      </c>
      <c r="J4286" s="4">
        <v>5.749938627992357E-2</v>
      </c>
      <c r="K4286" s="4">
        <v>0.1153209177973471</v>
      </c>
    </row>
    <row r="4287" spans="7:11" x14ac:dyDescent="0.35">
      <c r="G4287" s="271">
        <v>36192</v>
      </c>
      <c r="H4287" s="4">
        <v>-4.5321568056613248E-3</v>
      </c>
      <c r="I4287" s="4">
        <v>6.6228672740738181E-2</v>
      </c>
      <c r="J4287" s="4">
        <v>3.9822889626524915E-2</v>
      </c>
      <c r="K4287" s="4">
        <v>0.10602059675647957</v>
      </c>
    </row>
    <row r="4288" spans="7:11" x14ac:dyDescent="0.35">
      <c r="G4288" s="271">
        <v>36220</v>
      </c>
      <c r="H4288" s="4">
        <v>6.061205072882081E-2</v>
      </c>
      <c r="I4288" s="4">
        <v>9.7204001828320674E-2</v>
      </c>
      <c r="J4288" s="4">
        <v>2.949936402990927E-2</v>
      </c>
      <c r="K4288" s="4">
        <v>9.2959864733401565E-2</v>
      </c>
    </row>
    <row r="4289" spans="7:11" x14ac:dyDescent="0.35">
      <c r="G4289" s="271">
        <v>36251</v>
      </c>
      <c r="H4289" s="4">
        <v>-6.1538492716715965E-2</v>
      </c>
      <c r="I4289" s="4">
        <v>0.12028433235175662</v>
      </c>
      <c r="J4289" s="4">
        <v>1.857074079765697E-2</v>
      </c>
      <c r="K4289" s="4">
        <v>0.10146149747022104</v>
      </c>
    </row>
    <row r="4290" spans="7:11" x14ac:dyDescent="0.35">
      <c r="G4290" s="271">
        <v>36281</v>
      </c>
      <c r="H4290" s="4">
        <v>-1.4041535498583446E-3</v>
      </c>
      <c r="I4290" s="4">
        <v>0.12744426591826996</v>
      </c>
      <c r="J4290" s="4">
        <v>8.3243607555778532E-3</v>
      </c>
      <c r="K4290" s="4">
        <v>0.10018742272508119</v>
      </c>
    </row>
    <row r="4291" spans="7:11" x14ac:dyDescent="0.35">
      <c r="G4291" s="271">
        <v>36312</v>
      </c>
      <c r="H4291" s="4">
        <v>5.2501128339306424E-2</v>
      </c>
      <c r="I4291" s="4">
        <v>0.10769401891138819</v>
      </c>
      <c r="J4291" s="4">
        <v>2.0836948367268793E-3</v>
      </c>
      <c r="K4291" s="4">
        <v>9.3110930465286623E-2</v>
      </c>
    </row>
    <row r="4292" spans="7:11" x14ac:dyDescent="0.35">
      <c r="G4292" s="271">
        <v>36342</v>
      </c>
      <c r="H4292" s="4">
        <v>-3.1948971098024748E-3</v>
      </c>
      <c r="I4292" s="4">
        <v>0.11234316523670951</v>
      </c>
      <c r="J4292" s="4">
        <v>1.3805600408660634E-3</v>
      </c>
      <c r="K4292" s="4">
        <v>9.41799226234179E-2</v>
      </c>
    </row>
    <row r="4293" spans="7:11" x14ac:dyDescent="0.35">
      <c r="G4293" s="271">
        <v>36373</v>
      </c>
      <c r="H4293" s="4">
        <v>0.11668780430565207</v>
      </c>
      <c r="I4293" s="4">
        <v>0.23224182738040167</v>
      </c>
      <c r="J4293" s="4">
        <v>4.3976178005566968E-3</v>
      </c>
      <c r="K4293" s="4">
        <v>9.9707281842218443E-2</v>
      </c>
    </row>
    <row r="4294" spans="7:11" x14ac:dyDescent="0.35">
      <c r="G4294" s="271">
        <v>36404</v>
      </c>
      <c r="H4294" s="4">
        <v>0.10441362269276477</v>
      </c>
      <c r="I4294" s="4">
        <v>0.18020201713726736</v>
      </c>
      <c r="J4294" s="4">
        <v>1.1615422999090352E-2</v>
      </c>
      <c r="K4294" s="4">
        <v>0.1089540090475305</v>
      </c>
    </row>
    <row r="4295" spans="7:11" x14ac:dyDescent="0.35">
      <c r="G4295" s="271">
        <v>36434</v>
      </c>
      <c r="H4295" s="4">
        <v>5.9821039198557857E-2</v>
      </c>
      <c r="I4295" s="4">
        <v>7.5760365187940826E-2</v>
      </c>
      <c r="J4295" s="4">
        <v>2.2858449017006732E-2</v>
      </c>
      <c r="K4295" s="4">
        <v>0.11292272137414372</v>
      </c>
    </row>
    <row r="4296" spans="7:11" x14ac:dyDescent="0.35">
      <c r="G4296" s="271">
        <v>36465</v>
      </c>
      <c r="H4296" s="4">
        <v>0.16632442868807429</v>
      </c>
      <c r="I4296" s="4">
        <v>0.25249417739313795</v>
      </c>
      <c r="J4296" s="4">
        <v>3.5841049169999195E-2</v>
      </c>
      <c r="K4296" s="4">
        <v>0.12506965677273985</v>
      </c>
    </row>
    <row r="4297" spans="7:11" x14ac:dyDescent="0.35">
      <c r="G4297" s="271">
        <v>36495</v>
      </c>
      <c r="H4297" s="4">
        <v>0.16964824103613618</v>
      </c>
      <c r="I4297" s="4">
        <v>0.19209178369811308</v>
      </c>
      <c r="J4297" s="4">
        <v>4.9466160962128525E-2</v>
      </c>
      <c r="K4297" s="4">
        <v>0.13216759433325898</v>
      </c>
    </row>
    <row r="4298" spans="7:11" x14ac:dyDescent="0.35">
      <c r="G4298" s="271">
        <v>36526</v>
      </c>
      <c r="H4298" s="4">
        <v>0.17103131454826892</v>
      </c>
      <c r="I4298" s="4">
        <v>0.28438880998020077</v>
      </c>
      <c r="J4298" s="4">
        <v>6.5117076136993468E-2</v>
      </c>
      <c r="K4298" s="4">
        <v>0.15090576238077436</v>
      </c>
    </row>
    <row r="4299" spans="7:11" x14ac:dyDescent="0.35">
      <c r="G4299" s="271">
        <v>36557</v>
      </c>
      <c r="H4299" s="4">
        <v>0.1985624763264866</v>
      </c>
      <c r="I4299" s="4">
        <v>0.26376314275857227</v>
      </c>
      <c r="J4299" s="4">
        <v>8.202205418401709E-2</v>
      </c>
      <c r="K4299" s="4">
        <v>0.16703969950773434</v>
      </c>
    </row>
    <row r="4300" spans="7:11" x14ac:dyDescent="0.35">
      <c r="G4300" s="271">
        <v>36586</v>
      </c>
      <c r="H4300" s="4">
        <v>0.14944331748881989</v>
      </c>
      <c r="I4300" s="4">
        <v>0.23364417199300513</v>
      </c>
      <c r="J4300" s="4">
        <v>9.0519469308226075E-2</v>
      </c>
      <c r="K4300" s="4">
        <v>0.17966231189519299</v>
      </c>
    </row>
    <row r="4301" spans="7:11" x14ac:dyDescent="0.35">
      <c r="G4301" s="271">
        <v>36617</v>
      </c>
      <c r="H4301" s="4">
        <v>0.14786507783624447</v>
      </c>
      <c r="I4301" s="4">
        <v>0.14287754308175193</v>
      </c>
      <c r="J4301" s="4">
        <v>0.1087504139284261</v>
      </c>
      <c r="K4301" s="4">
        <v>0.18111418017573433</v>
      </c>
    </row>
    <row r="4302" spans="7:11" x14ac:dyDescent="0.35">
      <c r="G4302" s="271">
        <v>36647</v>
      </c>
      <c r="H4302" s="4">
        <v>0.30231095882608416</v>
      </c>
      <c r="I4302" s="4">
        <v>0.35160474631821148</v>
      </c>
      <c r="J4302" s="4">
        <v>0.13555057767439926</v>
      </c>
      <c r="K4302" s="4">
        <v>0.20110485850257542</v>
      </c>
    </row>
    <row r="4303" spans="7:11" x14ac:dyDescent="0.35">
      <c r="G4303" s="271">
        <v>36678</v>
      </c>
      <c r="H4303" s="4">
        <v>0.17390613088443652</v>
      </c>
      <c r="I4303" s="4">
        <v>0.21649382391294614</v>
      </c>
      <c r="J4303" s="4">
        <v>0.14670387378548444</v>
      </c>
      <c r="K4303" s="4">
        <v>0.21062900254518824</v>
      </c>
    </row>
    <row r="4304" spans="7:11" x14ac:dyDescent="0.35">
      <c r="G4304" s="271">
        <v>36708</v>
      </c>
      <c r="H4304" s="4">
        <v>0.14599445598294603</v>
      </c>
      <c r="I4304" s="4">
        <v>0.17084776200699658</v>
      </c>
      <c r="J4304" s="4">
        <v>0.16004098402856282</v>
      </c>
      <c r="K4304" s="4">
        <v>0.21502532389580709</v>
      </c>
    </row>
    <row r="4305" spans="7:11" x14ac:dyDescent="0.35">
      <c r="G4305" s="271">
        <v>36739</v>
      </c>
      <c r="H4305" s="4">
        <v>0.22633878311300037</v>
      </c>
      <c r="I4305" s="4">
        <v>0.30468766034275885</v>
      </c>
      <c r="J4305" s="4">
        <v>0.16632498424626618</v>
      </c>
      <c r="K4305" s="4">
        <v>0.22015652637529337</v>
      </c>
    </row>
    <row r="4306" spans="7:11" x14ac:dyDescent="0.35">
      <c r="G4306" s="271">
        <v>36770</v>
      </c>
      <c r="H4306" s="4">
        <v>0.17378784247348111</v>
      </c>
      <c r="I4306" s="4">
        <v>0.15853717264845701</v>
      </c>
      <c r="J4306" s="4">
        <v>0.17191496483435298</v>
      </c>
      <c r="K4306" s="4">
        <v>0.21752878441838419</v>
      </c>
    </row>
    <row r="4307" spans="7:11" x14ac:dyDescent="0.35">
      <c r="G4307" s="271">
        <v>36800</v>
      </c>
      <c r="H4307" s="4">
        <v>0.19676400846303332</v>
      </c>
      <c r="I4307" s="4">
        <v>0.26606952950697038</v>
      </c>
      <c r="J4307" s="4">
        <v>0.18411016651208789</v>
      </c>
      <c r="K4307" s="4">
        <v>0.23384409313302323</v>
      </c>
    </row>
    <row r="4308" spans="7:11" x14ac:dyDescent="0.35">
      <c r="G4308" s="271">
        <v>36831</v>
      </c>
      <c r="H4308" s="4">
        <v>0.25061998950699982</v>
      </c>
      <c r="I4308" s="4">
        <v>0.18326182020354409</v>
      </c>
      <c r="J4308" s="4">
        <v>0.19205340153809458</v>
      </c>
      <c r="K4308" s="4">
        <v>0.22739094565886053</v>
      </c>
    </row>
    <row r="4309" spans="7:11" x14ac:dyDescent="0.35">
      <c r="G4309" s="271">
        <v>36861</v>
      </c>
      <c r="H4309" s="4">
        <v>9.4194651875288971E-2</v>
      </c>
      <c r="I4309" s="4">
        <v>0.10099733206148165</v>
      </c>
      <c r="J4309" s="4">
        <v>0.1850268431231068</v>
      </c>
      <c r="K4309" s="4">
        <v>0.2183736141536512</v>
      </c>
    </row>
    <row r="4310" spans="7:11" x14ac:dyDescent="0.35">
      <c r="G4310" s="271">
        <v>36892</v>
      </c>
      <c r="H4310" s="4">
        <v>0.26762579069124692</v>
      </c>
      <c r="I4310" s="4">
        <v>0.19064447111692195</v>
      </c>
      <c r="J4310" s="4">
        <v>0.19281467212941483</v>
      </c>
      <c r="K4310" s="4">
        <v>0.2116086442289058</v>
      </c>
    </row>
    <row r="4311" spans="7:11" x14ac:dyDescent="0.35">
      <c r="G4311" s="271">
        <v>36923</v>
      </c>
      <c r="H4311" s="4">
        <v>0.10593374404751144</v>
      </c>
      <c r="I4311" s="4">
        <v>7.3220655280459512E-2</v>
      </c>
      <c r="J4311" s="4">
        <v>0.18437508406610403</v>
      </c>
      <c r="K4311" s="4">
        <v>0.19528403697650831</v>
      </c>
    </row>
    <row r="4312" spans="7:11" x14ac:dyDescent="0.35">
      <c r="G4312" s="271">
        <v>36951</v>
      </c>
      <c r="H4312" s="4">
        <v>9.0897524876596192E-2</v>
      </c>
      <c r="I4312" s="4">
        <v>5.9970723054448172E-2</v>
      </c>
      <c r="J4312" s="4">
        <v>0.17792535909010598</v>
      </c>
      <c r="K4312" s="4">
        <v>0.17841975608380523</v>
      </c>
    </row>
    <row r="4313" spans="7:11" x14ac:dyDescent="0.35">
      <c r="G4313" s="271">
        <v>36982</v>
      </c>
      <c r="H4313" s="4">
        <v>9.6427491441397395E-2</v>
      </c>
      <c r="I4313" s="4">
        <v>6.7650521744129666E-2</v>
      </c>
      <c r="J4313" s="4">
        <v>0.17316672203709405</v>
      </c>
      <c r="K4313" s="4">
        <v>0.17151832641822606</v>
      </c>
    </row>
    <row r="4314" spans="7:11" x14ac:dyDescent="0.35">
      <c r="G4314" s="271">
        <v>37012</v>
      </c>
      <c r="H4314" s="4">
        <v>4.160175732719229E-2</v>
      </c>
      <c r="I4314" s="4">
        <v>-8.837970143761309E-4</v>
      </c>
      <c r="J4314" s="4">
        <v>0.14982877482915224</v>
      </c>
      <c r="K4314" s="4">
        <v>0.13999261649871553</v>
      </c>
    </row>
    <row r="4315" spans="7:11" x14ac:dyDescent="0.35">
      <c r="G4315" s="271">
        <v>37043</v>
      </c>
      <c r="H4315" s="4">
        <v>3.4853073067319995E-2</v>
      </c>
      <c r="I4315" s="4">
        <v>7.0634318521184625E-2</v>
      </c>
      <c r="J4315" s="4">
        <v>0.13663643512448509</v>
      </c>
      <c r="K4315" s="4">
        <v>0.12730061840885765</v>
      </c>
    </row>
    <row r="4316" spans="7:11" x14ac:dyDescent="0.35">
      <c r="G4316" s="271">
        <v>37073</v>
      </c>
      <c r="H4316" s="4">
        <v>7.1904893264536751E-2</v>
      </c>
      <c r="I4316" s="4">
        <v>7.7675895714354404E-2</v>
      </c>
      <c r="J4316" s="4">
        <v>0.13021918821612766</v>
      </c>
      <c r="K4316" s="4">
        <v>0.11972928928483739</v>
      </c>
    </row>
    <row r="4317" spans="7:11" x14ac:dyDescent="0.35">
      <c r="G4317" s="271">
        <v>37104</v>
      </c>
      <c r="H4317" s="4">
        <v>8.2387478761976496E-2</v>
      </c>
      <c r="I4317" s="4">
        <v>6.8610172325338503E-3</v>
      </c>
      <c r="J4317" s="4">
        <v>0.12228622056266869</v>
      </c>
      <c r="K4317" s="4">
        <v>0.10127139193735335</v>
      </c>
    </row>
    <row r="4318" spans="7:11" x14ac:dyDescent="0.35">
      <c r="G4318" s="271">
        <v>37135</v>
      </c>
      <c r="H4318" s="4">
        <v>-3.8301939409900565E-2</v>
      </c>
      <c r="I4318" s="4">
        <v>-4.5901189147814159E-2</v>
      </c>
      <c r="J4318" s="4">
        <v>0.1042641504326578</v>
      </c>
      <c r="K4318" s="4">
        <v>8.3566330514941667E-2</v>
      </c>
    </row>
    <row r="4319" spans="7:11" x14ac:dyDescent="0.35">
      <c r="G4319" s="271">
        <v>37165</v>
      </c>
      <c r="H4319" s="4">
        <v>3.5849367720745207E-2</v>
      </c>
      <c r="I4319" s="4">
        <v>3.3841477709961598E-3</v>
      </c>
      <c r="J4319" s="4">
        <v>9.05146125502585E-2</v>
      </c>
      <c r="K4319" s="4">
        <v>6.2739327250816102E-2</v>
      </c>
    </row>
    <row r="4320" spans="7:11" x14ac:dyDescent="0.35">
      <c r="G4320" s="271">
        <v>37196</v>
      </c>
      <c r="H4320" s="4">
        <v>-9.5001146076939436E-2</v>
      </c>
      <c r="I4320" s="4">
        <v>-9.4299270503969579E-2</v>
      </c>
      <c r="J4320" s="4">
        <v>5.855668923248647E-2</v>
      </c>
      <c r="K4320" s="4">
        <v>3.8139447408421567E-2</v>
      </c>
    </row>
    <row r="4321" spans="7:11" x14ac:dyDescent="0.35">
      <c r="G4321" s="271">
        <v>37226</v>
      </c>
      <c r="H4321" s="4">
        <v>-7.2768116396675575E-2</v>
      </c>
      <c r="I4321" s="4">
        <v>-9.5498375514553424E-2</v>
      </c>
      <c r="J4321" s="4">
        <v>4.5045875156358495E-2</v>
      </c>
      <c r="K4321" s="4">
        <v>2.2080944780941358E-2</v>
      </c>
    </row>
    <row r="4322" spans="7:11" x14ac:dyDescent="0.35">
      <c r="G4322" s="271">
        <v>37257</v>
      </c>
      <c r="H4322" s="4">
        <v>-2.6337713215217384E-2</v>
      </c>
      <c r="I4322" s="4">
        <v>-2.4408859270737437E-2</v>
      </c>
      <c r="J4322" s="4">
        <v>2.3427743120161493E-2</v>
      </c>
      <c r="K4322" s="4">
        <v>6.280727171196876E-3</v>
      </c>
    </row>
    <row r="4323" spans="7:11" x14ac:dyDescent="0.35">
      <c r="G4323" s="271">
        <v>37288</v>
      </c>
      <c r="H4323" s="4">
        <v>1.2121949483364203E-2</v>
      </c>
      <c r="I4323" s="4">
        <v>8.1217735126184465E-3</v>
      </c>
      <c r="J4323" s="4">
        <v>1.6042908667222022E-2</v>
      </c>
      <c r="K4323" s="4">
        <v>1.3421675654827769E-3</v>
      </c>
    </row>
    <row r="4324" spans="7:11" x14ac:dyDescent="0.35">
      <c r="G4324" s="271">
        <v>37316</v>
      </c>
      <c r="H4324" s="4">
        <v>-8.0547742091241603E-2</v>
      </c>
      <c r="I4324" s="4">
        <v>-0.11504462167104301</v>
      </c>
      <c r="J4324" s="4">
        <v>4.0077038329866532E-4</v>
      </c>
      <c r="K4324" s="4">
        <v>-1.4309213252075348E-2</v>
      </c>
    </row>
    <row r="4325" spans="7:11" x14ac:dyDescent="0.35">
      <c r="G4325" s="271">
        <v>37347</v>
      </c>
      <c r="H4325" s="4">
        <v>0.15273492961740698</v>
      </c>
      <c r="I4325" s="4">
        <v>0.12294742256465363</v>
      </c>
      <c r="J4325" s="4">
        <v>5.607415204542443E-3</v>
      </c>
      <c r="K4325" s="4">
        <v>-9.5338401465280276E-3</v>
      </c>
    </row>
    <row r="4326" spans="7:11" x14ac:dyDescent="0.35">
      <c r="G4326" s="271">
        <v>37377</v>
      </c>
      <c r="H4326" s="4">
        <v>1.1331620458419289E-2</v>
      </c>
      <c r="I4326" s="4">
        <v>-4.3205754108794681E-2</v>
      </c>
      <c r="J4326" s="4">
        <v>2.9655606179768146E-3</v>
      </c>
      <c r="K4326" s="4">
        <v>-1.3360425041332058E-2</v>
      </c>
    </row>
    <row r="4327" spans="7:11" x14ac:dyDescent="0.35">
      <c r="G4327" s="271">
        <v>37408</v>
      </c>
      <c r="H4327" s="4">
        <v>-5.2407170593171015E-2</v>
      </c>
      <c r="I4327" s="4">
        <v>-8.3809781189739696E-2</v>
      </c>
      <c r="J4327" s="4">
        <v>-4.6749471349859517E-3</v>
      </c>
      <c r="K4327" s="4">
        <v>-2.6932762968463142E-2</v>
      </c>
    </row>
    <row r="4328" spans="7:11" x14ac:dyDescent="0.35">
      <c r="G4328" s="271">
        <v>37438</v>
      </c>
      <c r="H4328" s="4">
        <v>6.7742164819835304E-2</v>
      </c>
      <c r="I4328" s="4">
        <v>-2.8147185091992322E-3</v>
      </c>
      <c r="J4328" s="4">
        <v>-4.5935989819004819E-3</v>
      </c>
      <c r="K4328" s="4">
        <v>-3.3055833213127661E-2</v>
      </c>
    </row>
    <row r="4329" spans="7:11" x14ac:dyDescent="0.35">
      <c r="G4329" s="271">
        <v>37469</v>
      </c>
      <c r="H4329" s="4">
        <v>-2.2692623887859753E-2</v>
      </c>
      <c r="I4329" s="4">
        <v>-5.4742646068705825E-2</v>
      </c>
      <c r="J4329" s="4">
        <v>-1.0562230378866611E-2</v>
      </c>
      <c r="K4329" s="4">
        <v>-3.7120527075924059E-2</v>
      </c>
    </row>
    <row r="4330" spans="7:11" x14ac:dyDescent="0.35">
      <c r="G4330" s="271">
        <v>37500</v>
      </c>
      <c r="H4330" s="4">
        <v>6.4095373193231664E-2</v>
      </c>
      <c r="I4330" s="4">
        <v>5.8199197696082949E-2</v>
      </c>
      <c r="J4330" s="4">
        <v>-2.6170904502501591E-3</v>
      </c>
      <c r="K4330" s="4">
        <v>-2.8832358987851747E-2</v>
      </c>
    </row>
    <row r="4331" spans="7:11" x14ac:dyDescent="0.35">
      <c r="G4331" s="271">
        <v>37530</v>
      </c>
      <c r="H4331" s="4">
        <v>8.3157311726415273E-2</v>
      </c>
      <c r="I4331" s="4">
        <v>8.6502364100041751E-2</v>
      </c>
      <c r="J4331" s="4">
        <v>1.7426545020773343E-3</v>
      </c>
      <c r="K4331" s="4">
        <v>-2.153710568438616E-2</v>
      </c>
    </row>
    <row r="4332" spans="7:11" x14ac:dyDescent="0.35">
      <c r="G4332" s="271">
        <v>37561</v>
      </c>
      <c r="H4332" s="4">
        <v>6.2553403753254244E-2</v>
      </c>
      <c r="I4332" s="4">
        <v>8.9971567182542067E-2</v>
      </c>
      <c r="J4332" s="4">
        <v>1.63571394354598E-2</v>
      </c>
      <c r="K4332" s="4">
        <v>-5.6335955046163955E-3</v>
      </c>
    </row>
    <row r="4333" spans="7:11" x14ac:dyDescent="0.35">
      <c r="G4333" s="271">
        <v>37591</v>
      </c>
      <c r="H4333" s="4">
        <v>6.499265670296972E-2</v>
      </c>
      <c r="I4333" s="4">
        <v>0.13006676559596198</v>
      </c>
      <c r="J4333" s="4">
        <v>2.6944884326905116E-2</v>
      </c>
      <c r="K4333" s="4">
        <v>1.188007388862955E-2</v>
      </c>
    </row>
    <row r="4334" spans="7:11" x14ac:dyDescent="0.35">
      <c r="G4334" s="271">
        <v>37622</v>
      </c>
      <c r="H4334" s="4">
        <v>4.6777037391312337E-2</v>
      </c>
      <c r="I4334" s="4">
        <v>3.4886150216325351E-2</v>
      </c>
      <c r="J4334" s="4">
        <v>3.3153648844396866E-2</v>
      </c>
      <c r="K4334" s="4">
        <v>1.6783795025786308E-2</v>
      </c>
    </row>
    <row r="4335" spans="7:11" x14ac:dyDescent="0.35">
      <c r="G4335" s="271">
        <v>37653</v>
      </c>
      <c r="H4335" s="4">
        <v>3.2882487677780903E-2</v>
      </c>
      <c r="I4335" s="4">
        <v>3.7331421393500985E-2</v>
      </c>
      <c r="J4335" s="4">
        <v>3.4909795647214636E-2</v>
      </c>
      <c r="K4335" s="4">
        <v>1.9177298382564656E-2</v>
      </c>
    </row>
    <row r="4336" spans="7:11" x14ac:dyDescent="0.35">
      <c r="G4336" s="271">
        <v>37681</v>
      </c>
      <c r="H4336" s="4">
        <v>8.9819994762963651E-2</v>
      </c>
      <c r="I4336" s="4">
        <v>0.14847739760214163</v>
      </c>
      <c r="J4336" s="4">
        <v>5.0615394661893243E-2</v>
      </c>
      <c r="K4336" s="4">
        <v>4.2172053877729265E-2</v>
      </c>
    </row>
    <row r="4337" spans="7:11" x14ac:dyDescent="0.35">
      <c r="G4337" s="271">
        <v>37712</v>
      </c>
      <c r="H4337" s="4">
        <v>-7.4151068230976502E-3</v>
      </c>
      <c r="I4337" s="4">
        <v>-2.4144922558109183E-3</v>
      </c>
      <c r="J4337" s="4">
        <v>3.710112602222293E-2</v>
      </c>
      <c r="K4337" s="4">
        <v>3.1743224045854168E-2</v>
      </c>
    </row>
    <row r="4338" spans="7:11" x14ac:dyDescent="0.35">
      <c r="G4338" s="271">
        <v>37742</v>
      </c>
      <c r="H4338" s="4">
        <v>9.4752067067327417E-3</v>
      </c>
      <c r="I4338" s="4">
        <v>5.7436972164049083E-2</v>
      </c>
      <c r="J4338" s="4">
        <v>3.6902931328336663E-2</v>
      </c>
      <c r="K4338" s="4">
        <v>4.0862785478185337E-2</v>
      </c>
    </row>
    <row r="4339" spans="7:11" x14ac:dyDescent="0.35">
      <c r="G4339" s="271">
        <v>37773</v>
      </c>
      <c r="H4339" s="4">
        <v>5.8957174020854319E-2</v>
      </c>
      <c r="I4339" s="4">
        <v>5.8632311623733502E-2</v>
      </c>
      <c r="J4339" s="4">
        <v>4.6718926426009499E-2</v>
      </c>
      <c r="K4339" s="4">
        <v>5.4066110633050224E-2</v>
      </c>
    </row>
    <row r="4340" spans="7:11" x14ac:dyDescent="0.35">
      <c r="G4340" s="271">
        <v>37803</v>
      </c>
      <c r="H4340" s="4">
        <v>1.3521679257796793E-2</v>
      </c>
      <c r="I4340" s="4">
        <v>7.640783117996075E-2</v>
      </c>
      <c r="J4340" s="4">
        <v>4.1982589375102242E-2</v>
      </c>
      <c r="K4340" s="4">
        <v>6.0937463528630387E-2</v>
      </c>
    </row>
    <row r="4341" spans="7:11" x14ac:dyDescent="0.35">
      <c r="G4341" s="271">
        <v>37834</v>
      </c>
      <c r="H4341" s="4">
        <v>-3.1442107604597869E-3</v>
      </c>
      <c r="I4341" s="4">
        <v>3.3331503898336168E-2</v>
      </c>
      <c r="J4341" s="4">
        <v>4.3243009214332773E-2</v>
      </c>
      <c r="K4341" s="4">
        <v>6.7103531476898182E-2</v>
      </c>
    </row>
    <row r="4342" spans="7:11" x14ac:dyDescent="0.35">
      <c r="G4342" s="271">
        <v>37865</v>
      </c>
      <c r="H4342" s="4">
        <v>7.4846016093671031E-2</v>
      </c>
      <c r="I4342" s="4">
        <v>0.10041910357249373</v>
      </c>
      <c r="J4342" s="4">
        <v>4.4226326769325253E-2</v>
      </c>
      <c r="K4342" s="4">
        <v>7.0709076632625711E-2</v>
      </c>
    </row>
    <row r="4343" spans="7:11" x14ac:dyDescent="0.35">
      <c r="G4343" s="271">
        <v>37895</v>
      </c>
      <c r="H4343" s="4">
        <v>3.4374899455795527E-2</v>
      </c>
      <c r="I4343" s="4">
        <v>2.9401529164389428E-2</v>
      </c>
      <c r="J4343" s="4">
        <v>3.9788050876996772E-2</v>
      </c>
      <c r="K4343" s="4">
        <v>6.5273629036075365E-2</v>
      </c>
    </row>
    <row r="4344" spans="7:11" x14ac:dyDescent="0.35">
      <c r="G4344" s="271">
        <v>37926</v>
      </c>
      <c r="H4344" s="4">
        <v>-1.9678912672236537E-2</v>
      </c>
      <c r="I4344" s="4">
        <v>3.6328247958312465E-2</v>
      </c>
      <c r="J4344" s="4">
        <v>3.241860546439379E-2</v>
      </c>
      <c r="K4344" s="4">
        <v>6.0584456922178953E-2</v>
      </c>
    </row>
    <row r="4345" spans="7:11" x14ac:dyDescent="0.35">
      <c r="G4345" s="271">
        <v>37956</v>
      </c>
      <c r="H4345" s="4">
        <v>0.11553565491464779</v>
      </c>
      <c r="I4345" s="4">
        <v>6.9088466895455669E-2</v>
      </c>
      <c r="J4345" s="4">
        <v>3.6403192683526875E-2</v>
      </c>
      <c r="K4345" s="4">
        <v>5.6175790178796037E-2</v>
      </c>
    </row>
    <row r="4346" spans="7:11" x14ac:dyDescent="0.35">
      <c r="G4346" s="271">
        <v>37987</v>
      </c>
      <c r="H4346" s="4">
        <v>-8.8063618813726263E-3</v>
      </c>
      <c r="I4346" s="4">
        <v>3.985228231190252E-2</v>
      </c>
      <c r="J4346" s="4">
        <v>3.1752481259500698E-2</v>
      </c>
      <c r="K4346" s="4">
        <v>5.6528001310323095E-2</v>
      </c>
    </row>
    <row r="4347" spans="7:11" x14ac:dyDescent="0.35">
      <c r="G4347" s="271">
        <v>38018</v>
      </c>
      <c r="H4347" s="4">
        <v>3.3774135703497743E-2</v>
      </c>
      <c r="I4347" s="4">
        <v>7.4742485129288827E-2</v>
      </c>
      <c r="J4347" s="4">
        <v>3.1831757586131548E-2</v>
      </c>
      <c r="K4347" s="4">
        <v>5.9597868392921693E-2</v>
      </c>
    </row>
    <row r="4348" spans="7:11" x14ac:dyDescent="0.35">
      <c r="G4348" s="271">
        <v>38047</v>
      </c>
      <c r="H4348" s="4">
        <v>9.7239971392360403E-2</v>
      </c>
      <c r="I4348" s="4">
        <v>0.1342055030310263</v>
      </c>
      <c r="J4348" s="4">
        <v>3.2932948484757141E-2</v>
      </c>
      <c r="K4348" s="4">
        <v>5.9347020712412046E-2</v>
      </c>
    </row>
    <row r="4349" spans="7:11" x14ac:dyDescent="0.35">
      <c r="G4349" s="271">
        <v>38078</v>
      </c>
      <c r="H4349" s="4">
        <v>1.5355418707353463E-2</v>
      </c>
      <c r="I4349" s="4">
        <v>0.10957786324514296</v>
      </c>
      <c r="J4349" s="4">
        <v>3.4968264463926202E-2</v>
      </c>
      <c r="K4349" s="4">
        <v>6.9051859269261273E-2</v>
      </c>
    </row>
    <row r="4350" spans="7:11" x14ac:dyDescent="0.35">
      <c r="G4350" s="271">
        <v>38108</v>
      </c>
      <c r="H4350" s="4">
        <v>7.1961928689135091E-2</v>
      </c>
      <c r="I4350" s="4">
        <v>0.10380586507610468</v>
      </c>
      <c r="J4350" s="4">
        <v>4.0567296549808507E-2</v>
      </c>
      <c r="K4350" s="4">
        <v>7.3125337049494199E-2</v>
      </c>
    </row>
    <row r="4351" spans="7:11" x14ac:dyDescent="0.35">
      <c r="G4351" s="271">
        <v>38139</v>
      </c>
      <c r="H4351" s="4">
        <v>0.13744626902567725</v>
      </c>
      <c r="I4351" s="4">
        <v>0.19885151247595778</v>
      </c>
      <c r="J4351" s="4">
        <v>4.735662785624295E-2</v>
      </c>
      <c r="K4351" s="4">
        <v>8.5142076591265825E-2</v>
      </c>
    </row>
    <row r="4352" spans="7:11" x14ac:dyDescent="0.35">
      <c r="G4352" s="271">
        <v>38169</v>
      </c>
      <c r="H4352" s="4">
        <v>6.9267192620947382E-2</v>
      </c>
      <c r="I4352" s="4">
        <v>0.10515193973652992</v>
      </c>
      <c r="J4352" s="4">
        <v>5.2173307429769444E-2</v>
      </c>
      <c r="K4352" s="4">
        <v>8.7611980833091518E-2</v>
      </c>
    </row>
    <row r="4353" spans="7:11" x14ac:dyDescent="0.35">
      <c r="G4353" s="271">
        <v>38200</v>
      </c>
      <c r="H4353" s="4">
        <v>0.10585398958429892</v>
      </c>
      <c r="I4353" s="4">
        <v>0.21358846416641963</v>
      </c>
      <c r="J4353" s="4">
        <v>5.8419581394424824E-2</v>
      </c>
      <c r="K4353" s="4">
        <v>9.8858221306263649E-2</v>
      </c>
    </row>
    <row r="4354" spans="7:11" x14ac:dyDescent="0.35">
      <c r="G4354" s="271">
        <v>38231</v>
      </c>
      <c r="H4354" s="4">
        <v>6.5700681879071077E-2</v>
      </c>
      <c r="I4354" s="4">
        <v>0.1486713850283079</v>
      </c>
      <c r="J4354" s="4">
        <v>5.7745063295889132E-2</v>
      </c>
      <c r="K4354" s="4">
        <v>0.10315561634234327</v>
      </c>
    </row>
    <row r="4355" spans="7:11" x14ac:dyDescent="0.35">
      <c r="G4355" s="271">
        <v>38261</v>
      </c>
      <c r="H4355" s="4">
        <v>-2.8340254211400517E-2</v>
      </c>
      <c r="I4355" s="4">
        <v>5.5093288600738033E-2</v>
      </c>
      <c r="J4355" s="4">
        <v>5.1623523284035411E-2</v>
      </c>
      <c r="K4355" s="4">
        <v>0.10537394826373592</v>
      </c>
    </row>
    <row r="4356" spans="7:11" x14ac:dyDescent="0.35">
      <c r="G4356" s="271">
        <v>38292</v>
      </c>
      <c r="H4356" s="4">
        <v>0.15751035537719327</v>
      </c>
      <c r="I4356" s="4">
        <v>0.17802976021461414</v>
      </c>
      <c r="J4356" s="4">
        <v>6.7075097426654073E-2</v>
      </c>
      <c r="K4356" s="4">
        <v>0.1177405922913628</v>
      </c>
    </row>
    <row r="4357" spans="7:11" x14ac:dyDescent="0.35">
      <c r="G4357" s="271">
        <v>38322</v>
      </c>
      <c r="H4357" s="4">
        <v>6.9841765778248188E-2</v>
      </c>
      <c r="I4357" s="4">
        <v>0.16854038854971631</v>
      </c>
      <c r="J4357" s="4">
        <v>6.3754246904146328E-2</v>
      </c>
      <c r="K4357" s="4">
        <v>0.12585254050130357</v>
      </c>
    </row>
    <row r="4358" spans="7:11" x14ac:dyDescent="0.35">
      <c r="G4358" s="271">
        <v>38353</v>
      </c>
      <c r="H4358" s="4">
        <v>1.1761621734402761E-2</v>
      </c>
      <c r="I4358" s="4">
        <v>0.11940592561929275</v>
      </c>
      <c r="J4358" s="4">
        <v>6.547369702791106E-2</v>
      </c>
      <c r="K4358" s="4">
        <v>0.13207477360398889</v>
      </c>
    </row>
    <row r="4359" spans="7:11" x14ac:dyDescent="0.35">
      <c r="G4359" s="271">
        <v>38384</v>
      </c>
      <c r="H4359" s="4">
        <v>4.6044787470908233E-2</v>
      </c>
      <c r="I4359" s="4">
        <v>0.10962564972469191</v>
      </c>
      <c r="J4359" s="4">
        <v>6.6435668651801061E-2</v>
      </c>
      <c r="K4359" s="4">
        <v>0.13469464602385295</v>
      </c>
    </row>
    <row r="4360" spans="7:11" x14ac:dyDescent="0.35">
      <c r="G4360" s="271">
        <v>38412</v>
      </c>
      <c r="H4360" s="4">
        <v>-1.5707222956534039E-2</v>
      </c>
      <c r="I4360" s="4">
        <v>8.0286294213209874E-2</v>
      </c>
      <c r="J4360" s="4">
        <v>5.5867250780117894E-2</v>
      </c>
      <c r="K4360" s="4">
        <v>0.12948253839746271</v>
      </c>
    </row>
    <row r="4361" spans="7:11" x14ac:dyDescent="0.35">
      <c r="G4361" s="271">
        <v>38443</v>
      </c>
      <c r="H4361" s="4">
        <v>0.12318260044817597</v>
      </c>
      <c r="I4361" s="4">
        <v>0.17248279474439632</v>
      </c>
      <c r="J4361" s="4">
        <v>6.5146060253542526E-2</v>
      </c>
      <c r="K4361" s="4">
        <v>0.13495618218353922</v>
      </c>
    </row>
    <row r="4362" spans="7:11" x14ac:dyDescent="0.35">
      <c r="G4362" s="271">
        <v>38473</v>
      </c>
      <c r="H4362" s="4">
        <v>3.2882134158130238E-2</v>
      </c>
      <c r="I4362" s="4">
        <v>0.11938602004001098</v>
      </c>
      <c r="J4362" s="4">
        <v>6.1567254670059413E-2</v>
      </c>
      <c r="K4362" s="4">
        <v>0.13611507645511178</v>
      </c>
    </row>
    <row r="4363" spans="7:11" x14ac:dyDescent="0.35">
      <c r="G4363" s="271">
        <v>38504</v>
      </c>
      <c r="H4363" s="4">
        <v>5.5883611413716006E-2</v>
      </c>
      <c r="I4363" s="4">
        <v>0.12372390681462697</v>
      </c>
      <c r="J4363" s="4">
        <v>5.4854113918195502E-2</v>
      </c>
      <c r="K4363" s="4">
        <v>0.12995195668584136</v>
      </c>
    </row>
    <row r="4364" spans="7:11" x14ac:dyDescent="0.35">
      <c r="G4364" s="271">
        <v>38534</v>
      </c>
      <c r="H4364" s="4">
        <v>1.1838340116911317E-2</v>
      </c>
      <c r="I4364" s="4">
        <v>6.4401911318584082E-2</v>
      </c>
      <c r="J4364" s="4">
        <v>4.9852856938374712E-2</v>
      </c>
      <c r="K4364" s="4">
        <v>0.12610494055483801</v>
      </c>
    </row>
    <row r="4365" spans="7:11" x14ac:dyDescent="0.35">
      <c r="G4365" s="271">
        <v>38565</v>
      </c>
      <c r="H4365" s="4">
        <v>0.12610989272721485</v>
      </c>
      <c r="I4365" s="4">
        <v>0.20225180341373417</v>
      </c>
      <c r="J4365" s="4">
        <v>5.1384174747557188E-2</v>
      </c>
      <c r="K4365" s="4">
        <v>0.12638745017619346</v>
      </c>
    </row>
    <row r="4366" spans="7:11" x14ac:dyDescent="0.35">
      <c r="G4366" s="271">
        <v>38596</v>
      </c>
      <c r="H4366" s="4">
        <v>0.10552019037712679</v>
      </c>
      <c r="I4366" s="4">
        <v>0.10411337743010063</v>
      </c>
      <c r="J4366" s="4">
        <v>5.4841131063813053E-2</v>
      </c>
      <c r="K4366" s="4">
        <v>0.12253417850004955</v>
      </c>
    </row>
    <row r="4367" spans="7:11" x14ac:dyDescent="0.35">
      <c r="G4367" s="271">
        <v>38626</v>
      </c>
      <c r="H4367" s="4">
        <v>2.1291316751013145E-2</v>
      </c>
      <c r="I4367" s="4">
        <v>8.4981772093852825E-2</v>
      </c>
      <c r="J4367" s="4">
        <v>5.9478610616597205E-2</v>
      </c>
      <c r="K4367" s="4">
        <v>0.12490134259457197</v>
      </c>
    </row>
    <row r="4368" spans="7:11" x14ac:dyDescent="0.35">
      <c r="G4368" s="271">
        <v>38657</v>
      </c>
      <c r="H4368" s="4">
        <v>8.1534932322921971E-2</v>
      </c>
      <c r="I4368" s="4">
        <v>0.1422199900540051</v>
      </c>
      <c r="J4368" s="4">
        <v>5.3601117015045441E-2</v>
      </c>
      <c r="K4368" s="4">
        <v>0.12230167043066031</v>
      </c>
    </row>
    <row r="4369" spans="7:11" x14ac:dyDescent="0.35">
      <c r="G4369" s="271">
        <v>38687</v>
      </c>
      <c r="H4369" s="4">
        <v>8.574769885159772E-2</v>
      </c>
      <c r="I4369" s="4">
        <v>0.10999311269709255</v>
      </c>
      <c r="J4369" s="4">
        <v>5.4994226436959615E-2</v>
      </c>
      <c r="K4369" s="4">
        <v>0.11776632272629128</v>
      </c>
    </row>
    <row r="4370" spans="7:11" x14ac:dyDescent="0.35">
      <c r="G4370" s="271">
        <v>38718</v>
      </c>
      <c r="H4370" s="4">
        <v>0.18856133765037031</v>
      </c>
      <c r="I4370" s="4">
        <v>0.18139595071000558</v>
      </c>
      <c r="J4370" s="4">
        <v>6.8564083614137683E-2</v>
      </c>
      <c r="K4370" s="4">
        <v>0.12278189519164551</v>
      </c>
    </row>
    <row r="4371" spans="7:11" x14ac:dyDescent="0.35">
      <c r="G4371" s="271">
        <v>38749</v>
      </c>
      <c r="H4371" s="4">
        <v>0.10453775739994287</v>
      </c>
      <c r="I4371" s="4">
        <v>0.17603769501578137</v>
      </c>
      <c r="J4371" s="4">
        <v>7.3393397451241071E-2</v>
      </c>
      <c r="K4371" s="4">
        <v>0.12818120177437131</v>
      </c>
    </row>
    <row r="4372" spans="7:11" x14ac:dyDescent="0.35">
      <c r="G4372" s="271">
        <v>38777</v>
      </c>
      <c r="H4372" s="4">
        <v>0.19505648063670011</v>
      </c>
      <c r="I4372" s="4">
        <v>0.20741275764144484</v>
      </c>
      <c r="J4372" s="4">
        <v>9.236007364367782E-2</v>
      </c>
      <c r="K4372" s="4">
        <v>0.13959330177170148</v>
      </c>
    </row>
    <row r="4373" spans="7:11" x14ac:dyDescent="0.35">
      <c r="G4373" s="271">
        <v>38808</v>
      </c>
      <c r="H4373" s="4">
        <v>-2.8307348714469049E-2</v>
      </c>
      <c r="I4373" s="4">
        <v>1.3374370500732757E-2</v>
      </c>
      <c r="J4373" s="4">
        <v>7.8843613764984388E-2</v>
      </c>
      <c r="K4373" s="4">
        <v>0.12527838758885901</v>
      </c>
    </row>
    <row r="4374" spans="7:11" x14ac:dyDescent="0.35">
      <c r="G4374" s="271">
        <v>38838</v>
      </c>
      <c r="H4374" s="4">
        <v>0.16075531511569374</v>
      </c>
      <c r="I4374" s="4">
        <v>0.20007242292802463</v>
      </c>
      <c r="J4374" s="4">
        <v>9.0240475826457889E-2</v>
      </c>
      <c r="K4374" s="4">
        <v>0.13250429635800298</v>
      </c>
    </row>
    <row r="4375" spans="7:11" x14ac:dyDescent="0.35">
      <c r="G4375" s="271">
        <v>38869</v>
      </c>
      <c r="H4375" s="4">
        <v>0.10314951102183145</v>
      </c>
      <c r="I4375" s="4">
        <v>0.11750532878042308</v>
      </c>
      <c r="J4375" s="4">
        <v>9.4458988910209651E-2</v>
      </c>
      <c r="K4375" s="4">
        <v>0.1318238457132801</v>
      </c>
    </row>
    <row r="4376" spans="7:11" x14ac:dyDescent="0.35">
      <c r="G4376" s="271">
        <v>38899</v>
      </c>
      <c r="H4376" s="4">
        <v>6.0447508153365082E-2</v>
      </c>
      <c r="I4376" s="4">
        <v>0.11417855802718724</v>
      </c>
      <c r="J4376" s="4">
        <v>9.8523845761897544E-2</v>
      </c>
      <c r="K4376" s="4">
        <v>0.13567832959215353</v>
      </c>
    </row>
    <row r="4377" spans="7:11" x14ac:dyDescent="0.35">
      <c r="G4377" s="271">
        <v>38930</v>
      </c>
      <c r="H4377" s="4">
        <v>0.14153596154850678</v>
      </c>
      <c r="I4377" s="4">
        <v>0.12511881013244808</v>
      </c>
      <c r="J4377" s="4">
        <v>9.9709336916477875E-2</v>
      </c>
      <c r="K4377" s="4">
        <v>0.13078169212865509</v>
      </c>
    </row>
    <row r="4378" spans="7:11" x14ac:dyDescent="0.35">
      <c r="G4378" s="271">
        <v>38961</v>
      </c>
      <c r="H4378" s="4">
        <v>4.8035500878646387E-2</v>
      </c>
      <c r="I4378" s="4">
        <v>7.2673404373820416E-2</v>
      </c>
      <c r="J4378" s="4">
        <v>9.4641787147758727E-2</v>
      </c>
      <c r="K4378" s="4">
        <v>0.12769367191514336</v>
      </c>
    </row>
    <row r="4379" spans="7:11" x14ac:dyDescent="0.35">
      <c r="G4379" s="271">
        <v>38991</v>
      </c>
      <c r="H4379" s="4">
        <v>0.15786067283767946</v>
      </c>
      <c r="I4379" s="4">
        <v>0.202001850493708</v>
      </c>
      <c r="J4379" s="4">
        <v>0.10623803320717529</v>
      </c>
      <c r="K4379" s="4">
        <v>0.13753695543637812</v>
      </c>
    </row>
    <row r="4380" spans="7:11" x14ac:dyDescent="0.35">
      <c r="G4380" s="271">
        <v>39022</v>
      </c>
      <c r="H4380" s="4">
        <v>5.3735674984040305E-2</v>
      </c>
      <c r="I4380" s="4">
        <v>8.6353812025772303E-2</v>
      </c>
      <c r="J4380" s="4">
        <v>0.10338090516248588</v>
      </c>
      <c r="K4380" s="4">
        <v>0.13227184813151349</v>
      </c>
    </row>
    <row r="4381" spans="7:11" x14ac:dyDescent="0.35">
      <c r="G4381" s="271">
        <v>39052</v>
      </c>
      <c r="H4381" s="4">
        <v>4.2048760155099396E-2</v>
      </c>
      <c r="I4381" s="4">
        <v>5.8769396776624294E-2</v>
      </c>
      <c r="J4381" s="4">
        <v>9.9570461889799899E-2</v>
      </c>
      <c r="K4381" s="4">
        <v>0.12763319917097427</v>
      </c>
    </row>
    <row r="4382" spans="7:11" x14ac:dyDescent="0.35">
      <c r="G4382" s="271">
        <v>39083</v>
      </c>
      <c r="H4382" s="4">
        <v>7.0479585880505402E-2</v>
      </c>
      <c r="I4382" s="4">
        <v>0.11448215429044262</v>
      </c>
      <c r="J4382" s="4">
        <v>9.0669590605984896E-2</v>
      </c>
      <c r="K4382" s="4">
        <v>0.12265343420593777</v>
      </c>
    </row>
    <row r="4383" spans="7:11" x14ac:dyDescent="0.35">
      <c r="G4383" s="271">
        <v>39114</v>
      </c>
      <c r="H4383" s="4">
        <v>0.11134021323147092</v>
      </c>
      <c r="I4383" s="4">
        <v>8.8433397053898855E-2</v>
      </c>
      <c r="J4383" s="4">
        <v>9.1370907710627058E-2</v>
      </c>
      <c r="K4383" s="4">
        <v>0.11577161141126524</v>
      </c>
    </row>
    <row r="4384" spans="7:11" x14ac:dyDescent="0.35">
      <c r="G4384" s="271">
        <v>39142</v>
      </c>
      <c r="H4384" s="4">
        <v>0.10355912764684216</v>
      </c>
      <c r="I4384" s="4">
        <v>5.3788913077481793E-2</v>
      </c>
      <c r="J4384" s="4">
        <v>8.4078271038531049E-2</v>
      </c>
      <c r="K4384" s="4">
        <v>0.10227965102501635</v>
      </c>
    </row>
    <row r="4385" spans="7:11" x14ac:dyDescent="0.35">
      <c r="G4385" s="271">
        <v>39173</v>
      </c>
      <c r="H4385" s="4">
        <v>7.9452387911461031E-2</v>
      </c>
      <c r="I4385" s="4">
        <v>9.3396054619935942E-2</v>
      </c>
      <c r="J4385" s="4">
        <v>9.3204793519777729E-2</v>
      </c>
      <c r="K4385" s="4">
        <v>0.10886849835995971</v>
      </c>
    </row>
    <row r="4386" spans="7:11" x14ac:dyDescent="0.35">
      <c r="G4386" s="271">
        <v>39203</v>
      </c>
      <c r="H4386" s="4">
        <v>6.6722577700438324E-2</v>
      </c>
      <c r="I4386" s="4">
        <v>4.546351677228011E-2</v>
      </c>
      <c r="J4386" s="4">
        <v>8.507666639120659E-2</v>
      </c>
      <c r="K4386" s="4">
        <v>9.5535441645105967E-2</v>
      </c>
    </row>
    <row r="4387" spans="7:11" x14ac:dyDescent="0.35">
      <c r="G4387" s="271">
        <v>39234</v>
      </c>
      <c r="H4387" s="4">
        <v>6.5923868825022103E-2</v>
      </c>
      <c r="I4387" s="4">
        <v>7.5680057440228099E-2</v>
      </c>
      <c r="J4387" s="4">
        <v>8.1751989370575595E-2</v>
      </c>
      <c r="K4387" s="4">
        <v>9.1840690180576612E-2</v>
      </c>
    </row>
    <row r="4388" spans="7:11" x14ac:dyDescent="0.35">
      <c r="G4388" s="271">
        <v>39264</v>
      </c>
      <c r="H4388" s="4">
        <v>0.18188625710707651</v>
      </c>
      <c r="I4388" s="4">
        <v>0.18715589311849024</v>
      </c>
      <c r="J4388" s="4">
        <v>9.1653983541593265E-2</v>
      </c>
      <c r="K4388" s="4">
        <v>9.8069097859051491E-2</v>
      </c>
    </row>
    <row r="4389" spans="7:11" x14ac:dyDescent="0.35">
      <c r="G4389" s="271">
        <v>39295</v>
      </c>
      <c r="H4389" s="4">
        <v>8.7688958024839669E-2</v>
      </c>
      <c r="I4389" s="4">
        <v>6.0278662916462222E-2</v>
      </c>
      <c r="J4389" s="4">
        <v>8.8486220071803956E-2</v>
      </c>
      <c r="K4389" s="4">
        <v>9.3500054345071248E-2</v>
      </c>
    </row>
    <row r="4390" spans="7:11" x14ac:dyDescent="0.35">
      <c r="G4390" s="271">
        <v>39326</v>
      </c>
      <c r="H4390" s="4">
        <v>4.3168255774307607E-2</v>
      </c>
      <c r="I4390" s="4">
        <v>7.4532064744625037E-2</v>
      </c>
      <c r="J4390" s="4">
        <v>8.7913409628006089E-2</v>
      </c>
      <c r="K4390" s="4">
        <v>9.3538780482714801E-2</v>
      </c>
    </row>
    <row r="4391" spans="7:11" x14ac:dyDescent="0.35">
      <c r="G4391" s="271">
        <v>39356</v>
      </c>
      <c r="H4391" s="4">
        <v>0.13855176594684449</v>
      </c>
      <c r="I4391" s="4">
        <v>0.11717429517400579</v>
      </c>
      <c r="J4391" s="4">
        <v>8.7035066358433832E-2</v>
      </c>
      <c r="K4391" s="4">
        <v>8.7444966022193871E-2</v>
      </c>
    </row>
    <row r="4392" spans="7:11" x14ac:dyDescent="0.35">
      <c r="G4392" s="271">
        <v>39387</v>
      </c>
      <c r="H4392" s="4">
        <v>8.4524483124321259E-2</v>
      </c>
      <c r="I4392" s="4">
        <v>5.4515223400104285E-2</v>
      </c>
      <c r="J4392" s="4">
        <v>8.9711125562467631E-2</v>
      </c>
      <c r="K4392" s="4">
        <v>8.4527734770989404E-2</v>
      </c>
    </row>
    <row r="4393" spans="7:11" x14ac:dyDescent="0.35">
      <c r="G4393" s="271">
        <v>39417</v>
      </c>
      <c r="H4393" s="4">
        <v>-7.726251263386219E-3</v>
      </c>
      <c r="I4393" s="4">
        <v>6.705361805583987E-2</v>
      </c>
      <c r="J4393" s="4">
        <v>8.5570922961919482E-2</v>
      </c>
      <c r="K4393" s="4">
        <v>8.5086463377666011E-2</v>
      </c>
    </row>
    <row r="4394" spans="7:11" x14ac:dyDescent="0.35">
      <c r="G4394" s="271">
        <v>39448</v>
      </c>
      <c r="H4394" s="4">
        <v>0.10556074901953116</v>
      </c>
      <c r="I4394" s="4">
        <v>0.14381546545281587</v>
      </c>
      <c r="J4394" s="4">
        <v>8.8435312912088504E-2</v>
      </c>
      <c r="K4394" s="4">
        <v>8.7813028548950678E-2</v>
      </c>
    </row>
    <row r="4395" spans="7:11" x14ac:dyDescent="0.35">
      <c r="G4395" s="271">
        <v>39479</v>
      </c>
      <c r="H4395" s="4">
        <v>0.11281202337578611</v>
      </c>
      <c r="I4395" s="4">
        <v>0.11757153322389269</v>
      </c>
      <c r="J4395" s="4">
        <v>8.8766783230495028E-2</v>
      </c>
      <c r="K4395" s="4">
        <v>9.0274282621256807E-2</v>
      </c>
    </row>
    <row r="4396" spans="7:11" x14ac:dyDescent="0.35">
      <c r="G4396" s="271">
        <v>39508</v>
      </c>
      <c r="H4396" s="4">
        <v>-9.7747736773741267E-2</v>
      </c>
      <c r="I4396" s="4">
        <v>-4.1199018168630475E-2</v>
      </c>
      <c r="J4396" s="4">
        <v>6.8865252523060416E-2</v>
      </c>
      <c r="K4396" s="4">
        <v>8.1214207358694557E-2</v>
      </c>
    </row>
    <row r="4397" spans="7:11" x14ac:dyDescent="0.35">
      <c r="G4397" s="271">
        <v>39539</v>
      </c>
      <c r="H4397" s="4">
        <v>0.26818523760127611</v>
      </c>
      <c r="I4397" s="4">
        <v>0.18835303284749716</v>
      </c>
      <c r="J4397" s="4">
        <v>8.4246417551017805E-2</v>
      </c>
      <c r="K4397" s="4">
        <v>8.91241711292039E-2</v>
      </c>
    </row>
    <row r="4398" spans="7:11" x14ac:dyDescent="0.35">
      <c r="G4398" s="271">
        <v>39569</v>
      </c>
      <c r="H4398" s="4">
        <v>1.0425808711428619E-2</v>
      </c>
      <c r="I4398" s="4">
        <v>6.7995771675519734E-3</v>
      </c>
      <c r="J4398" s="4">
        <v>7.8830509203343668E-2</v>
      </c>
      <c r="K4398" s="4">
        <v>8.5421939111173684E-2</v>
      </c>
    </row>
    <row r="4399" spans="7:11" x14ac:dyDescent="0.35">
      <c r="G4399" s="271">
        <v>39600</v>
      </c>
      <c r="H4399" s="4">
        <v>-4.550251995445731E-2</v>
      </c>
      <c r="I4399" s="4">
        <v>3.3031136745822476E-3</v>
      </c>
      <c r="J4399" s="4">
        <v>6.8484553229444023E-2</v>
      </c>
      <c r="K4399" s="4">
        <v>7.8691567138267526E-2</v>
      </c>
    </row>
    <row r="4400" spans="7:11" x14ac:dyDescent="0.35">
      <c r="G4400" s="271">
        <v>39630</v>
      </c>
      <c r="H4400" s="4">
        <v>0.12837601055436609</v>
      </c>
      <c r="I4400" s="4">
        <v>3.961351191300988E-2</v>
      </c>
      <c r="J4400" s="4">
        <v>6.5269218531903483E-2</v>
      </c>
      <c r="K4400" s="4">
        <v>6.7021481498564128E-2</v>
      </c>
    </row>
    <row r="4401" spans="7:11" x14ac:dyDescent="0.35">
      <c r="G4401" s="271">
        <v>39661</v>
      </c>
      <c r="H4401" s="4">
        <v>-1.3471503367847859E-3</v>
      </c>
      <c r="I4401" s="4">
        <v>-3.8069275478625597E-2</v>
      </c>
      <c r="J4401" s="4">
        <v>5.9476013591311272E-2</v>
      </c>
      <c r="K4401" s="4">
        <v>5.9947443598013406E-2</v>
      </c>
    </row>
    <row r="4402" spans="7:11" x14ac:dyDescent="0.35">
      <c r="G4402" s="271">
        <v>39692</v>
      </c>
      <c r="H4402" s="4">
        <v>0.10525344885389565</v>
      </c>
      <c r="I4402" s="4">
        <v>1.9772040787544798E-2</v>
      </c>
      <c r="J4402" s="4">
        <v>6.4494375719379216E-2</v>
      </c>
      <c r="K4402" s="4">
        <v>5.5378587090183506E-2</v>
      </c>
    </row>
    <row r="4403" spans="7:11" x14ac:dyDescent="0.35">
      <c r="G4403" s="271">
        <v>39722</v>
      </c>
      <c r="H4403" s="4">
        <v>-3.5947537124576101E-2</v>
      </c>
      <c r="I4403" s="4">
        <v>-6.4935527496200796E-2</v>
      </c>
      <c r="J4403" s="4">
        <v>4.8915516124935055E-2</v>
      </c>
      <c r="K4403" s="4">
        <v>3.8869448251765748E-2</v>
      </c>
    </row>
    <row r="4404" spans="7:11" x14ac:dyDescent="0.35">
      <c r="G4404" s="271">
        <v>39753</v>
      </c>
      <c r="H4404" s="4">
        <v>-0.13446173392866934</v>
      </c>
      <c r="I4404" s="4">
        <v>-0.2237835971780362</v>
      </c>
      <c r="J4404" s="4">
        <v>2.9120887845331289E-2</v>
      </c>
      <c r="K4404" s="4">
        <v>1.4215013890274797E-2</v>
      </c>
    </row>
    <row r="4405" spans="7:11" x14ac:dyDescent="0.35">
      <c r="G4405" s="271">
        <v>39783</v>
      </c>
      <c r="H4405" s="4">
        <v>-9.5388511314308255E-2</v>
      </c>
      <c r="I4405" s="4">
        <v>-0.18584224632005775</v>
      </c>
      <c r="J4405" s="4">
        <v>2.2724898776633529E-2</v>
      </c>
      <c r="K4405" s="4">
        <v>-5.7906217591845444E-3</v>
      </c>
    </row>
    <row r="4406" spans="7:11" x14ac:dyDescent="0.35">
      <c r="G4406" s="271">
        <v>39814</v>
      </c>
      <c r="H4406" s="4">
        <v>-0.27549146156467597</v>
      </c>
      <c r="I4406" s="4">
        <v>-0.37015080383828092</v>
      </c>
      <c r="J4406" s="4">
        <v>-9.1237783122029015E-3</v>
      </c>
      <c r="K4406" s="4">
        <v>-4.9668561196989702E-2</v>
      </c>
    </row>
    <row r="4407" spans="7:11" x14ac:dyDescent="0.35">
      <c r="G4407" s="271">
        <v>39845</v>
      </c>
      <c r="H4407" s="4">
        <v>-0.24777366656913746</v>
      </c>
      <c r="I4407" s="4">
        <v>-0.324933364637775</v>
      </c>
      <c r="J4407" s="4">
        <v>-4.0445601801664344E-2</v>
      </c>
      <c r="K4407" s="4">
        <v>-8.6395217980568928E-2</v>
      </c>
    </row>
    <row r="4408" spans="7:11" x14ac:dyDescent="0.35">
      <c r="G4408" s="271">
        <v>39873</v>
      </c>
      <c r="H4408" s="4">
        <v>-9.5046436142720903E-2</v>
      </c>
      <c r="I4408" s="4">
        <v>-0.27884787612219486</v>
      </c>
      <c r="J4408" s="4">
        <v>-3.9696949602630038E-2</v>
      </c>
      <c r="K4408" s="4">
        <v>-0.1062707171033821</v>
      </c>
    </row>
    <row r="4409" spans="7:11" x14ac:dyDescent="0.35">
      <c r="G4409" s="271">
        <v>39904</v>
      </c>
      <c r="H4409" s="4">
        <v>-0.25859063085881928</v>
      </c>
      <c r="I4409" s="4">
        <v>-0.38934043588462131</v>
      </c>
      <c r="J4409" s="4">
        <v>-8.3523398033027552E-2</v>
      </c>
      <c r="K4409" s="4">
        <v>-0.15400975098018599</v>
      </c>
    </row>
    <row r="4410" spans="7:11" x14ac:dyDescent="0.35">
      <c r="G4410" s="271">
        <v>39934</v>
      </c>
      <c r="H4410" s="4">
        <v>-0.22568027107678246</v>
      </c>
      <c r="I4410" s="4">
        <v>-0.37264701281050994</v>
      </c>
      <c r="J4410" s="4">
        <v>-0.1043052848057181</v>
      </c>
      <c r="K4410" s="4">
        <v>-0.18604206020648129</v>
      </c>
    </row>
    <row r="4411" spans="7:11" x14ac:dyDescent="0.35">
      <c r="G4411" s="271">
        <v>39965</v>
      </c>
      <c r="H4411" s="4">
        <v>-9.1802231537152723E-2</v>
      </c>
      <c r="I4411" s="4">
        <v>-0.31025311591950533</v>
      </c>
      <c r="J4411" s="4">
        <v>-0.10834914846693877</v>
      </c>
      <c r="K4411" s="4">
        <v>-0.21285420405348221</v>
      </c>
    </row>
    <row r="4412" spans="7:11" x14ac:dyDescent="0.35">
      <c r="G4412" s="271">
        <v>39995</v>
      </c>
      <c r="H4412" s="4">
        <v>-0.20011176554921928</v>
      </c>
      <c r="I4412" s="4">
        <v>-0.30875943946760454</v>
      </c>
      <c r="J4412" s="4">
        <v>-0.13683193608203581</v>
      </c>
      <c r="K4412" s="4">
        <v>-0.24238229305881354</v>
      </c>
    </row>
    <row r="4413" spans="7:11" x14ac:dyDescent="0.35">
      <c r="G4413" s="271">
        <v>40026</v>
      </c>
      <c r="H4413" s="4">
        <v>-0.1630615892532834</v>
      </c>
      <c r="I4413" s="4">
        <v>-0.24971666719414065</v>
      </c>
      <c r="J4413" s="4">
        <v>-0.1469669081466638</v>
      </c>
      <c r="K4413" s="4">
        <v>-0.25667017618724697</v>
      </c>
    </row>
    <row r="4414" spans="7:11" x14ac:dyDescent="0.35">
      <c r="G4414" s="271">
        <v>40057</v>
      </c>
      <c r="H4414" s="4">
        <v>-0.15182613567240222</v>
      </c>
      <c r="I4414" s="4">
        <v>-0.2203224684409204</v>
      </c>
      <c r="J4414" s="4">
        <v>-0.16674151304185691</v>
      </c>
      <c r="K4414" s="4">
        <v>-0.2759504862156027</v>
      </c>
    </row>
    <row r="4415" spans="7:11" x14ac:dyDescent="0.35">
      <c r="G4415" s="271">
        <v>40087</v>
      </c>
      <c r="H4415" s="4">
        <v>-0.10857756790557715</v>
      </c>
      <c r="I4415" s="4">
        <v>-0.23957872978393469</v>
      </c>
      <c r="J4415" s="4">
        <v>-0.17344765612284052</v>
      </c>
      <c r="K4415" s="4">
        <v>-0.29196649376846773</v>
      </c>
    </row>
    <row r="4416" spans="7:11" x14ac:dyDescent="0.35">
      <c r="G4416" s="271">
        <v>40118</v>
      </c>
      <c r="H4416" s="4">
        <v>-3.9677287477015488E-2</v>
      </c>
      <c r="I4416" s="4">
        <v>-3.677578290638428E-2</v>
      </c>
      <c r="J4416" s="4">
        <v>-0.16661562166986499</v>
      </c>
      <c r="K4416" s="4">
        <v>-0.28058686964639401</v>
      </c>
    </row>
    <row r="4417" spans="7:11" x14ac:dyDescent="0.35">
      <c r="G4417" s="271">
        <v>40148</v>
      </c>
      <c r="H4417" s="4">
        <v>9.0869663405191758E-2</v>
      </c>
      <c r="I4417" s="4">
        <v>-4.3621918585774133E-2</v>
      </c>
      <c r="J4417" s="4">
        <v>-0.15504219402469466</v>
      </c>
      <c r="K4417" s="4">
        <v>-0.27267087562170633</v>
      </c>
    </row>
    <row r="4418" spans="7:11" x14ac:dyDescent="0.35">
      <c r="G4418" s="271">
        <v>40179</v>
      </c>
      <c r="H4418" s="4">
        <v>9.4372557473380914E-2</v>
      </c>
      <c r="I4418" s="4">
        <v>9.2637617691546437E-2</v>
      </c>
      <c r="J4418" s="4">
        <v>-0.12910140954998606</v>
      </c>
      <c r="K4418" s="4">
        <v>-0.24212642807166262</v>
      </c>
    </row>
    <row r="4419" spans="7:11" x14ac:dyDescent="0.35">
      <c r="G4419" s="271">
        <v>40210</v>
      </c>
      <c r="H4419" s="4">
        <v>0.13865735193600459</v>
      </c>
      <c r="I4419" s="4">
        <v>5.0327461331371781E-2</v>
      </c>
      <c r="J4419" s="4">
        <v>-9.9096873244577499E-2</v>
      </c>
      <c r="K4419" s="4">
        <v>-0.21561432138587378</v>
      </c>
    </row>
    <row r="4420" spans="7:11" x14ac:dyDescent="0.35">
      <c r="G4420" s="271">
        <v>40238</v>
      </c>
      <c r="H4420" s="4">
        <v>0.1856275652367072</v>
      </c>
      <c r="I4420" s="4">
        <v>0.22926373166409242</v>
      </c>
      <c r="J4420" s="4">
        <v>-7.6904720907595259E-2</v>
      </c>
      <c r="K4420" s="4">
        <v>-0.17996601620749786</v>
      </c>
    </row>
    <row r="4421" spans="7:11" x14ac:dyDescent="0.35">
      <c r="G4421" s="271">
        <v>40269</v>
      </c>
      <c r="H4421" s="4">
        <v>9.5566230714981382E-2</v>
      </c>
      <c r="I4421" s="4">
        <v>0.22233740832589888</v>
      </c>
      <c r="J4421" s="4">
        <v>-4.4840041727907343E-2</v>
      </c>
      <c r="K4421" s="4">
        <v>-0.13160767867751011</v>
      </c>
    </row>
    <row r="4422" spans="7:11" x14ac:dyDescent="0.35">
      <c r="G4422" s="271">
        <v>40299</v>
      </c>
      <c r="H4422" s="4">
        <v>0.23063164823146476</v>
      </c>
      <c r="I4422" s="4">
        <v>0.29758312440409496</v>
      </c>
      <c r="J4422" s="4">
        <v>-5.948172771864102E-3</v>
      </c>
      <c r="K4422" s="4">
        <v>-7.8531401106843091E-2</v>
      </c>
    </row>
    <row r="4423" spans="7:11" x14ac:dyDescent="0.35">
      <c r="G4423" s="271">
        <v>40330</v>
      </c>
      <c r="H4423" s="4">
        <v>0.17740031918038857</v>
      </c>
      <c r="I4423" s="4">
        <v>0.22929844538056243</v>
      </c>
      <c r="J4423" s="4">
        <v>1.7361340396735869E-2</v>
      </c>
      <c r="K4423" s="4">
        <v>-3.0197312154822353E-2</v>
      </c>
    </row>
    <row r="4424" spans="7:11" x14ac:dyDescent="0.35">
      <c r="G4424" s="271">
        <v>40360</v>
      </c>
      <c r="H4424" s="4">
        <v>0.12789095897491509</v>
      </c>
      <c r="I4424" s="4">
        <v>0.15473335112693887</v>
      </c>
      <c r="J4424" s="4">
        <v>5.0833011396627326E-2</v>
      </c>
      <c r="K4424" s="4">
        <v>1.6559960360594816E-2</v>
      </c>
    </row>
    <row r="4425" spans="7:11" x14ac:dyDescent="0.35">
      <c r="G4425" s="271">
        <v>40391</v>
      </c>
      <c r="H4425" s="4">
        <v>0.25079714753307525</v>
      </c>
      <c r="I4425" s="4">
        <v>0.19812921059348176</v>
      </c>
      <c r="J4425" s="4">
        <v>7.8811855241593287E-2</v>
      </c>
      <c r="K4425" s="4">
        <v>5.1769619064984784E-2</v>
      </c>
    </row>
    <row r="4426" spans="7:11" x14ac:dyDescent="0.35">
      <c r="G4426" s="271">
        <v>40422</v>
      </c>
      <c r="H4426" s="4">
        <v>0.15611730593175954</v>
      </c>
      <c r="I4426" s="4">
        <v>8.2710536027220005E-2</v>
      </c>
      <c r="J4426" s="4">
        <v>0.10897340971308944</v>
      </c>
      <c r="K4426" s="4">
        <v>8.5372543922865196E-2</v>
      </c>
    </row>
    <row r="4427" spans="7:11" x14ac:dyDescent="0.35">
      <c r="G4427" s="271">
        <v>40452</v>
      </c>
      <c r="H4427" s="4">
        <v>0.15277818817667077</v>
      </c>
      <c r="I4427" s="4">
        <v>0.10944167390169102</v>
      </c>
      <c r="J4427" s="4">
        <v>0.13583409009225322</v>
      </c>
      <c r="K4427" s="4">
        <v>0.12639030681268326</v>
      </c>
    </row>
    <row r="4428" spans="7:11" x14ac:dyDescent="0.35">
      <c r="G4428" s="271">
        <v>40483</v>
      </c>
      <c r="H4428" s="4">
        <v>0.24258451338359777</v>
      </c>
      <c r="I4428" s="4">
        <v>0.14914846605318965</v>
      </c>
      <c r="J4428" s="4">
        <v>0.16152206911362388</v>
      </c>
      <c r="K4428" s="4">
        <v>0.14388469564959028</v>
      </c>
    </row>
    <row r="4429" spans="7:11" x14ac:dyDescent="0.35">
      <c r="G4429" s="271">
        <v>40513</v>
      </c>
      <c r="H4429" s="4">
        <v>0.1764259892326403</v>
      </c>
      <c r="I4429" s="4">
        <v>0.18855387152549996</v>
      </c>
      <c r="J4429" s="4">
        <v>0.16818185036812405</v>
      </c>
      <c r="K4429" s="4">
        <v>0.1646628444954843</v>
      </c>
    </row>
    <row r="4430" spans="7:11" x14ac:dyDescent="0.35">
      <c r="G4430" s="271">
        <v>40544</v>
      </c>
      <c r="H4430" s="4">
        <v>0.31606103119448314</v>
      </c>
      <c r="I4430" s="4">
        <v>0.25099496440169777</v>
      </c>
      <c r="J4430" s="4">
        <v>0.18506795566398671</v>
      </c>
      <c r="K4430" s="4">
        <v>0.177554383591775</v>
      </c>
    </row>
    <row r="4431" spans="7:11" x14ac:dyDescent="0.35">
      <c r="G4431" s="271">
        <v>40575</v>
      </c>
      <c r="H4431" s="4">
        <v>0.2187590464671938</v>
      </c>
      <c r="I4431" s="4">
        <v>0.18829023037295678</v>
      </c>
      <c r="J4431" s="4">
        <v>0.19170305382123831</v>
      </c>
      <c r="K4431" s="4">
        <v>0.188831593984641</v>
      </c>
    </row>
    <row r="4432" spans="7:11" x14ac:dyDescent="0.35">
      <c r="G4432" s="271">
        <v>40603</v>
      </c>
      <c r="H4432" s="4">
        <v>0.22046691817085695</v>
      </c>
      <c r="I4432" s="4">
        <v>0.16375262638102761</v>
      </c>
      <c r="J4432" s="4">
        <v>0.19514977020851187</v>
      </c>
      <c r="K4432" s="4">
        <v>0.18301474925506089</v>
      </c>
    </row>
    <row r="4433" spans="7:11" x14ac:dyDescent="0.35">
      <c r="G4433" s="271">
        <v>40634</v>
      </c>
      <c r="H4433" s="4">
        <v>0.19363711529521965</v>
      </c>
      <c r="I4433" s="4">
        <v>8.2093443950099987E-2</v>
      </c>
      <c r="J4433" s="4">
        <v>0.20302325522819298</v>
      </c>
      <c r="K4433" s="4">
        <v>0.17085733251016055</v>
      </c>
    </row>
    <row r="4434" spans="7:11" x14ac:dyDescent="0.35">
      <c r="G4434" s="271">
        <v>40664</v>
      </c>
      <c r="H4434" s="4">
        <v>0.16822105112373475</v>
      </c>
      <c r="I4434" s="4">
        <v>0.10811617364576698</v>
      </c>
      <c r="J4434" s="4">
        <v>0.19760926777790422</v>
      </c>
      <c r="K4434" s="4">
        <v>0.15611851817298694</v>
      </c>
    </row>
    <row r="4435" spans="7:11" x14ac:dyDescent="0.35">
      <c r="G4435" s="271">
        <v>40695</v>
      </c>
      <c r="H4435" s="4">
        <v>0.13177611012762003</v>
      </c>
      <c r="I4435" s="4">
        <v>4.0947245036718538E-2</v>
      </c>
      <c r="J4435" s="4">
        <v>0.19288453785361437</v>
      </c>
      <c r="K4435" s="4">
        <v>0.13949264228913205</v>
      </c>
    </row>
    <row r="4436" spans="7:11" x14ac:dyDescent="0.35">
      <c r="G4436" s="271">
        <v>40725</v>
      </c>
      <c r="H4436" s="4">
        <v>0.10948906256839464</v>
      </c>
      <c r="I4436" s="4">
        <v>2.9769450390871643E-2</v>
      </c>
      <c r="J4436" s="4">
        <v>0.19046338537699747</v>
      </c>
      <c r="K4436" s="4">
        <v>0.12838789877700862</v>
      </c>
    </row>
    <row r="4437" spans="7:11" x14ac:dyDescent="0.35">
      <c r="G4437" s="271">
        <v>40756</v>
      </c>
      <c r="H4437" s="4">
        <v>0.15939000288531058</v>
      </c>
      <c r="I4437" s="4">
        <v>0.12591601211138093</v>
      </c>
      <c r="J4437" s="4">
        <v>0.18481560329489621</v>
      </c>
      <c r="K4437" s="4">
        <v>0.12385112374613416</v>
      </c>
    </row>
    <row r="4438" spans="7:11" x14ac:dyDescent="0.35">
      <c r="G4438" s="271">
        <v>40787</v>
      </c>
      <c r="H4438" s="4">
        <v>0.14872654053706635</v>
      </c>
      <c r="I4438" s="4">
        <v>0.11682806116579636</v>
      </c>
      <c r="J4438" s="4">
        <v>0.18380123163024065</v>
      </c>
      <c r="K4438" s="4">
        <v>0.12658402737623309</v>
      </c>
    </row>
    <row r="4439" spans="7:11" x14ac:dyDescent="0.35">
      <c r="G4439" s="271">
        <v>40817</v>
      </c>
      <c r="H4439" s="4">
        <v>5.4991247972591584E-2</v>
      </c>
      <c r="I4439" s="4">
        <v>2.5157283907882189E-2</v>
      </c>
      <c r="J4439" s="4">
        <v>0.17415088149893321</v>
      </c>
      <c r="K4439" s="4">
        <v>0.11888917122185538</v>
      </c>
    </row>
    <row r="4440" spans="7:11" x14ac:dyDescent="0.35">
      <c r="G4440" s="271">
        <v>40848</v>
      </c>
      <c r="H4440" s="4">
        <v>7.4454262492788637E-2</v>
      </c>
      <c r="I4440" s="4">
        <v>5.9706538164948197E-2</v>
      </c>
      <c r="J4440" s="4">
        <v>0.15946001892231498</v>
      </c>
      <c r="K4440" s="4">
        <v>0.11106778896039393</v>
      </c>
    </row>
    <row r="4441" spans="7:11" x14ac:dyDescent="0.35">
      <c r="G4441" s="271">
        <v>40878</v>
      </c>
      <c r="H4441" s="4">
        <v>8.906161185235062E-2</v>
      </c>
      <c r="I4441" s="4">
        <v>7.0697385594473694E-3</v>
      </c>
      <c r="J4441" s="4">
        <v>0.15231978482047559</v>
      </c>
      <c r="K4441" s="4">
        <v>9.6164665579381081E-2</v>
      </c>
    </row>
    <row r="4442" spans="7:11" x14ac:dyDescent="0.35">
      <c r="G4442" s="271">
        <v>40909</v>
      </c>
      <c r="H4442" s="4">
        <v>5.7556124871048553E-2</v>
      </c>
      <c r="I4442" s="4">
        <v>-3.5410925161428297E-2</v>
      </c>
      <c r="J4442" s="4">
        <v>0.13323117744731183</v>
      </c>
      <c r="K4442" s="4">
        <v>7.3195729770211937E-2</v>
      </c>
    </row>
    <row r="4443" spans="7:11" x14ac:dyDescent="0.35">
      <c r="G4443" s="271">
        <v>40940</v>
      </c>
      <c r="H4443" s="4">
        <v>4.6456600554948269E-2</v>
      </c>
      <c r="I4443" s="4">
        <v>5.59788432448316E-2</v>
      </c>
      <c r="J4443" s="4">
        <v>0.11892594179748972</v>
      </c>
      <c r="K4443" s="4">
        <v>6.3444569705602749E-2</v>
      </c>
    </row>
    <row r="4444" spans="7:11" x14ac:dyDescent="0.35">
      <c r="G4444" s="271">
        <v>40969</v>
      </c>
      <c r="H4444" s="4">
        <v>-9.3824805251573329E-3</v>
      </c>
      <c r="I4444" s="4">
        <v>-3.9196328388853785E-2</v>
      </c>
      <c r="J4444" s="4">
        <v>9.6958173081938437E-2</v>
      </c>
      <c r="K4444" s="4">
        <v>4.4805092085471898E-2</v>
      </c>
    </row>
    <row r="4445" spans="7:11" x14ac:dyDescent="0.35">
      <c r="G4445" s="271">
        <v>41000</v>
      </c>
      <c r="H4445" s="4">
        <v>6.4302064453221064E-3</v>
      </c>
      <c r="I4445" s="4">
        <v>-1.7010475708802208E-2</v>
      </c>
      <c r="J4445" s="4">
        <v>8.1967283722437001E-2</v>
      </c>
      <c r="K4445" s="4">
        <v>3.6677425691986842E-2</v>
      </c>
    </row>
    <row r="4446" spans="7:11" x14ac:dyDescent="0.35">
      <c r="G4446" s="271">
        <v>41030</v>
      </c>
      <c r="H4446" s="4">
        <v>5.8642028769586352E-2</v>
      </c>
      <c r="I4446" s="4">
        <v>-8.2553085263987747E-3</v>
      </c>
      <c r="J4446" s="4">
        <v>7.3002590194457762E-2</v>
      </c>
      <c r="K4446" s="4">
        <v>2.7042401713577968E-2</v>
      </c>
    </row>
    <row r="4447" spans="7:11" x14ac:dyDescent="0.35">
      <c r="G4447" s="271">
        <v>41061</v>
      </c>
      <c r="H4447" s="4">
        <v>2.6343890008088122E-2</v>
      </c>
      <c r="I4447" s="4">
        <v>-2.4166898200305598E-2</v>
      </c>
      <c r="J4447" s="4">
        <v>6.3921995484611527E-2</v>
      </c>
      <c r="K4447" s="4">
        <v>2.142910670046061E-2</v>
      </c>
    </row>
    <row r="4448" spans="7:11" x14ac:dyDescent="0.35">
      <c r="G4448" s="271">
        <v>41091</v>
      </c>
      <c r="H4448" s="4">
        <v>9.6977894392317632E-2</v>
      </c>
      <c r="I4448" s="4">
        <v>4.5210811772134152E-2</v>
      </c>
      <c r="J4448" s="4">
        <v>6.3220279011876546E-2</v>
      </c>
      <c r="K4448" s="4">
        <v>2.2722040245365394E-2</v>
      </c>
    </row>
    <row r="4449" spans="7:11" x14ac:dyDescent="0.35">
      <c r="G4449" s="271">
        <v>41122</v>
      </c>
      <c r="H4449" s="4">
        <v>0.10975738498802956</v>
      </c>
      <c r="I4449" s="4">
        <v>3.4807267932268626E-3</v>
      </c>
      <c r="J4449" s="4">
        <v>6.068299703666491E-2</v>
      </c>
      <c r="K4449" s="4">
        <v>1.441575753179114E-2</v>
      </c>
    </row>
    <row r="4450" spans="7:11" x14ac:dyDescent="0.35">
      <c r="G4450" s="271">
        <v>41153</v>
      </c>
      <c r="H4450" s="4">
        <v>-1.4277248068363058E-2</v>
      </c>
      <c r="I4450" s="4">
        <v>-8.5577987471737171E-2</v>
      </c>
      <c r="J4450" s="4">
        <v>4.7437280648757518E-2</v>
      </c>
      <c r="K4450" s="4">
        <v>-2.3508835824259666E-3</v>
      </c>
    </row>
    <row r="4451" spans="7:11" x14ac:dyDescent="0.35">
      <c r="G4451" s="271">
        <v>41183</v>
      </c>
      <c r="H4451" s="4">
        <v>0.15630846740585636</v>
      </c>
      <c r="I4451" s="4">
        <v>5.2466254250096434E-2</v>
      </c>
      <c r="J4451" s="4">
        <v>5.609230482255434E-2</v>
      </c>
      <c r="K4451" s="4">
        <v>-5.6110404626386057E-5</v>
      </c>
    </row>
    <row r="4452" spans="7:11" x14ac:dyDescent="0.35">
      <c r="G4452" s="271">
        <v>41214</v>
      </c>
      <c r="H4452" s="4">
        <v>5.1935818320069771E-2</v>
      </c>
      <c r="I4452" s="4">
        <v>-6.8977901285603327E-2</v>
      </c>
      <c r="J4452" s="4">
        <v>5.4223472871477885E-2</v>
      </c>
      <c r="K4452" s="4">
        <v>-1.0988104587236647E-2</v>
      </c>
    </row>
    <row r="4453" spans="7:11" x14ac:dyDescent="0.35">
      <c r="G4453" s="271">
        <v>41244</v>
      </c>
      <c r="H4453" s="4">
        <v>4.0292861094360921E-2</v>
      </c>
      <c r="I4453" s="4">
        <v>-0.10123880098267357</v>
      </c>
      <c r="J4453" s="4">
        <v>5.0570108804061098E-2</v>
      </c>
      <c r="K4453" s="4">
        <v>-1.9742703549612606E-2</v>
      </c>
    </row>
    <row r="4454" spans="7:11" x14ac:dyDescent="0.35">
      <c r="G4454" s="271">
        <v>41275</v>
      </c>
      <c r="H4454" s="4">
        <v>6.4222680901270479E-2</v>
      </c>
      <c r="I4454" s="4">
        <v>4.1589314531777166E-2</v>
      </c>
      <c r="J4454" s="4">
        <v>5.1142832479228462E-2</v>
      </c>
      <c r="K4454" s="4">
        <v>-1.3470684060611138E-2</v>
      </c>
    </row>
    <row r="4455" spans="7:11" x14ac:dyDescent="0.35">
      <c r="G4455" s="271">
        <v>41306</v>
      </c>
      <c r="H4455" s="4">
        <v>3.7944924407933067E-2</v>
      </c>
      <c r="I4455" s="4">
        <v>-0.10601780044785469</v>
      </c>
      <c r="J4455" s="4">
        <v>5.0399550044724961E-2</v>
      </c>
      <c r="K4455" s="4">
        <v>-2.6908592629231398E-2</v>
      </c>
    </row>
    <row r="4456" spans="7:11" x14ac:dyDescent="0.35">
      <c r="G4456" s="271">
        <v>41334</v>
      </c>
      <c r="H4456" s="4">
        <v>3.7050537402844697E-2</v>
      </c>
      <c r="I4456" s="4">
        <v>-0.15770586204290771</v>
      </c>
      <c r="J4456" s="4">
        <v>5.480781964784498E-2</v>
      </c>
      <c r="K4456" s="4">
        <v>-3.7620432952040095E-2</v>
      </c>
    </row>
    <row r="4457" spans="7:11" x14ac:dyDescent="0.35">
      <c r="G4457" s="271">
        <v>41365</v>
      </c>
      <c r="H4457" s="4">
        <v>0.16053794625053608</v>
      </c>
      <c r="I4457" s="4">
        <v>5.7693611046147897E-2</v>
      </c>
      <c r="J4457" s="4">
        <v>6.7311173718938022E-2</v>
      </c>
      <c r="K4457" s="4">
        <v>-3.1668973633483311E-2</v>
      </c>
    </row>
    <row r="4458" spans="7:11" x14ac:dyDescent="0.35">
      <c r="G4458" s="271">
        <v>41395</v>
      </c>
      <c r="H4458" s="4">
        <v>5.4944667349150711E-2</v>
      </c>
      <c r="I4458" s="4">
        <v>-3.6283607242133087E-2</v>
      </c>
      <c r="J4458" s="4">
        <v>6.693087345333204E-2</v>
      </c>
      <c r="K4458" s="4">
        <v>-3.4069175037771515E-2</v>
      </c>
    </row>
    <row r="4459" spans="7:11" x14ac:dyDescent="0.35">
      <c r="G4459" s="271">
        <v>41426</v>
      </c>
      <c r="H4459" s="4">
        <v>5.0610192030595913E-2</v>
      </c>
      <c r="I4459" s="4">
        <v>-5.2877810382902846E-2</v>
      </c>
      <c r="J4459" s="4">
        <v>6.8994426539542797E-2</v>
      </c>
      <c r="K4459" s="4">
        <v>-3.6474169922916189E-2</v>
      </c>
    </row>
    <row r="4460" spans="7:11" x14ac:dyDescent="0.35">
      <c r="G4460" s="271">
        <v>41456</v>
      </c>
      <c r="H4460" s="4">
        <v>4.8510607621655488E-2</v>
      </c>
      <c r="I4460" s="4">
        <v>-4.1475836746229788E-4</v>
      </c>
      <c r="J4460" s="4">
        <v>6.4839531845088283E-2</v>
      </c>
      <c r="K4460" s="4">
        <v>-4.0020754525144309E-2</v>
      </c>
    </row>
    <row r="4461" spans="7:11" x14ac:dyDescent="0.35">
      <c r="G4461" s="271">
        <v>41487</v>
      </c>
      <c r="H4461" s="4">
        <v>1.4823951674935554E-2</v>
      </c>
      <c r="I4461" s="4">
        <v>-6.7475610211495507E-2</v>
      </c>
      <c r="J4461" s="4">
        <v>5.8242046618589338E-2</v>
      </c>
      <c r="K4461" s="4">
        <v>-4.5267086622211905E-2</v>
      </c>
    </row>
    <row r="4462" spans="7:11" x14ac:dyDescent="0.35">
      <c r="G4462" s="271">
        <v>41518</v>
      </c>
      <c r="H4462" s="4">
        <v>3.8192964755933145E-2</v>
      </c>
      <c r="I4462" s="4">
        <v>2.8830976600975555E-2</v>
      </c>
      <c r="J4462" s="4">
        <v>6.2642630803992461E-2</v>
      </c>
      <c r="K4462" s="4">
        <v>-3.5792542966177732E-2</v>
      </c>
    </row>
    <row r="4463" spans="7:11" x14ac:dyDescent="0.35">
      <c r="G4463" s="271">
        <v>41548</v>
      </c>
      <c r="H4463" s="4">
        <v>1.7913418768488842E-2</v>
      </c>
      <c r="I4463" s="4">
        <v>2.6981944427111326E-3</v>
      </c>
      <c r="J4463" s="4">
        <v>5.0928151049506543E-2</v>
      </c>
      <c r="K4463" s="4">
        <v>-3.9708290185301087E-2</v>
      </c>
    </row>
    <row r="4464" spans="7:11" x14ac:dyDescent="0.35">
      <c r="G4464" s="271">
        <v>41579</v>
      </c>
      <c r="H4464" s="4">
        <v>-3.078550138633962E-2</v>
      </c>
      <c r="I4464" s="4">
        <v>-6.5632438390982317E-3</v>
      </c>
      <c r="J4464" s="4">
        <v>4.3672026444275813E-2</v>
      </c>
      <c r="K4464" s="4">
        <v>-3.4404742261668453E-2</v>
      </c>
    </row>
    <row r="4465" spans="7:11" x14ac:dyDescent="0.35">
      <c r="G4465" s="271">
        <v>41609</v>
      </c>
      <c r="H4465" s="4">
        <v>3.0576936934735732E-2</v>
      </c>
      <c r="I4465" s="4">
        <v>6.2387670869142653E-2</v>
      </c>
      <c r="J4465" s="4">
        <v>4.2896280593076153E-2</v>
      </c>
      <c r="K4465" s="4">
        <v>-2.1705565481372258E-2</v>
      </c>
    </row>
    <row r="4466" spans="7:11" x14ac:dyDescent="0.35">
      <c r="G4466" s="271">
        <v>41640</v>
      </c>
      <c r="H4466" s="4">
        <v>2.4493417881721768E-2</v>
      </c>
      <c r="I4466" s="4">
        <v>-9.4301634663948031E-3</v>
      </c>
      <c r="J4466" s="4">
        <v>3.9733016208454819E-2</v>
      </c>
      <c r="K4466" s="4">
        <v>-2.5845005087740347E-2</v>
      </c>
    </row>
    <row r="4467" spans="7:11" x14ac:dyDescent="0.35">
      <c r="G4467" s="271">
        <v>41671</v>
      </c>
      <c r="H4467" s="4">
        <v>3.0621416734978979E-2</v>
      </c>
      <c r="I4467" s="4">
        <v>6.5248341667882626E-2</v>
      </c>
      <c r="J4467" s="4">
        <v>3.9110644813046491E-2</v>
      </c>
      <c r="K4467" s="4">
        <v>-1.1748208630810941E-2</v>
      </c>
    </row>
    <row r="4468" spans="7:11" x14ac:dyDescent="0.35">
      <c r="G4468" s="271">
        <v>41699</v>
      </c>
      <c r="H4468" s="4">
        <v>-2.6638219493052895E-2</v>
      </c>
      <c r="I4468" s="4">
        <v>0.11962682186073104</v>
      </c>
      <c r="J4468" s="4">
        <v>3.323076680532977E-2</v>
      </c>
      <c r="K4468" s="4">
        <v>1.2455715882436547E-2</v>
      </c>
    </row>
    <row r="4469" spans="7:11" x14ac:dyDescent="0.35">
      <c r="G4469" s="271">
        <v>41730</v>
      </c>
      <c r="H4469" s="4">
        <v>-3.4035723702256493E-2</v>
      </c>
      <c r="I4469" s="4">
        <v>-3.0972216643737727E-2</v>
      </c>
      <c r="J4469" s="4">
        <v>1.7587580061033004E-2</v>
      </c>
      <c r="K4469" s="4">
        <v>4.9188292869002392E-3</v>
      </c>
    </row>
    <row r="4470" spans="7:11" x14ac:dyDescent="0.35">
      <c r="G4470" s="271">
        <v>41760</v>
      </c>
      <c r="H4470" s="4">
        <v>-2.0478741312237037E-2</v>
      </c>
      <c r="I4470" s="4">
        <v>5.340253989687227E-2</v>
      </c>
      <c r="J4470" s="4">
        <v>1.0973775324333968E-2</v>
      </c>
      <c r="K4470" s="4">
        <v>1.2660196367709986E-2</v>
      </c>
    </row>
    <row r="4471" spans="7:11" x14ac:dyDescent="0.35">
      <c r="G4471" s="271">
        <v>41791</v>
      </c>
      <c r="H4471" s="4">
        <v>2.3902631385410045E-2</v>
      </c>
      <c r="I4471" s="4">
        <v>9.2077046675814511E-2</v>
      </c>
      <c r="J4471" s="4">
        <v>8.8082918557630396E-3</v>
      </c>
      <c r="K4471" s="4">
        <v>2.4793395123630324E-2</v>
      </c>
    </row>
    <row r="4472" spans="7:11" x14ac:dyDescent="0.35">
      <c r="G4472" s="271">
        <v>41821</v>
      </c>
      <c r="H4472" s="4">
        <v>4.8771575421476587E-2</v>
      </c>
      <c r="I4472" s="4">
        <v>7.4297324730068004E-2</v>
      </c>
      <c r="J4472" s="4">
        <v>8.9948980402623224E-3</v>
      </c>
      <c r="K4472" s="4">
        <v>3.1349073193101207E-2</v>
      </c>
    </row>
    <row r="4473" spans="7:11" x14ac:dyDescent="0.35">
      <c r="G4473" s="271">
        <v>41852</v>
      </c>
      <c r="H4473" s="4">
        <v>-4.5072269650680119E-2</v>
      </c>
      <c r="I4473" s="4">
        <v>3.0317536844349124E-2</v>
      </c>
      <c r="J4473" s="4">
        <v>4.8131244014124608E-3</v>
      </c>
      <c r="K4473" s="4">
        <v>3.8944018356183996E-2</v>
      </c>
    </row>
    <row r="4474" spans="7:11" x14ac:dyDescent="0.35">
      <c r="G4474" s="271">
        <v>41883</v>
      </c>
      <c r="H4474" s="4">
        <v>9.9316535932158612E-2</v>
      </c>
      <c r="I4474" s="4">
        <v>8.5918094185733151E-2</v>
      </c>
      <c r="J4474" s="4">
        <v>9.8218536345429097E-3</v>
      </c>
      <c r="K4474" s="4">
        <v>4.380315350184194E-2</v>
      </c>
    </row>
    <row r="4475" spans="7:11" x14ac:dyDescent="0.35">
      <c r="G4475" s="271">
        <v>41913</v>
      </c>
      <c r="H4475" s="4">
        <v>4.0043668473846328E-2</v>
      </c>
      <c r="I4475" s="4">
        <v>9.1686250024695104E-2</v>
      </c>
      <c r="J4475" s="4">
        <v>1.1831788390319398E-2</v>
      </c>
      <c r="K4475" s="4">
        <v>5.1812938243260831E-2</v>
      </c>
    </row>
    <row r="4476" spans="7:11" x14ac:dyDescent="0.35">
      <c r="G4476" s="271">
        <v>41944</v>
      </c>
      <c r="H4476" s="4">
        <v>5.4652751862996674E-2</v>
      </c>
      <c r="I4476" s="4">
        <v>1.8554882639929327E-2</v>
      </c>
      <c r="J4476" s="4">
        <v>1.8906092256042006E-2</v>
      </c>
      <c r="K4476" s="4">
        <v>5.3967688186036922E-2</v>
      </c>
    </row>
    <row r="4477" spans="7:11" x14ac:dyDescent="0.35">
      <c r="G4477" s="271">
        <v>41974</v>
      </c>
      <c r="H4477" s="4">
        <v>4.7086159862377519E-2</v>
      </c>
      <c r="I4477" s="4">
        <v>4.1790718543184724E-2</v>
      </c>
      <c r="J4477" s="4">
        <v>2.0218306732873392E-2</v>
      </c>
      <c r="K4477" s="4">
        <v>5.2347931256371272E-2</v>
      </c>
    </row>
    <row r="4478" spans="7:11" x14ac:dyDescent="0.35">
      <c r="G4478" s="271">
        <v>42005</v>
      </c>
      <c r="H4478" s="4">
        <v>-3.5124672802727019E-2</v>
      </c>
      <c r="I4478" s="4">
        <v>-3.9996966634455511E-2</v>
      </c>
      <c r="J4478" s="4">
        <v>1.5392759310553616E-2</v>
      </c>
      <c r="K4478" s="4">
        <v>4.9745739824538893E-2</v>
      </c>
    </row>
    <row r="4479" spans="7:11" x14ac:dyDescent="0.35">
      <c r="G4479" s="271">
        <v>42036</v>
      </c>
      <c r="H4479" s="4">
        <v>9.6528758195011388E-3</v>
      </c>
      <c r="I4479" s="4">
        <v>4.5567187656605723E-2</v>
      </c>
      <c r="J4479" s="4">
        <v>1.3678790811954444E-2</v>
      </c>
      <c r="K4479" s="4">
        <v>4.8171239640871999E-2</v>
      </c>
    </row>
    <row r="4480" spans="7:11" x14ac:dyDescent="0.35">
      <c r="G4480" s="271">
        <v>42064</v>
      </c>
      <c r="H4480" s="4">
        <v>0.12559657796935686</v>
      </c>
      <c r="I4480" s="4">
        <v>8.7369809719469949E-2</v>
      </c>
      <c r="J4480" s="4">
        <v>2.6999616967460005E-2</v>
      </c>
      <c r="K4480" s="4">
        <v>4.6008046191629237E-2</v>
      </c>
    </row>
    <row r="4481" spans="7:11" x14ac:dyDescent="0.35">
      <c r="G4481" s="271">
        <v>42095</v>
      </c>
      <c r="H4481" s="4">
        <v>5.0239020720296956E-2</v>
      </c>
      <c r="I4481" s="4">
        <v>7.6987693986109607E-2</v>
      </c>
      <c r="J4481" s="4">
        <v>3.4251863785680348E-2</v>
      </c>
      <c r="K4481" s="4">
        <v>5.5318008896158677E-2</v>
      </c>
    </row>
    <row r="4482" spans="7:11" x14ac:dyDescent="0.35">
      <c r="G4482" s="271">
        <v>42125</v>
      </c>
      <c r="H4482" s="4">
        <v>3.5052097831148155E-2</v>
      </c>
      <c r="I4482" s="4">
        <v>-4.7316224788813699E-3</v>
      </c>
      <c r="J4482" s="4">
        <v>3.9194535208751269E-2</v>
      </c>
      <c r="K4482" s="4">
        <v>5.0178381913949188E-2</v>
      </c>
    </row>
    <row r="4483" spans="7:11" x14ac:dyDescent="0.35">
      <c r="G4483" s="271">
        <v>42156</v>
      </c>
      <c r="H4483" s="4">
        <v>7.2473943029566668E-2</v>
      </c>
      <c r="I4483" s="4">
        <v>7.9521861815653461E-2</v>
      </c>
      <c r="J4483" s="4">
        <v>4.3467812365235226E-2</v>
      </c>
      <c r="K4483" s="4">
        <v>4.9393394868246565E-2</v>
      </c>
    </row>
    <row r="4484" spans="7:11" x14ac:dyDescent="0.35">
      <c r="G4484" s="271">
        <v>42186</v>
      </c>
      <c r="H4484" s="4">
        <v>6.4680660258156664E-2</v>
      </c>
      <c r="I4484" s="4">
        <v>4.2625572848746573E-2</v>
      </c>
      <c r="J4484" s="4">
        <v>4.4961540185129989E-2</v>
      </c>
      <c r="K4484" s="4">
        <v>4.6656404809115815E-2</v>
      </c>
    </row>
    <row r="4485" spans="7:11" x14ac:dyDescent="0.35">
      <c r="G4485" s="271">
        <v>42217</v>
      </c>
      <c r="H4485" s="4">
        <v>8.2838330274410676E-3</v>
      </c>
      <c r="I4485" s="4">
        <v>2.7439458307329856E-2</v>
      </c>
      <c r="J4485" s="4">
        <v>4.8789164866924972E-2</v>
      </c>
      <c r="K4485" s="4">
        <v>4.6415337759936559E-2</v>
      </c>
    </row>
    <row r="4486" spans="7:11" x14ac:dyDescent="0.35">
      <c r="G4486" s="271">
        <v>42248</v>
      </c>
      <c r="H4486" s="4">
        <v>1.2545921523275716E-2</v>
      </c>
      <c r="I4486" s="4">
        <v>2.7784014734526963E-2</v>
      </c>
      <c r="J4486" s="4">
        <v>4.1600294529463788E-2</v>
      </c>
      <c r="K4486" s="4">
        <v>4.1519901980703766E-2</v>
      </c>
    </row>
    <row r="4487" spans="7:11" x14ac:dyDescent="0.35">
      <c r="G4487" s="271">
        <v>42278</v>
      </c>
      <c r="H4487" s="4">
        <v>-2.9172009846886171E-3</v>
      </c>
      <c r="I4487" s="4">
        <v>-3.7535493462422354E-2</v>
      </c>
      <c r="J4487" s="4">
        <v>3.7609752411363884E-2</v>
      </c>
      <c r="K4487" s="4">
        <v>2.9826844558870302E-2</v>
      </c>
    </row>
    <row r="4488" spans="7:11" x14ac:dyDescent="0.35">
      <c r="G4488" s="271">
        <v>42309</v>
      </c>
      <c r="H4488" s="4">
        <v>6.8007990992643652E-2</v>
      </c>
      <c r="I4488" s="4">
        <v>8.9033103918182865E-2</v>
      </c>
      <c r="J4488" s="4">
        <v>3.8811024736625788E-2</v>
      </c>
      <c r="K4488" s="4">
        <v>3.5564533121525743E-2</v>
      </c>
    </row>
    <row r="4489" spans="7:11" x14ac:dyDescent="0.35">
      <c r="G4489" s="271">
        <v>42339</v>
      </c>
      <c r="H4489" s="4">
        <v>4.0229952199569929E-2</v>
      </c>
      <c r="I4489" s="4">
        <v>3.074558869333921E-2</v>
      </c>
      <c r="J4489" s="4">
        <v>3.8292939325357711E-2</v>
      </c>
      <c r="K4489" s="4">
        <v>3.4703423324442761E-2</v>
      </c>
    </row>
    <row r="4490" spans="7:11" x14ac:dyDescent="0.35">
      <c r="G4490" s="271">
        <v>42370</v>
      </c>
      <c r="H4490" s="4">
        <v>5.7806478663045002E-3</v>
      </c>
      <c r="I4490" s="4">
        <v>3.3934688808157087E-3</v>
      </c>
      <c r="J4490" s="4">
        <v>4.1650453146010902E-2</v>
      </c>
      <c r="K4490" s="4">
        <v>3.839484324634701E-2</v>
      </c>
    </row>
    <row r="4491" spans="7:11" x14ac:dyDescent="0.35">
      <c r="G4491" s="271">
        <v>42401</v>
      </c>
      <c r="H4491" s="4">
        <v>5.2606785853790416E-2</v>
      </c>
      <c r="I4491" s="4">
        <v>1.4550990006578779E-3</v>
      </c>
      <c r="J4491" s="4">
        <v>4.5199232007855805E-2</v>
      </c>
      <c r="K4491" s="4">
        <v>3.4722384186703259E-2</v>
      </c>
    </row>
    <row r="4492" spans="7:11" x14ac:dyDescent="0.35">
      <c r="G4492" s="271">
        <v>42430</v>
      </c>
      <c r="H4492" s="4">
        <v>-4.043833354202031E-2</v>
      </c>
      <c r="I4492" s="4">
        <v>-4.5365251108452798E-2</v>
      </c>
      <c r="J4492" s="4">
        <v>3.0244796247402617E-2</v>
      </c>
      <c r="K4492" s="4">
        <v>2.2986166738838909E-2</v>
      </c>
    </row>
    <row r="4493" spans="7:11" x14ac:dyDescent="0.35">
      <c r="G4493" s="271">
        <v>42461</v>
      </c>
      <c r="H4493" s="4">
        <v>7.286089813211194E-2</v>
      </c>
      <c r="I4493" s="4">
        <v>-9.40180723420736E-3</v>
      </c>
      <c r="J4493" s="4">
        <v>3.2253917774097474E-2</v>
      </c>
      <c r="K4493" s="4">
        <v>1.5884929841680107E-2</v>
      </c>
    </row>
    <row r="4494" spans="7:11" x14ac:dyDescent="0.35">
      <c r="G4494" s="271">
        <v>42491</v>
      </c>
      <c r="H4494" s="4">
        <v>4.6103305034751685E-2</v>
      </c>
      <c r="I4494" s="4">
        <v>2.1224284155510809E-2</v>
      </c>
      <c r="J4494" s="4">
        <v>3.3222090159698237E-2</v>
      </c>
      <c r="K4494" s="4">
        <v>1.8064272728427033E-2</v>
      </c>
    </row>
    <row r="4495" spans="7:11" x14ac:dyDescent="0.35">
      <c r="G4495" s="271">
        <v>42522</v>
      </c>
      <c r="H4495" s="4">
        <v>1.9522245448190922E-2</v>
      </c>
      <c r="I4495" s="4">
        <v>-5.2795953610876856E-3</v>
      </c>
      <c r="J4495" s="4">
        <v>2.8640104778759001E-2</v>
      </c>
      <c r="K4495" s="4">
        <v>1.0879676460490595E-2</v>
      </c>
    </row>
    <row r="4496" spans="7:11" x14ac:dyDescent="0.35">
      <c r="G4496" s="271">
        <v>42552</v>
      </c>
      <c r="H4496" s="4">
        <v>-4.9080016364893231E-2</v>
      </c>
      <c r="I4496" s="4">
        <v>-0.11173670650501433</v>
      </c>
      <c r="J4496" s="4">
        <v>1.8129784186418307E-2</v>
      </c>
      <c r="K4496" s="4">
        <v>-3.0545626974989304E-3</v>
      </c>
    </row>
    <row r="4497" spans="7:11" x14ac:dyDescent="0.35">
      <c r="G4497" s="271">
        <v>42583</v>
      </c>
      <c r="H4497" s="4">
        <v>9.7856022252069019E-2</v>
      </c>
      <c r="I4497" s="4">
        <v>4.4435553983296128E-2</v>
      </c>
      <c r="J4497" s="4">
        <v>2.3846407035805761E-2</v>
      </c>
      <c r="K4497" s="4">
        <v>-1.7994742093588867E-3</v>
      </c>
    </row>
    <row r="4498" spans="7:11" x14ac:dyDescent="0.35">
      <c r="G4498" s="271">
        <v>42614</v>
      </c>
      <c r="H4498" s="4">
        <v>2.6279011806913166E-2</v>
      </c>
      <c r="I4498" s="4">
        <v>-1.9820109338940628E-2</v>
      </c>
      <c r="J4498" s="4">
        <v>2.5001959245904981E-2</v>
      </c>
      <c r="K4498" s="4">
        <v>-5.9098506487738067E-3</v>
      </c>
    </row>
    <row r="4499" spans="7:11" x14ac:dyDescent="0.35">
      <c r="G4499" s="271">
        <v>42644</v>
      </c>
      <c r="H4499" s="4">
        <v>-1.4285154393507415E-2</v>
      </c>
      <c r="I4499" s="4">
        <v>-6.7641155178540524E-3</v>
      </c>
      <c r="J4499" s="4">
        <v>2.3995952298868195E-2</v>
      </c>
      <c r="K4499" s="4">
        <v>-3.1120055139397529E-3</v>
      </c>
    </row>
    <row r="4500" spans="7:11" x14ac:dyDescent="0.35">
      <c r="G4500" s="271">
        <v>42675</v>
      </c>
      <c r="H4500" s="4">
        <v>8.9180584531842744E-2</v>
      </c>
      <c r="I4500" s="4">
        <v>5.1747616724828749E-2</v>
      </c>
      <c r="J4500" s="4">
        <v>2.6075549976073198E-2</v>
      </c>
      <c r="K4500" s="4">
        <v>-5.6666629049139106E-3</v>
      </c>
    </row>
    <row r="4501" spans="7:11" x14ac:dyDescent="0.35">
      <c r="G4501" s="271">
        <v>42705</v>
      </c>
      <c r="H4501" s="4">
        <v>4.3955264237091063E-2</v>
      </c>
      <c r="I4501" s="4">
        <v>5.5459420336620768E-2</v>
      </c>
      <c r="J4501" s="4">
        <v>2.6417581878694918E-2</v>
      </c>
      <c r="K4501" s="4">
        <v>-3.6165607349029072E-3</v>
      </c>
    </row>
    <row r="4502" spans="7:11" x14ac:dyDescent="0.35">
      <c r="G4502" s="271">
        <v>42736</v>
      </c>
      <c r="H4502" s="4">
        <v>0.18925059455811377</v>
      </c>
      <c r="I4502" s="4">
        <v>0.18659309548074288</v>
      </c>
      <c r="J4502" s="4">
        <v>4.0057639438679571E-2</v>
      </c>
      <c r="K4502" s="4">
        <v>1.0437594852067411E-2</v>
      </c>
    </row>
    <row r="4503" spans="7:11" x14ac:dyDescent="0.35">
      <c r="G4503" s="271">
        <v>42767</v>
      </c>
      <c r="H4503" s="4">
        <v>5.7288744913474465E-2</v>
      </c>
      <c r="I4503" s="4">
        <v>0.10765688756254166</v>
      </c>
      <c r="J4503" s="4">
        <v>4.0502548473313027E-2</v>
      </c>
      <c r="K4503" s="4">
        <v>1.9054946584130539E-2</v>
      </c>
    </row>
    <row r="4504" spans="7:11" x14ac:dyDescent="0.35">
      <c r="G4504" s="271">
        <v>42795</v>
      </c>
      <c r="H4504" s="4">
        <v>0.19967525410788456</v>
      </c>
      <c r="I4504" s="4">
        <v>0.20307592328766555</v>
      </c>
      <c r="J4504" s="4">
        <v>6.2098321653984545E-2</v>
      </c>
      <c r="K4504" s="4">
        <v>4.0489694029738565E-2</v>
      </c>
    </row>
    <row r="4505" spans="7:11" x14ac:dyDescent="0.35">
      <c r="G4505" s="271">
        <v>42826</v>
      </c>
      <c r="H4505" s="4">
        <v>-4.8322247955583597E-2</v>
      </c>
      <c r="I4505" s="4">
        <v>-2.2302749594550142E-2</v>
      </c>
      <c r="J4505" s="4">
        <v>5.1430760868032444E-2</v>
      </c>
      <c r="K4505" s="4">
        <v>3.9446992177261775E-2</v>
      </c>
    </row>
    <row r="4506" spans="7:11" x14ac:dyDescent="0.35">
      <c r="G4506" s="271">
        <v>42856</v>
      </c>
      <c r="H4506" s="4">
        <v>0.12292988090031631</v>
      </c>
      <c r="I4506" s="4">
        <v>0.17242279508697456</v>
      </c>
      <c r="J4506" s="4">
        <v>5.8166697678430301E-2</v>
      </c>
      <c r="K4506" s="4">
        <v>5.2101834614973086E-2</v>
      </c>
    </row>
    <row r="4507" spans="7:11" x14ac:dyDescent="0.35">
      <c r="G4507" s="271">
        <v>42887</v>
      </c>
      <c r="H4507" s="4">
        <v>6.1082286631052751E-2</v>
      </c>
      <c r="I4507" s="4">
        <v>5.747839268410182E-2</v>
      </c>
      <c r="J4507" s="4">
        <v>6.1852224179154813E-2</v>
      </c>
      <c r="K4507" s="4">
        <v>5.7655749150587798E-2</v>
      </c>
    </row>
    <row r="4508" spans="7:11" x14ac:dyDescent="0.35">
      <c r="G4508" s="271">
        <v>42917</v>
      </c>
      <c r="H4508" s="4">
        <v>2.0911038918325353E-3</v>
      </c>
      <c r="I4508" s="4">
        <v>0.11457896793945799</v>
      </c>
      <c r="J4508" s="4">
        <v>6.685823512870992E-2</v>
      </c>
      <c r="K4508" s="4">
        <v>7.774075628670829E-2</v>
      </c>
    </row>
    <row r="4509" spans="7:11" x14ac:dyDescent="0.35">
      <c r="G4509" s="271">
        <v>42948</v>
      </c>
      <c r="H4509" s="4">
        <v>8.4774280261264545E-2</v>
      </c>
      <c r="I4509" s="4">
        <v>9.9654649247464588E-2</v>
      </c>
      <c r="J4509" s="4">
        <v>6.6151432399284227E-2</v>
      </c>
      <c r="K4509" s="4">
        <v>8.1707752511330556E-2</v>
      </c>
    </row>
    <row r="4510" spans="7:11" x14ac:dyDescent="0.35">
      <c r="G4510" s="271">
        <v>42979</v>
      </c>
      <c r="H4510" s="4">
        <v>6.2316994365969602E-2</v>
      </c>
      <c r="I4510" s="4">
        <v>8.8204593541133525E-2</v>
      </c>
      <c r="J4510" s="4">
        <v>6.9131950115072227E-2</v>
      </c>
      <c r="K4510" s="4">
        <v>9.1239538160532874E-2</v>
      </c>
    </row>
    <row r="4511" spans="7:11" x14ac:dyDescent="0.35">
      <c r="G4511" s="271">
        <v>43009</v>
      </c>
      <c r="H4511" s="4">
        <v>0.12796611679344161</v>
      </c>
      <c r="I4511" s="4">
        <v>0.15284699687706094</v>
      </c>
      <c r="J4511" s="4">
        <v>8.1441295535606972E-2</v>
      </c>
      <c r="K4511" s="4">
        <v>0.1051997024759117</v>
      </c>
    </row>
    <row r="4512" spans="7:11" x14ac:dyDescent="0.35">
      <c r="G4512" s="271">
        <v>43040</v>
      </c>
      <c r="H4512" s="4">
        <v>6.7733807753832531E-2</v>
      </c>
      <c r="I4512" s="4">
        <v>9.5005267898534695E-2</v>
      </c>
      <c r="J4512" s="4">
        <v>7.952494522270781E-2</v>
      </c>
      <c r="K4512" s="4">
        <v>0.10888960734404174</v>
      </c>
    </row>
    <row r="4513" spans="7:11" x14ac:dyDescent="0.35">
      <c r="G4513" s="271">
        <v>43070</v>
      </c>
      <c r="H4513" s="4">
        <v>1.4787391337626854E-2</v>
      </c>
      <c r="I4513" s="4">
        <v>7.9696766220282989E-3</v>
      </c>
      <c r="J4513" s="4">
        <v>7.7028223026487375E-2</v>
      </c>
      <c r="K4513" s="4">
        <v>0.1046559487299501</v>
      </c>
    </row>
    <row r="4514" spans="7:11" x14ac:dyDescent="0.35">
      <c r="G4514" s="271">
        <v>43101</v>
      </c>
      <c r="H4514" s="4">
        <v>4.0519133857396694E-2</v>
      </c>
      <c r="I4514" s="4">
        <v>9.1821206355659601E-2</v>
      </c>
      <c r="J4514" s="4">
        <v>6.5895581020889882E-2</v>
      </c>
      <c r="K4514" s="4">
        <v>9.7279756691757369E-2</v>
      </c>
    </row>
    <row r="4515" spans="7:11" x14ac:dyDescent="0.35">
      <c r="G4515" s="271">
        <v>43132</v>
      </c>
      <c r="H4515" s="4">
        <v>2.1592815124976017E-2</v>
      </c>
      <c r="I4515" s="4">
        <v>1.5608284904643055E-2</v>
      </c>
      <c r="J4515" s="4">
        <v>6.281626851777955E-2</v>
      </c>
      <c r="K4515" s="4">
        <v>8.9249390812340401E-2</v>
      </c>
    </row>
    <row r="4516" spans="7:11" x14ac:dyDescent="0.35">
      <c r="G4516" s="271">
        <v>43160</v>
      </c>
      <c r="H4516" s="4">
        <v>-5.4533412232118716E-2</v>
      </c>
      <c r="I4516" s="4">
        <v>-5.8455405471364852E-2</v>
      </c>
      <c r="J4516" s="4">
        <v>3.9634640423550582E-2</v>
      </c>
      <c r="K4516" s="4">
        <v>6.537037018032521E-2</v>
      </c>
    </row>
    <row r="4517" spans="7:11" x14ac:dyDescent="0.35">
      <c r="G4517" s="271">
        <v>43191</v>
      </c>
      <c r="H4517" s="4">
        <v>0.15078257885150625</v>
      </c>
      <c r="I4517" s="4">
        <v>0.20710887382300913</v>
      </c>
      <c r="J4517" s="4">
        <v>5.5952952791531896E-2</v>
      </c>
      <c r="K4517" s="4">
        <v>8.3633125416835874E-2</v>
      </c>
    </row>
    <row r="4518" spans="7:11" x14ac:dyDescent="0.35">
      <c r="G4518" s="271">
        <v>43221</v>
      </c>
      <c r="H4518" s="4">
        <v>2.6898322712793465E-2</v>
      </c>
      <c r="I4518" s="4">
        <v>2.4405003914313328E-2</v>
      </c>
      <c r="J4518" s="4">
        <v>4.7674766800279711E-2</v>
      </c>
      <c r="K4518" s="4">
        <v>7.1013988132166528E-2</v>
      </c>
    </row>
    <row r="4519" spans="7:11" x14ac:dyDescent="0.35">
      <c r="G4519" s="271">
        <v>43252</v>
      </c>
      <c r="H4519" s="4">
        <v>3.4208966832538046E-2</v>
      </c>
      <c r="I4519" s="4">
        <v>6.8596102180864538E-2</v>
      </c>
      <c r="J4519" s="4">
        <v>4.5319845609390841E-2</v>
      </c>
      <c r="K4519" s="4">
        <v>7.1928176282675116E-2</v>
      </c>
    </row>
    <row r="4520" spans="7:11" x14ac:dyDescent="0.35">
      <c r="G4520" s="271">
        <v>43282</v>
      </c>
      <c r="H4520" s="4">
        <v>0.10381326561764603</v>
      </c>
      <c r="I4520" s="4">
        <v>0.14336904834631192</v>
      </c>
      <c r="J4520" s="4">
        <v>5.3719000383736892E-2</v>
      </c>
      <c r="K4520" s="4">
        <v>7.4710972921372187E-2</v>
      </c>
    </row>
    <row r="4521" spans="7:11" x14ac:dyDescent="0.35">
      <c r="G4521" s="271">
        <v>43313</v>
      </c>
      <c r="H4521" s="4">
        <v>7.2849096130201074E-2</v>
      </c>
      <c r="I4521" s="4">
        <v>6.043245843167E-2</v>
      </c>
      <c r="J4521" s="4">
        <v>5.3057038721865402E-2</v>
      </c>
      <c r="K4521" s="4">
        <v>7.1940456433095656E-2</v>
      </c>
    </row>
    <row r="4522" spans="7:11" x14ac:dyDescent="0.35">
      <c r="G4522" s="271">
        <v>43344</v>
      </c>
      <c r="H4522" s="4">
        <v>-2.8217202812789055E-2</v>
      </c>
      <c r="I4522" s="4">
        <v>-6.4343875415768803E-3</v>
      </c>
      <c r="J4522" s="4">
        <v>4.5446163796254657E-2</v>
      </c>
      <c r="K4522" s="4">
        <v>6.3882157546615526E-2</v>
      </c>
    </row>
    <row r="4523" spans="7:11" x14ac:dyDescent="0.35">
      <c r="G4523" s="271">
        <v>43374</v>
      </c>
      <c r="H4523" s="4">
        <v>6.8917873216703063E-2</v>
      </c>
      <c r="I4523" s="4">
        <v>0.10508364211098087</v>
      </c>
      <c r="J4523" s="4">
        <v>4.0999493618112837E-2</v>
      </c>
      <c r="K4523" s="4">
        <v>6.0614287435783343E-2</v>
      </c>
    </row>
    <row r="4524" spans="7:11" x14ac:dyDescent="0.35">
      <c r="G4524" s="271">
        <v>43405</v>
      </c>
      <c r="H4524" s="4">
        <v>-4.5500666040211302E-3</v>
      </c>
      <c r="I4524" s="4">
        <v>1.8067972137317589E-2</v>
      </c>
      <c r="J4524" s="4">
        <v>3.4571151188214522E-2</v>
      </c>
      <c r="K4524" s="4">
        <v>5.3981760724900907E-2</v>
      </c>
    </row>
    <row r="4525" spans="7:11" x14ac:dyDescent="0.35">
      <c r="G4525" s="271">
        <v>43435</v>
      </c>
      <c r="H4525" s="4">
        <v>-5.1730717067995924E-3</v>
      </c>
      <c r="I4525" s="4">
        <v>4.6666132073403421E-2</v>
      </c>
      <c r="J4525" s="4">
        <v>3.3017812655368406E-2</v>
      </c>
      <c r="K4525" s="4">
        <v>5.6925917436090545E-2</v>
      </c>
    </row>
    <row r="4526" spans="7:11" x14ac:dyDescent="0.35">
      <c r="G4526" s="271">
        <v>43466</v>
      </c>
      <c r="H4526" s="4">
        <v>1.1968773666386712E-2</v>
      </c>
      <c r="I4526" s="4">
        <v>-3.9642015164287336E-3</v>
      </c>
      <c r="J4526" s="4">
        <v>3.0671268397137519E-2</v>
      </c>
      <c r="K4526" s="4">
        <v>4.8603761590839012E-2</v>
      </c>
    </row>
    <row r="4527" spans="7:11" x14ac:dyDescent="0.35">
      <c r="G4527" s="271">
        <v>43497</v>
      </c>
      <c r="H4527" s="4">
        <v>3.330213391648007E-2</v>
      </c>
      <c r="I4527" s="4">
        <v>3.6266124429376712E-2</v>
      </c>
      <c r="J4527" s="4">
        <v>3.1613967714750668E-2</v>
      </c>
      <c r="K4527" s="4">
        <v>5.0261031218983288E-2</v>
      </c>
    </row>
    <row r="4528" spans="7:11" x14ac:dyDescent="0.35">
      <c r="G4528" s="271">
        <v>43525</v>
      </c>
      <c r="H4528" s="4">
        <v>3.8066374102870393E-2</v>
      </c>
      <c r="I4528" s="4">
        <v>6.7493303133806748E-2</v>
      </c>
      <c r="J4528" s="4">
        <v>4.0501898057248464E-2</v>
      </c>
      <c r="K4528" s="4">
        <v>6.1817816652878443E-2</v>
      </c>
    </row>
    <row r="4529" spans="7:11" x14ac:dyDescent="0.35">
      <c r="G4529" s="271">
        <v>43556</v>
      </c>
      <c r="H4529" s="4">
        <v>1.6981787957769168E-2</v>
      </c>
      <c r="I4529" s="4">
        <v>-3.0587629698243357E-2</v>
      </c>
      <c r="J4529" s="4">
        <v>3.0075487951831903E-2</v>
      </c>
      <c r="K4529" s="4">
        <v>4.3113050369770756E-2</v>
      </c>
    </row>
    <row r="4530" spans="7:11" x14ac:dyDescent="0.35">
      <c r="G4530" s="271">
        <v>43586</v>
      </c>
      <c r="H4530" s="4">
        <v>4.2166051786170611E-2</v>
      </c>
      <c r="I4530" s="4">
        <v>6.0255841463545234E-2</v>
      </c>
      <c r="J4530" s="4">
        <v>3.1464531982582811E-2</v>
      </c>
      <c r="K4530" s="4">
        <v>4.6279465284150278E-2</v>
      </c>
    </row>
    <row r="4531" spans="7:11" x14ac:dyDescent="0.35">
      <c r="G4531" s="271">
        <v>43617</v>
      </c>
      <c r="H4531" s="4">
        <v>-2.7128337846908157E-2</v>
      </c>
      <c r="I4531" s="4">
        <v>-5.0260624315047742E-2</v>
      </c>
      <c r="J4531" s="4">
        <v>2.5997502236567938E-2</v>
      </c>
      <c r="K4531" s="4">
        <v>3.5971802116119278E-2</v>
      </c>
    </row>
    <row r="4532" spans="7:11" x14ac:dyDescent="0.35">
      <c r="G4532" s="271">
        <v>43647</v>
      </c>
      <c r="H4532" s="4">
        <v>5.738775124770723E-2</v>
      </c>
      <c r="I4532" s="4">
        <v>1.0880265614402029E-2</v>
      </c>
      <c r="J4532" s="4">
        <v>2.2611944295779729E-2</v>
      </c>
      <c r="K4532" s="4">
        <v>2.5350003169012369E-2</v>
      </c>
    </row>
    <row r="4533" spans="7:11" x14ac:dyDescent="0.35">
      <c r="G4533" s="271">
        <v>43678</v>
      </c>
      <c r="H4533" s="4">
        <v>-6.7984031468734551E-2</v>
      </c>
      <c r="I4533" s="4">
        <v>-2.0727807409519516E-2</v>
      </c>
      <c r="J4533" s="4">
        <v>1.2854580493637302E-2</v>
      </c>
      <c r="K4533" s="4">
        <v>1.9480083045932961E-2</v>
      </c>
    </row>
    <row r="4534" spans="7:11" x14ac:dyDescent="0.35">
      <c r="G4534" s="271">
        <v>43709</v>
      </c>
      <c r="H4534" s="4">
        <v>4.9590708706249931E-2</v>
      </c>
      <c r="I4534" s="4">
        <v>8.0895912355989363E-2</v>
      </c>
      <c r="J4534" s="4">
        <v>1.9065170621548777E-2</v>
      </c>
      <c r="K4534" s="4">
        <v>2.6536223244266521E-2</v>
      </c>
    </row>
    <row r="4535" spans="7:11" x14ac:dyDescent="0.35">
      <c r="G4535" s="271">
        <v>43739</v>
      </c>
      <c r="H4535" s="4">
        <v>2.5196599011032994E-2</v>
      </c>
      <c r="I4535" s="4">
        <v>-1.8720196452065019E-2</v>
      </c>
      <c r="J4535" s="4">
        <v>1.5342786698762323E-2</v>
      </c>
      <c r="K4535" s="4">
        <v>1.5523545198254274E-2</v>
      </c>
    </row>
    <row r="4536" spans="7:11" x14ac:dyDescent="0.35">
      <c r="G4536" s="271">
        <v>43770</v>
      </c>
      <c r="H4536" s="4">
        <v>-9.9045882181029166E-3</v>
      </c>
      <c r="I4536" s="4">
        <v>-3.2272016701954453E-2</v>
      </c>
      <c r="J4536" s="4">
        <v>1.4881564711149764E-2</v>
      </c>
      <c r="K4536" s="4">
        <v>1.1166544823185687E-2</v>
      </c>
    </row>
    <row r="4537" spans="7:11" x14ac:dyDescent="0.35">
      <c r="G4537" s="271">
        <v>43800</v>
      </c>
      <c r="H4537" s="4">
        <v>6.0544766527373062E-2</v>
      </c>
      <c r="I4537" s="4">
        <v>1.3009370751150939E-2</v>
      </c>
      <c r="J4537" s="4">
        <v>1.9744287274522598E-2</v>
      </c>
      <c r="K4537" s="4">
        <v>8.7270004900823483E-3</v>
      </c>
    </row>
    <row r="4538" spans="7:11" x14ac:dyDescent="0.35">
      <c r="G4538" s="271">
        <v>43831</v>
      </c>
      <c r="H4538" s="4">
        <v>1.5856437330259432E-2</v>
      </c>
      <c r="I4538" s="4">
        <v>5.86505593142439E-4</v>
      </c>
      <c r="J4538" s="4">
        <v>2.0053760037929802E-2</v>
      </c>
      <c r="K4538" s="4">
        <v>9.1187304456656904E-3</v>
      </c>
    </row>
    <row r="4539" spans="7:11" x14ac:dyDescent="0.35">
      <c r="G4539" s="271">
        <v>43862</v>
      </c>
      <c r="H4539" s="4">
        <v>3.6491748299677607E-2</v>
      </c>
      <c r="I4539" s="4">
        <v>1.3731626786924078E-2</v>
      </c>
      <c r="J4539" s="4">
        <v>2.0350261880246245E-2</v>
      </c>
      <c r="K4539" s="4">
        <v>7.3672051838313823E-3</v>
      </c>
    </row>
    <row r="4540" spans="7:11" x14ac:dyDescent="0.35">
      <c r="G4540" s="271">
        <v>43891</v>
      </c>
      <c r="H4540" s="4">
        <v>-0.14300306764515025</v>
      </c>
      <c r="I4540" s="4">
        <v>-0.14657669900442849</v>
      </c>
      <c r="J4540" s="4">
        <v>3.9535534033201536E-3</v>
      </c>
      <c r="K4540" s="4">
        <v>-1.1043097208680686E-2</v>
      </c>
    </row>
    <row r="4541" spans="7:11" x14ac:dyDescent="0.35">
      <c r="G4541" s="271">
        <v>43922</v>
      </c>
      <c r="H4541" s="4">
        <v>-0.39374798725271398</v>
      </c>
      <c r="I4541" s="4">
        <v>-0.36916277732781733</v>
      </c>
      <c r="J4541" s="4">
        <v>-3.1452575653589165E-2</v>
      </c>
      <c r="K4541" s="4">
        <v>-3.865433573312993E-2</v>
      </c>
    </row>
    <row r="4542" spans="7:11" x14ac:dyDescent="0.35">
      <c r="G4542" s="271">
        <v>43952</v>
      </c>
      <c r="H4542" s="4">
        <v>-0.34185378644992159</v>
      </c>
      <c r="I4542" s="4">
        <v>-0.3980419282119555</v>
      </c>
      <c r="J4542" s="4">
        <v>-6.6670998374405599E-2</v>
      </c>
      <c r="K4542" s="4">
        <v>-7.9679698632186269E-2</v>
      </c>
    </row>
    <row r="4543" spans="7:11" x14ac:dyDescent="0.35">
      <c r="G4543" s="271">
        <v>43983</v>
      </c>
      <c r="H4543" s="4">
        <v>-8.0866049534396134E-2</v>
      </c>
      <c r="I4543" s="4">
        <v>-0.17596075449188964</v>
      </c>
      <c r="J4543" s="4">
        <v>-7.1312723884442208E-2</v>
      </c>
      <c r="K4543" s="4">
        <v>-8.9920665138706557E-2</v>
      </c>
    </row>
    <row r="4544" spans="7:11" x14ac:dyDescent="0.35">
      <c r="G4544" s="271">
        <v>44013</v>
      </c>
      <c r="H4544" s="4">
        <v>-8.8227548556548685E-2</v>
      </c>
      <c r="I4544" s="4">
        <v>-0.15569457472357773</v>
      </c>
      <c r="J4544" s="4">
        <v>-8.3722322875956268E-2</v>
      </c>
      <c r="K4544" s="4">
        <v>-0.10448094495825899</v>
      </c>
    </row>
    <row r="4545" spans="7:11" x14ac:dyDescent="0.35">
      <c r="G4545" s="271">
        <v>44044</v>
      </c>
      <c r="H4545" s="4">
        <v>-6.6841989939848356E-2</v>
      </c>
      <c r="I4545" s="4">
        <v>-0.15195951337934555</v>
      </c>
      <c r="J4545" s="4">
        <v>-8.3722712050319892E-2</v>
      </c>
      <c r="K4545" s="4">
        <v>-0.11395447863994401</v>
      </c>
    </row>
    <row r="4546" spans="7:11" x14ac:dyDescent="0.35">
      <c r="G4546" s="271">
        <v>44075</v>
      </c>
      <c r="H4546" s="4">
        <v>8.4527198396082692E-3</v>
      </c>
      <c r="I4546" s="4">
        <v>-9.0554435473351957E-2</v>
      </c>
      <c r="J4546" s="4">
        <v>-8.6543625554557635E-2</v>
      </c>
      <c r="K4546" s="4">
        <v>-0.12727468277164322</v>
      </c>
    </row>
    <row r="4547" spans="7:11" x14ac:dyDescent="0.35">
      <c r="G4547" s="271">
        <v>44105</v>
      </c>
      <c r="H4547" s="4">
        <v>-6.0183092907243552E-2</v>
      </c>
      <c r="I4547" s="4">
        <v>-0.12001723070764081</v>
      </c>
      <c r="J4547" s="4">
        <v>-9.421089497099977E-2</v>
      </c>
      <c r="K4547" s="4">
        <v>-0.13672992329743405</v>
      </c>
    </row>
    <row r="4548" spans="7:11" x14ac:dyDescent="0.35">
      <c r="G4548" s="271">
        <v>44136</v>
      </c>
      <c r="H4548" s="4">
        <v>1.0546202461189313E-2</v>
      </c>
      <c r="I4548" s="4">
        <v>-5.475370502454191E-2</v>
      </c>
      <c r="J4548" s="4">
        <v>-9.2534757215920083E-2</v>
      </c>
      <c r="K4548" s="4">
        <v>-0.1388826360916805</v>
      </c>
    </row>
    <row r="4549" spans="7:11" x14ac:dyDescent="0.35">
      <c r="G4549" s="271">
        <v>44166</v>
      </c>
      <c r="H4549" s="4">
        <v>3.6286723701987489E-2</v>
      </c>
      <c r="I4549" s="4">
        <v>-1.8616404135784359E-2</v>
      </c>
      <c r="J4549" s="4">
        <v>-9.3727120514104034E-2</v>
      </c>
      <c r="K4549" s="4">
        <v>-0.14114930528596936</v>
      </c>
    </row>
    <row r="4550" spans="7:11" x14ac:dyDescent="0.35">
      <c r="G4550" s="271">
        <v>44197</v>
      </c>
      <c r="H4550" s="4">
        <v>-0.10308921009222116</v>
      </c>
      <c r="I4550" s="4">
        <v>-0.14724529935852404</v>
      </c>
      <c r="J4550" s="4">
        <v>-0.10324625833736378</v>
      </c>
      <c r="K4550" s="4">
        <v>-0.15362170742704306</v>
      </c>
    </row>
    <row r="4551" spans="7:11" x14ac:dyDescent="0.35">
      <c r="G4551" s="271">
        <v>44228</v>
      </c>
      <c r="H4551" s="4">
        <v>-8.301446600177842E-3</v>
      </c>
      <c r="I4551" s="4">
        <v>-4.9740812131701895E-2</v>
      </c>
      <c r="J4551" s="4">
        <v>-0.10656694505543762</v>
      </c>
      <c r="K4551" s="4">
        <v>-0.15861977185867349</v>
      </c>
    </row>
    <row r="4552" spans="7:11" x14ac:dyDescent="0.35">
      <c r="G4552" s="271">
        <v>44256</v>
      </c>
      <c r="H4552" s="4">
        <v>0.29014683050133749</v>
      </c>
      <c r="I4552" s="4">
        <v>0.21835281598598999</v>
      </c>
      <c r="J4552" s="4">
        <v>-7.2492406417532185E-2</v>
      </c>
      <c r="K4552" s="4">
        <v>-0.13120312693179415</v>
      </c>
    </row>
    <row r="4553" spans="7:11" x14ac:dyDescent="0.35">
      <c r="G4553" s="271">
        <v>44287</v>
      </c>
      <c r="H4553" s="4">
        <v>0.73381664356986342</v>
      </c>
      <c r="I4553" s="4">
        <v>0.64915936137563168</v>
      </c>
      <c r="J4553" s="4">
        <v>-3.5500763843154814E-4</v>
      </c>
      <c r="K4553" s="4">
        <v>-6.9143463952918927E-2</v>
      </c>
    </row>
    <row r="4554" spans="7:11" x14ac:dyDescent="0.35">
      <c r="G4554" s="271">
        <v>44317</v>
      </c>
      <c r="H4554" s="4">
        <v>0.50567970456150779</v>
      </c>
      <c r="I4554" s="4">
        <v>0.57522371654104476</v>
      </c>
      <c r="J4554" s="4">
        <v>6.6444491295453378E-2</v>
      </c>
      <c r="K4554" s="4">
        <v>1.441401928482744E-3</v>
      </c>
    </row>
    <row r="4555" spans="7:11" x14ac:dyDescent="0.35">
      <c r="G4555" s="271">
        <v>44348</v>
      </c>
      <c r="H4555" s="4">
        <v>0.21128465019449738</v>
      </c>
      <c r="I4555" s="4">
        <v>0.34205046684376539</v>
      </c>
      <c r="J4555" s="4">
        <v>9.2003656706966863E-2</v>
      </c>
      <c r="K4555" s="4">
        <v>4.1947356342099784E-2</v>
      </c>
    </row>
    <row r="4556" spans="7:11" x14ac:dyDescent="0.35">
      <c r="G4556" s="271">
        <v>44378</v>
      </c>
      <c r="H4556" s="4">
        <v>0.13205969727185596</v>
      </c>
      <c r="I4556" s="4">
        <v>0.20701103958529465</v>
      </c>
      <c r="J4556" s="4">
        <v>0.11317936419499763</v>
      </c>
      <c r="K4556" s="4">
        <v>7.5057505794578372E-2</v>
      </c>
    </row>
    <row r="4557" spans="7:11" x14ac:dyDescent="0.35">
      <c r="G4557" s="271">
        <v>44409</v>
      </c>
      <c r="H4557" s="4">
        <v>0.24320056884619179</v>
      </c>
      <c r="I4557" s="4">
        <v>0.33792108628636131</v>
      </c>
      <c r="J4557" s="4">
        <v>0.13466753765786654</v>
      </c>
      <c r="K4557" s="4">
        <v>0.11122683482214857</v>
      </c>
    </row>
    <row r="4558" spans="7:11" x14ac:dyDescent="0.35">
      <c r="G4558" s="271">
        <v>44440</v>
      </c>
      <c r="H4558" s="4">
        <v>0.16109105539419799</v>
      </c>
      <c r="I4558" s="4">
        <v>0.21349353691298489</v>
      </c>
      <c r="J4558" s="4">
        <v>0.14821730746620676</v>
      </c>
      <c r="K4558" s="4">
        <v>0.13990881996354987</v>
      </c>
    </row>
    <row r="4559" spans="7:11" x14ac:dyDescent="0.35">
      <c r="G4559" s="271">
        <v>44470</v>
      </c>
      <c r="H4559" s="4">
        <v>8.4865800148639758E-2</v>
      </c>
      <c r="I4559" s="4">
        <v>0.22202910630292427</v>
      </c>
      <c r="J4559" s="4">
        <v>0.16346627927732027</v>
      </c>
      <c r="K4559" s="4">
        <v>0.17510756054758758</v>
      </c>
    </row>
    <row r="4560" spans="7:11" x14ac:dyDescent="0.35">
      <c r="G4560" s="271">
        <v>44501</v>
      </c>
      <c r="H4560" s="4">
        <v>0.20089868043534298</v>
      </c>
      <c r="I4560" s="4">
        <v>0.38008741985241734</v>
      </c>
      <c r="J4560" s="4">
        <v>0.18143501733400536</v>
      </c>
      <c r="K4560" s="4">
        <v>0.21589313765517226</v>
      </c>
    </row>
    <row r="4561" spans="7:11" x14ac:dyDescent="0.35">
      <c r="G4561" s="271">
        <v>44531</v>
      </c>
      <c r="H4561" s="4">
        <v>0.18811929814179273</v>
      </c>
      <c r="I4561" s="4">
        <v>0.37296213471989748</v>
      </c>
      <c r="J4561" s="4">
        <v>0.19432773692873484</v>
      </c>
      <c r="K4561" s="4">
        <v>0.25045852970899896</v>
      </c>
    </row>
    <row r="4562" spans="7:11" x14ac:dyDescent="0.35">
      <c r="G4562" s="271">
        <v>44562</v>
      </c>
      <c r="H4562" s="4">
        <v>0.28972287174590461</v>
      </c>
      <c r="I4562" s="4">
        <v>0.48297611861597178</v>
      </c>
      <c r="J4562" s="4">
        <v>0.22900463179638719</v>
      </c>
      <c r="K4562" s="4">
        <v>0.30990097460658728</v>
      </c>
    </row>
    <row r="4563" spans="7:11" x14ac:dyDescent="0.35">
      <c r="G4563" s="271">
        <v>44593</v>
      </c>
      <c r="H4563" s="4">
        <v>0.24204776099949776</v>
      </c>
      <c r="I4563" s="4">
        <v>0.38103552447908995</v>
      </c>
      <c r="J4563" s="4">
        <v>0.25233064503806579</v>
      </c>
      <c r="K4563" s="4">
        <v>0.35136665343734697</v>
      </c>
    </row>
    <row r="4564" spans="7:11" x14ac:dyDescent="0.35">
      <c r="G4564" s="271">
        <v>44621</v>
      </c>
      <c r="H4564" s="4">
        <v>0.14540504514269226</v>
      </c>
      <c r="I4564" s="4">
        <v>0.30600972842762486</v>
      </c>
      <c r="J4564" s="4">
        <v>0.23762935875549851</v>
      </c>
      <c r="K4564" s="4">
        <v>0.35812862531271472</v>
      </c>
    </row>
    <row r="4565" spans="7:11" x14ac:dyDescent="0.35">
      <c r="G4565" s="271">
        <v>44652</v>
      </c>
      <c r="H4565" s="4">
        <v>0.19935138920914586</v>
      </c>
      <c r="I4565" s="4">
        <v>0.37520188882551309</v>
      </c>
      <c r="J4565" s="4">
        <v>0.20724827364315646</v>
      </c>
      <c r="K4565" s="4">
        <v>0.34298863779600564</v>
      </c>
    </row>
    <row r="4566" spans="7:11" x14ac:dyDescent="0.35">
      <c r="G4566" s="271">
        <v>44682</v>
      </c>
      <c r="H4566" s="4">
        <v>0.32109085478470289</v>
      </c>
      <c r="I4566" s="4">
        <v>0.45137224274258769</v>
      </c>
      <c r="J4566" s="4">
        <v>0.1994853963815566</v>
      </c>
      <c r="K4566" s="4">
        <v>0.33934790992549835</v>
      </c>
    </row>
    <row r="4567" spans="7:11" x14ac:dyDescent="0.35">
      <c r="G4567" s="271">
        <v>44713</v>
      </c>
      <c r="H4567" s="4">
        <v>0.27467318108833894</v>
      </c>
      <c r="I4567" s="4">
        <v>0.44285818387273279</v>
      </c>
      <c r="J4567" s="4">
        <v>0.20556672209579285</v>
      </c>
      <c r="K4567" s="4">
        <v>0.34887372478301004</v>
      </c>
    </row>
    <row r="4568" spans="7:11" x14ac:dyDescent="0.35">
      <c r="G4568" s="271">
        <v>44743</v>
      </c>
      <c r="H4568" s="4">
        <v>0.197841521283594</v>
      </c>
      <c r="I4568" s="4">
        <v>0.34042073144136187</v>
      </c>
      <c r="J4568" s="4">
        <v>0.2107488907735402</v>
      </c>
      <c r="K4568" s="4">
        <v>0.35903257500081165</v>
      </c>
    </row>
    <row r="4569" spans="7:11" x14ac:dyDescent="0.35">
      <c r="G4569" s="271">
        <v>44774</v>
      </c>
      <c r="H4569" s="4">
        <v>0.29446712793207985</v>
      </c>
      <c r="I4569" s="4">
        <v>0.40281118133592675</v>
      </c>
      <c r="J4569" s="4">
        <v>0.21494926983301577</v>
      </c>
      <c r="K4569" s="4">
        <v>0.3639210532121504</v>
      </c>
    </row>
    <row r="4570" spans="7:11" x14ac:dyDescent="0.35">
      <c r="G4570" s="271">
        <v>44805</v>
      </c>
      <c r="H4570" s="4">
        <v>0.25148737844468871</v>
      </c>
      <c r="I4570" s="4">
        <v>0.37152541548146623</v>
      </c>
      <c r="J4570" s="4">
        <v>0.22244495116944152</v>
      </c>
      <c r="K4570" s="4">
        <v>0.37631445654293905</v>
      </c>
    </row>
    <row r="4571" spans="7:11" x14ac:dyDescent="0.35">
      <c r="G4571" s="271">
        <v>44835</v>
      </c>
      <c r="H4571" s="4">
        <v>0.19601477702598946</v>
      </c>
      <c r="I4571" s="4">
        <v>0.22973612603273108</v>
      </c>
      <c r="J4571" s="4">
        <v>0.23145649140450875</v>
      </c>
      <c r="K4571" s="4">
        <v>0.37434363755222244</v>
      </c>
    </row>
    <row r="4572" spans="7:11" x14ac:dyDescent="0.35">
      <c r="G4572" s="271">
        <v>44866</v>
      </c>
      <c r="H4572" s="4">
        <v>0.24216929792165232</v>
      </c>
      <c r="I4572" s="4">
        <v>0.16632240411879762</v>
      </c>
      <c r="J4572" s="4">
        <v>0.23495532686173703</v>
      </c>
      <c r="K4572" s="4">
        <v>0.35242570822656405</v>
      </c>
    </row>
    <row r="4573" spans="7:11" x14ac:dyDescent="0.35">
      <c r="G4573" s="271">
        <v>44896</v>
      </c>
      <c r="H4573" s="4">
        <v>0.15057484610852101</v>
      </c>
      <c r="I4573" s="4">
        <v>9.2558579911066197E-2</v>
      </c>
      <c r="J4573" s="4">
        <v>0.23102588568676241</v>
      </c>
      <c r="K4573" s="4">
        <v>0.32608897419730409</v>
      </c>
    </row>
    <row r="4574" spans="7:11" x14ac:dyDescent="0.35">
      <c r="G4574" s="271">
        <v>44927</v>
      </c>
      <c r="H4574" s="4">
        <v>0.14367624882902086</v>
      </c>
      <c r="I4574" s="4">
        <v>3.4217096402089808E-2</v>
      </c>
      <c r="J4574" s="4">
        <v>0.21970302888391879</v>
      </c>
      <c r="K4574" s="4">
        <v>0.28779786877318947</v>
      </c>
    </row>
    <row r="4575" spans="7:11" x14ac:dyDescent="0.35">
      <c r="G4575" s="271">
        <v>44958</v>
      </c>
      <c r="H4575" s="4">
        <v>0.11053303286356564</v>
      </c>
      <c r="I4575" s="4">
        <v>2.20332613693206E-2</v>
      </c>
      <c r="J4575" s="4">
        <v>0.20804480342032394</v>
      </c>
      <c r="K4575" s="4">
        <v>0.25638565539862279</v>
      </c>
    </row>
    <row r="4576" spans="7:11" x14ac:dyDescent="0.35">
      <c r="G4576" s="271">
        <v>44986</v>
      </c>
      <c r="H4576" s="4">
        <v>0.17349714619463819</v>
      </c>
      <c r="I4576" s="4">
        <v>1.9086618818074719E-2</v>
      </c>
      <c r="J4576" s="4">
        <v>0.21005617495003426</v>
      </c>
      <c r="K4576" s="4">
        <v>0.22833559969179995</v>
      </c>
    </row>
    <row r="4577" spans="7:11" x14ac:dyDescent="0.35">
      <c r="G4577" s="271">
        <v>45017</v>
      </c>
      <c r="H4577" s="4">
        <v>-6.5407451656040339E-2</v>
      </c>
      <c r="I4577" s="4">
        <v>-0.10636753407203836</v>
      </c>
      <c r="J4577" s="4">
        <v>0.18526190921934882</v>
      </c>
      <c r="K4577" s="4">
        <v>0.18539537504729608</v>
      </c>
    </row>
    <row r="4578" spans="7:11" x14ac:dyDescent="0.35">
      <c r="G4578" s="271">
        <v>45047</v>
      </c>
      <c r="H4578" s="4">
        <v>-1.9062459593598091E-2</v>
      </c>
      <c r="I4578" s="4">
        <v>-7.0220412897170625E-2</v>
      </c>
      <c r="J4578" s="4">
        <v>0.15413369767866913</v>
      </c>
      <c r="K4578" s="4">
        <v>0.14105143342515092</v>
      </c>
    </row>
    <row r="4579" spans="7:11" x14ac:dyDescent="0.35">
      <c r="G4579" s="271">
        <v>45078</v>
      </c>
      <c r="H4579" s="4">
        <v>-3.0342426752605345E-4</v>
      </c>
      <c r="I4579" s="4">
        <v>-0.11843372213187486</v>
      </c>
      <c r="J4579" s="4">
        <v>0.12967004365110979</v>
      </c>
      <c r="K4579" s="4">
        <v>9.4001462058941998E-2</v>
      </c>
    </row>
    <row r="4580" spans="7:11" x14ac:dyDescent="0.35">
      <c r="G4580" s="271">
        <v>45108</v>
      </c>
      <c r="H4580" s="4">
        <v>-5.8373207040130048E-2</v>
      </c>
      <c r="I4580" s="4">
        <v>-9.8506312916379013E-2</v>
      </c>
      <c r="J4580" s="4">
        <v>0.10771698790657291</v>
      </c>
      <c r="K4580" s="4">
        <v>5.943141513555128E-2</v>
      </c>
    </row>
    <row r="4581" spans="7:11" x14ac:dyDescent="0.35">
      <c r="G4581" s="271">
        <v>45139</v>
      </c>
      <c r="H4581" s="4">
        <v>-9.1721170484799108E-2</v>
      </c>
      <c r="I4581" s="4">
        <v>-0.1720953462582604</v>
      </c>
      <c r="J4581" s="4">
        <v>8.1019291396765336E-2</v>
      </c>
      <c r="K4581" s="4">
        <v>1.9221736996935412E-2</v>
      </c>
    </row>
    <row r="4582" spans="7:11" x14ac:dyDescent="0.35">
      <c r="G4582" s="271">
        <v>45170</v>
      </c>
      <c r="H4582" s="4">
        <v>-9.2504997432224512E-2</v>
      </c>
      <c r="I4582" s="4">
        <v>-0.16030604035706264</v>
      </c>
      <c r="J4582" s="4">
        <v>5.2356346818838606E-2</v>
      </c>
      <c r="K4582" s="4">
        <v>-2.17432879836299E-2</v>
      </c>
    </row>
    <row r="4583" spans="7:11" x14ac:dyDescent="0.35">
      <c r="G4583" s="271">
        <v>45200</v>
      </c>
      <c r="H4583" s="4">
        <v>-1.2883943580134227E-2</v>
      </c>
      <c r="I4583" s="4">
        <v>-5.0906939534988926E-2</v>
      </c>
      <c r="J4583" s="4">
        <v>3.6196243728589872E-2</v>
      </c>
      <c r="K4583" s="4">
        <v>-4.2016535880154304E-2</v>
      </c>
    </row>
    <row r="4584" spans="7:11" x14ac:dyDescent="0.35">
      <c r="G4584" s="271">
        <v>45231</v>
      </c>
      <c r="H4584" s="4">
        <v>-7.4735703451006996E-2</v>
      </c>
      <c r="I4584" s="4">
        <v>-8.9333377147022941E-2</v>
      </c>
      <c r="J4584" s="4">
        <v>9.2605689847775619E-3</v>
      </c>
      <c r="K4584" s="4">
        <v>-6.2144419600599576E-2</v>
      </c>
    </row>
    <row r="4585" spans="7:11" x14ac:dyDescent="0.35">
      <c r="G4585" s="271">
        <v>45261</v>
      </c>
      <c r="H4585" s="4">
        <v>-9.1849680843168691E-2</v>
      </c>
      <c r="I4585" s="4">
        <v>-0.11202627307323909</v>
      </c>
      <c r="J4585" s="4">
        <v>-9.031566621667042E-3</v>
      </c>
      <c r="K4585" s="4">
        <v>-7.7262572052367862E-2</v>
      </c>
    </row>
    <row r="4586" spans="7:11" x14ac:dyDescent="0.35">
      <c r="G4586" s="271">
        <v>45292</v>
      </c>
      <c r="H4586" s="4">
        <v>-3.6545141499430223E-2</v>
      </c>
      <c r="I4586" s="4">
        <v>-4.8540128540374039E-2</v>
      </c>
      <c r="J4586" s="4">
        <v>-2.190024360636178E-2</v>
      </c>
      <c r="K4586" s="4">
        <v>-8.3376938532086498E-2</v>
      </c>
    </row>
    <row r="4587" spans="7:11" x14ac:dyDescent="0.35">
      <c r="G4587" s="271">
        <v>45323</v>
      </c>
      <c r="H4587" s="4">
        <v>-4.3355880178617467E-2</v>
      </c>
      <c r="I4587" s="4">
        <v>-3.3137388748680108E-2</v>
      </c>
      <c r="J4587" s="4">
        <v>-3.3759220496290765E-2</v>
      </c>
      <c r="K4587" s="4">
        <v>-8.7432728494831857E-2</v>
      </c>
    </row>
    <row r="4588" spans="7:11" x14ac:dyDescent="0.35">
      <c r="G4588" s="271">
        <v>45352</v>
      </c>
      <c r="H4588" s="4">
        <v>-0.18934617662283304</v>
      </c>
      <c r="I4588" s="4">
        <v>-0.142585308001413</v>
      </c>
      <c r="J4588" s="4">
        <v>-6.5933296427285737E-2</v>
      </c>
      <c r="K4588" s="4">
        <v>-0.10093075910300942</v>
      </c>
    </row>
    <row r="4589" spans="7:11" x14ac:dyDescent="0.35">
      <c r="G4589" s="271">
        <v>45383</v>
      </c>
      <c r="H4589" s="4">
        <v>0.16278195617702451</v>
      </c>
      <c r="I4589" s="4">
        <v>0.15114862647585459</v>
      </c>
      <c r="J4589" s="4">
        <v>-4.9198312577071968E-2</v>
      </c>
      <c r="K4589" s="4">
        <v>-8.2001897716626471E-2</v>
      </c>
    </row>
    <row r="4590" spans="7:11" x14ac:dyDescent="0.35">
      <c r="G4590" s="271">
        <v>45413</v>
      </c>
      <c r="H4590" s="4">
        <v>1.2967539706199238E-2</v>
      </c>
      <c r="I4590" s="4">
        <v>-1.067473897361515E-2</v>
      </c>
      <c r="J4590" s="4">
        <v>-4.6489706885543769E-2</v>
      </c>
      <c r="K4590" s="4">
        <v>-7.7172642009641912E-2</v>
      </c>
    </row>
    <row r="4591" spans="7:11" x14ac:dyDescent="0.35">
      <c r="G4591" s="271">
        <v>45444</v>
      </c>
      <c r="H4591" s="4">
        <v>-4.6891300105229905E-2</v>
      </c>
      <c r="I4591" s="4">
        <v>-7.5110167658544169E-2</v>
      </c>
      <c r="J4591" s="4">
        <v>-5.054141750734531E-2</v>
      </c>
      <c r="K4591" s="4">
        <v>-7.3219395077153249E-2</v>
      </c>
    </row>
    <row r="4592" spans="7:11" x14ac:dyDescent="0.35">
      <c r="G4592" s="271">
        <v>45474</v>
      </c>
      <c r="H4592" s="4">
        <v>0.10283318364140737</v>
      </c>
      <c r="I4592" s="4">
        <v>4.5734571918034872E-2</v>
      </c>
      <c r="J4592" s="4">
        <v>-3.8223236138003047E-2</v>
      </c>
      <c r="K4592" s="4">
        <v>-6.1729058628985145E-2</v>
      </c>
    </row>
    <row r="4593" spans="7:11" x14ac:dyDescent="0.35">
      <c r="G4593" s="271">
        <v>45505</v>
      </c>
      <c r="H4593" s="4">
        <v>4.5167488541779877E-2</v>
      </c>
      <c r="I4593" s="4">
        <v>4.706231333521349E-2</v>
      </c>
      <c r="J4593" s="4">
        <v>-2.8936782277483974E-2</v>
      </c>
      <c r="K4593" s="4">
        <v>-4.5127482017153886E-2</v>
      </c>
    </row>
    <row r="4594" spans="7:11" x14ac:dyDescent="0.35">
      <c r="G4594" s="271">
        <v>45536</v>
      </c>
      <c r="H4594" s="4">
        <v>1.4674413169789347E-2</v>
      </c>
      <c r="I4594" s="4">
        <v>-9.5110477775939284E-4</v>
      </c>
      <c r="J4594" s="4">
        <v>-1.9866638250607194E-2</v>
      </c>
      <c r="K4594" s="4">
        <v>-3.0515761419864007E-2</v>
      </c>
    </row>
    <row r="4595" spans="7:11" x14ac:dyDescent="0.35">
      <c r="G4595" s="271">
        <v>45566</v>
      </c>
      <c r="H4595" s="4">
        <v>8.9751428819175194E-2</v>
      </c>
      <c r="I4595" s="4">
        <v>5.7405727228523773E-2</v>
      </c>
      <c r="J4595" s="4">
        <v>-1.1349801557848149E-2</v>
      </c>
      <c r="K4595" s="4">
        <v>-2.111142558150092E-2</v>
      </c>
    </row>
    <row r="4596" spans="7:11" x14ac:dyDescent="0.35">
      <c r="G4596" s="271">
        <v>45597</v>
      </c>
      <c r="H4596" s="4">
        <v>-5.4779109441810081E-2</v>
      </c>
      <c r="I4596" s="4">
        <v>2.0760849328915976E-2</v>
      </c>
      <c r="J4596" s="4">
        <v>-9.1122681145393569E-3</v>
      </c>
      <c r="K4596" s="4">
        <v>-1.1009358700829308E-2</v>
      </c>
    </row>
    <row r="4597" spans="7:11" x14ac:dyDescent="0.35">
      <c r="G4597" s="271">
        <v>45627</v>
      </c>
      <c r="H4597" s="4">
        <v>3.4251829779389009E-2</v>
      </c>
      <c r="I4597" s="4">
        <v>5.1725358722215287E-2</v>
      </c>
      <c r="J4597" s="4">
        <v>9.5408742334623931E-4</v>
      </c>
      <c r="K4597" s="4">
        <v>2.4008169054785533E-3</v>
      </c>
    </row>
    <row r="4598" spans="7:11" x14ac:dyDescent="0.35">
      <c r="G4598" s="271">
        <v>45658</v>
      </c>
      <c r="H4598" s="4">
        <v>-1.2068406898223527E-2</v>
      </c>
      <c r="I4598" s="4">
        <v>6.2007898496563296E-2</v>
      </c>
      <c r="J4598" s="4">
        <v>2.9927298618892539E-3</v>
      </c>
      <c r="K4598" s="4">
        <v>1.1482949834616507E-2</v>
      </c>
    </row>
    <row r="4599" spans="7:11" x14ac:dyDescent="0.35">
      <c r="G4599" s="271">
        <v>45689</v>
      </c>
      <c r="H4599" s="4">
        <v>4.3407497734548883E-3</v>
      </c>
      <c r="I4599" s="4">
        <v>3.5483603222337567E-2</v>
      </c>
      <c r="J4599" s="4">
        <v>7.1480015605247527E-3</v>
      </c>
      <c r="K4599" s="4">
        <v>1.718149338674646E-2</v>
      </c>
    </row>
    <row r="4600" spans="7:11" x14ac:dyDescent="0.35">
      <c r="G4600" s="271">
        <v>45717</v>
      </c>
      <c r="H4600" s="4">
        <v>8.4877841117979358E-2</v>
      </c>
      <c r="I4600" s="4">
        <v>0.18296300472473992</v>
      </c>
      <c r="J4600" s="4">
        <v>3.4055580324731549E-2</v>
      </c>
      <c r="K4600" s="4">
        <v>4.5568074149221705E-2</v>
      </c>
    </row>
    <row r="4601" spans="7:11" x14ac:dyDescent="0.35">
      <c r="G4601" s="271">
        <v>45748</v>
      </c>
      <c r="H4601" s="4">
        <v>-4.3542015429702263E-2</v>
      </c>
      <c r="I4601" s="4">
        <v>-5.8308058590117007E-2</v>
      </c>
      <c r="J4601" s="4">
        <v>1.7164178300736133E-2</v>
      </c>
      <c r="K4601" s="4">
        <v>2.7584563229400727E-2</v>
      </c>
    </row>
    <row r="4602" spans="7:11" x14ac:dyDescent="0.35">
      <c r="G4602" s="271">
        <v>45778</v>
      </c>
      <c r="H4602" s="4">
        <v>8.1551268332757942E-3</v>
      </c>
      <c r="I4602" s="4">
        <v>1.2874778689502042E-2</v>
      </c>
      <c r="J4602" s="4">
        <v>1.6718873611785146E-2</v>
      </c>
      <c r="K4602" s="4">
        <v>2.9699592008756381E-2</v>
      </c>
    </row>
    <row r="4603" spans="7:11" x14ac:dyDescent="0.35">
      <c r="G4603" s="271">
        <v>45809</v>
      </c>
      <c r="H4603" s="4">
        <v>2.4219071098545042E-2</v>
      </c>
      <c r="I4603" s="4">
        <v>0.10906454466844751</v>
      </c>
      <c r="J4603" s="4">
        <v>2.3198329413822494E-2</v>
      </c>
      <c r="K4603" s="4">
        <v>4.5255819859077118E-2</v>
      </c>
    </row>
    <row r="4604" spans="7:11" x14ac:dyDescent="0.35">
      <c r="G4604" s="271">
        <v>45839</v>
      </c>
      <c r="H4604" s="4">
        <v>3.4548840422928162E-2</v>
      </c>
      <c r="I4604" s="4">
        <v>5.3314239382588946E-2</v>
      </c>
      <c r="J4604" s="4">
        <v>1.7881931752613545E-2</v>
      </c>
      <c r="K4604" s="4">
        <v>4.591795252038855E-2</v>
      </c>
    </row>
    <row r="4605" spans="7:11" x14ac:dyDescent="0.35">
      <c r="G4605" s="271">
        <v>45870</v>
      </c>
      <c r="H4605" s="4">
        <v>-9.2532863576323954E-2</v>
      </c>
      <c r="I4605" s="4">
        <v>-3.9971976730481695E-2</v>
      </c>
      <c r="J4605" s="4">
        <v>8.2921057672704634E-3</v>
      </c>
      <c r="K4605" s="4">
        <v>3.9377368678125579E-2</v>
      </c>
    </row>
    <row r="4606" spans="7:11" x14ac:dyDescent="0.35">
      <c r="G4606" s="271">
        <v>45901</v>
      </c>
      <c r="H4606" s="4">
        <v>2.6004856375784868E-2</v>
      </c>
      <c r="I4606" s="4">
        <v>0.10121919353633024</v>
      </c>
      <c r="J4606" s="4">
        <v>9.2357789549497582E-3</v>
      </c>
      <c r="K4606" s="4">
        <v>4.7863949385914761E-2</v>
      </c>
    </row>
    <row r="4607" spans="7:11" x14ac:dyDescent="0.35">
      <c r="G4607" s="271">
        <v>45931</v>
      </c>
      <c r="H4607" s="4">
        <v>3.268457596829033E-2</v>
      </c>
      <c r="I4607" s="4">
        <v>4.8808440650035312E-2</v>
      </c>
      <c r="J4607" s="4">
        <v>4.6184667958291126E-3</v>
      </c>
      <c r="K4607" s="4">
        <v>4.7113768520234522E-2</v>
      </c>
    </row>
    <row r="4608" spans="7:11" x14ac:dyDescent="0.35">
      <c r="G4608" s="271">
        <v>45962</v>
      </c>
      <c r="H4608" s="4">
        <v>-1.4766607924370012E-2</v>
      </c>
      <c r="I4608" s="4">
        <v>1.8099267631743743E-3</v>
      </c>
      <c r="J4608" s="4">
        <v>8.3171812469653439E-3</v>
      </c>
      <c r="K4608" s="4">
        <v>4.5373997899101015E-2</v>
      </c>
    </row>
    <row r="4609" spans="7:11" x14ac:dyDescent="0.35">
      <c r="G4609" s="271">
        <v>45992</v>
      </c>
      <c r="H4609" s="4">
        <v>1.4195378587066099E-2</v>
      </c>
      <c r="I4609" s="4">
        <v>5.5354422014510352E-2</v>
      </c>
      <c r="J4609" s="4">
        <v>6.8322490709749051E-3</v>
      </c>
      <c r="K4609" s="4">
        <v>4.5688204224958673E-2</v>
      </c>
    </row>
    <row r="4610" spans="7:11" x14ac:dyDescent="0.35">
      <c r="G4610" s="271">
        <v>46023</v>
      </c>
      <c r="H4610" s="4">
        <v>-2.86571605074466E-2</v>
      </c>
      <c r="I4610" s="4">
        <v>-8.4406485016569444E-2</v>
      </c>
      <c r="J4610" s="4">
        <v>5.5639793774187041E-3</v>
      </c>
      <c r="K4610" s="4">
        <v>3.3428989075714899E-2</v>
      </c>
    </row>
    <row r="4611" spans="7:11" x14ac:dyDescent="0.35">
      <c r="G4611" s="271">
        <v>46054</v>
      </c>
      <c r="H4611" s="4">
        <v>-7.9269022268634304E-3</v>
      </c>
      <c r="I4611" s="4">
        <v>-1.0813864865539369E-2</v>
      </c>
      <c r="J4611" s="4">
        <v>4.5427319414002021E-3</v>
      </c>
      <c r="K4611" s="4">
        <v>2.9606241794299049E-2</v>
      </c>
    </row>
    <row r="4612" spans="7:11" x14ac:dyDescent="0.35">
      <c r="G4612" s="271">
        <v>46082</v>
      </c>
      <c r="H4612" s="4">
        <v>-1</v>
      </c>
      <c r="I4612" s="4">
        <v>-1</v>
      </c>
      <c r="J4612" s="4">
        <v>-7.8988751505195687E-3</v>
      </c>
      <c r="K4612" s="4">
        <v>7.8592621086408521E-3</v>
      </c>
    </row>
    <row r="4613" spans="7:11" x14ac:dyDescent="0.35">
      <c r="G4613" s="271">
        <v>46113</v>
      </c>
      <c r="H4613" s="4">
        <v>-1</v>
      </c>
      <c r="I4613" s="4">
        <v>-1</v>
      </c>
      <c r="J4613" s="4">
        <v>-5.7177046331696735E-3</v>
      </c>
      <c r="K4613" s="4">
        <v>1.3319577606625055E-2</v>
      </c>
    </row>
    <row r="4614" spans="7:11" x14ac:dyDescent="0.35">
      <c r="G4614" s="271">
        <v>46143</v>
      </c>
      <c r="H4614" s="4">
        <v>-1</v>
      </c>
      <c r="I4614" s="4">
        <v>-1</v>
      </c>
      <c r="J4614" s="4">
        <v>-1.7039661444353094E-2</v>
      </c>
      <c r="K4614" s="4">
        <v>8.904707394674638E-3</v>
      </c>
    </row>
    <row r="4615" spans="7:11" x14ac:dyDescent="0.35">
      <c r="G4615" s="271">
        <v>46174</v>
      </c>
      <c r="H4615" s="4">
        <v>-1</v>
      </c>
      <c r="I4615" s="4">
        <v>-1</v>
      </c>
      <c r="J4615" s="4">
        <v>-2.7500638395157595E-2</v>
      </c>
      <c r="K4615" s="4">
        <v>-3.0363547707397132E-3</v>
      </c>
    </row>
    <row r="4616" spans="7:11" x14ac:dyDescent="0.35">
      <c r="G4616" s="271">
        <v>46204</v>
      </c>
      <c r="H4616" s="4">
        <v>-1</v>
      </c>
      <c r="I4616" s="4">
        <v>-1</v>
      </c>
      <c r="J4616" s="4">
        <v>-4.4073198279408254E-2</v>
      </c>
      <c r="K4616" s="4">
        <v>-1.606996198321986E-2</v>
      </c>
    </row>
    <row r="4617" spans="7:11" x14ac:dyDescent="0.35">
      <c r="G4617" s="271">
        <v>46235</v>
      </c>
      <c r="H4617" s="4">
        <v>-1</v>
      </c>
      <c r="I4617" s="4">
        <v>-1</v>
      </c>
      <c r="J4617" s="4">
        <v>-4.0028848604025669E-3</v>
      </c>
      <c r="K4617" s="4">
        <v>1.2331103463708804E-2</v>
      </c>
    </row>
    <row r="4618" spans="7:11" x14ac:dyDescent="0.35">
      <c r="G4618" s="271">
        <v>46266</v>
      </c>
      <c r="H4618" s="4">
        <v>-1</v>
      </c>
      <c r="I4618" s="4">
        <v>-1</v>
      </c>
      <c r="J4618" s="4">
        <v>-8.9145325125326025E-3</v>
      </c>
      <c r="K4618" s="4">
        <v>-4.3693065145944399E-3</v>
      </c>
    </row>
    <row r="4619" spans="7:11" x14ac:dyDescent="0.35">
      <c r="G4619" s="271">
        <v>46296</v>
      </c>
      <c r="H4619" s="4">
        <v>-1</v>
      </c>
      <c r="I4619" s="4">
        <v>-1</v>
      </c>
      <c r="J4619" s="4">
        <v>-4.7151771905165507E-2</v>
      </c>
      <c r="K4619" s="4">
        <v>-3.9856547278524168E-2</v>
      </c>
    </row>
    <row r="4620" spans="7:11" x14ac:dyDescent="0.35">
      <c r="G4620" s="271">
        <v>46327</v>
      </c>
      <c r="H4620" s="4">
        <v>-1</v>
      </c>
      <c r="I4620" s="4">
        <v>-1</v>
      </c>
      <c r="J4620" s="4">
        <v>-6.0622973898649901E-2</v>
      </c>
      <c r="K4620" s="4">
        <v>-6.2240315282707237E-2</v>
      </c>
    </row>
    <row r="4621" spans="7:11" x14ac:dyDescent="0.35">
      <c r="G4621" s="271">
        <v>46357</v>
      </c>
      <c r="H4621" s="4">
        <v>-1</v>
      </c>
      <c r="I4621" s="4">
        <v>-1</v>
      </c>
      <c r="J4621" s="4">
        <v>-5.9965445801712924E-2</v>
      </c>
      <c r="K4621" s="4">
        <v>-8.2030848588622418E-2</v>
      </c>
    </row>
    <row r="4622" spans="7:11" x14ac:dyDescent="0.35">
      <c r="G4622" s="20" t="s">
        <v>1239</v>
      </c>
    </row>
    <row r="4623" spans="7:11" x14ac:dyDescent="0.35">
      <c r="G4623" s="271">
        <v>34700</v>
      </c>
      <c r="H4623" s="4">
        <v>-1</v>
      </c>
      <c r="I4623" s="4">
        <v>-1</v>
      </c>
      <c r="J4623" s="4">
        <v>-1</v>
      </c>
      <c r="K4623" s="4">
        <v>-1</v>
      </c>
    </row>
    <row r="4624" spans="7:11" x14ac:dyDescent="0.35">
      <c r="G4624" s="271">
        <v>34731</v>
      </c>
      <c r="H4624" s="4">
        <v>-1</v>
      </c>
      <c r="I4624" s="4">
        <v>-1</v>
      </c>
      <c r="J4624" s="4">
        <v>-1</v>
      </c>
      <c r="K4624" s="4">
        <v>-1</v>
      </c>
    </row>
    <row r="4625" spans="7:11" x14ac:dyDescent="0.35">
      <c r="G4625" s="271">
        <v>34759</v>
      </c>
      <c r="H4625" s="4">
        <v>-1</v>
      </c>
      <c r="I4625" s="4">
        <v>-1</v>
      </c>
      <c r="J4625" s="4">
        <v>-1</v>
      </c>
      <c r="K4625" s="4">
        <v>-1</v>
      </c>
    </row>
    <row r="4626" spans="7:11" x14ac:dyDescent="0.35">
      <c r="G4626" s="271">
        <v>34790</v>
      </c>
      <c r="H4626" s="4">
        <v>-1</v>
      </c>
      <c r="I4626" s="4">
        <v>-1</v>
      </c>
      <c r="J4626" s="4">
        <v>-1</v>
      </c>
      <c r="K4626" s="4">
        <v>-1</v>
      </c>
    </row>
    <row r="4627" spans="7:11" x14ac:dyDescent="0.35">
      <c r="G4627" s="271">
        <v>34820</v>
      </c>
      <c r="H4627" s="4">
        <v>-1</v>
      </c>
      <c r="I4627" s="4">
        <v>-1</v>
      </c>
      <c r="J4627" s="4">
        <v>-1</v>
      </c>
      <c r="K4627" s="4">
        <v>-1</v>
      </c>
    </row>
    <row r="4628" spans="7:11" x14ac:dyDescent="0.35">
      <c r="G4628" s="271">
        <v>34851</v>
      </c>
      <c r="H4628" s="4">
        <v>-1</v>
      </c>
      <c r="I4628" s="4">
        <v>-1</v>
      </c>
      <c r="J4628" s="4">
        <v>-1</v>
      </c>
      <c r="K4628" s="4">
        <v>-1</v>
      </c>
    </row>
    <row r="4629" spans="7:11" x14ac:dyDescent="0.35">
      <c r="G4629" s="271">
        <v>34881</v>
      </c>
      <c r="H4629" s="4">
        <v>-1</v>
      </c>
      <c r="I4629" s="4">
        <v>-1</v>
      </c>
      <c r="J4629" s="4">
        <v>-1</v>
      </c>
      <c r="K4629" s="4">
        <v>-1</v>
      </c>
    </row>
    <row r="4630" spans="7:11" x14ac:dyDescent="0.35">
      <c r="G4630" s="271">
        <v>34912</v>
      </c>
      <c r="H4630" s="4">
        <v>-1</v>
      </c>
      <c r="I4630" s="4">
        <v>-1</v>
      </c>
      <c r="J4630" s="4">
        <v>-1</v>
      </c>
      <c r="K4630" s="4">
        <v>-1</v>
      </c>
    </row>
    <row r="4631" spans="7:11" x14ac:dyDescent="0.35">
      <c r="G4631" s="271">
        <v>34943</v>
      </c>
      <c r="H4631" s="4">
        <v>-1</v>
      </c>
      <c r="I4631" s="4">
        <v>-1</v>
      </c>
      <c r="J4631" s="4">
        <v>-1</v>
      </c>
      <c r="K4631" s="4">
        <v>-1</v>
      </c>
    </row>
    <row r="4632" spans="7:11" x14ac:dyDescent="0.35">
      <c r="G4632" s="271">
        <v>34973</v>
      </c>
      <c r="H4632" s="4">
        <v>-1</v>
      </c>
      <c r="I4632" s="4">
        <v>-1</v>
      </c>
      <c r="J4632" s="4">
        <v>-1</v>
      </c>
      <c r="K4632" s="4">
        <v>-1</v>
      </c>
    </row>
    <row r="4633" spans="7:11" x14ac:dyDescent="0.35">
      <c r="G4633" s="271">
        <v>35004</v>
      </c>
      <c r="H4633" s="4">
        <v>-1</v>
      </c>
      <c r="I4633" s="4">
        <v>-1</v>
      </c>
      <c r="J4633" s="4">
        <v>-1</v>
      </c>
      <c r="K4633" s="4">
        <v>-1</v>
      </c>
    </row>
    <row r="4634" spans="7:11" x14ac:dyDescent="0.35">
      <c r="G4634" s="271">
        <v>35034</v>
      </c>
      <c r="H4634" s="4">
        <v>-1</v>
      </c>
      <c r="I4634" s="4">
        <v>-1</v>
      </c>
      <c r="J4634" s="4">
        <v>-1</v>
      </c>
      <c r="K4634" s="4">
        <v>-1</v>
      </c>
    </row>
    <row r="4635" spans="7:11" x14ac:dyDescent="0.35">
      <c r="G4635" s="271">
        <v>35065</v>
      </c>
      <c r="H4635" s="4">
        <v>2.0662729182865824E-2</v>
      </c>
      <c r="I4635" s="4">
        <v>7.3254878823642455E-2</v>
      </c>
      <c r="J4635" s="4">
        <v>0.12898371438789047</v>
      </c>
      <c r="K4635" s="4">
        <v>8.4624911246958812E-2</v>
      </c>
    </row>
    <row r="4636" spans="7:11" x14ac:dyDescent="0.35">
      <c r="G4636" s="271">
        <v>35096</v>
      </c>
      <c r="H4636" s="4">
        <v>8.2833649124891551E-2</v>
      </c>
      <c r="I4636" s="4">
        <v>0.2469548262387975</v>
      </c>
      <c r="J4636" s="4">
        <v>9.1875266375768483E-2</v>
      </c>
      <c r="K4636" s="4">
        <v>0.13730503883050438</v>
      </c>
    </row>
    <row r="4637" spans="7:11" x14ac:dyDescent="0.35">
      <c r="G4637" s="271">
        <v>35125</v>
      </c>
      <c r="H4637" s="4">
        <v>-0.12102016414804462</v>
      </c>
      <c r="I4637" s="4">
        <v>0.28265467954546475</v>
      </c>
      <c r="J4637" s="4">
        <v>-1.2259789288707523E-2</v>
      </c>
      <c r="K4637" s="4">
        <v>0.10310857985579513</v>
      </c>
    </row>
    <row r="4638" spans="7:11" x14ac:dyDescent="0.35">
      <c r="G4638" s="271">
        <v>35156</v>
      </c>
      <c r="H4638" s="4">
        <v>7.9301173678601788E-2</v>
      </c>
      <c r="I4638" s="4">
        <v>0.59109295472945367</v>
      </c>
      <c r="J4638" s="4">
        <v>-2.1089284878458847E-2</v>
      </c>
      <c r="K4638" s="4">
        <v>0.16208778559098702</v>
      </c>
    </row>
    <row r="4639" spans="7:11" x14ac:dyDescent="0.35">
      <c r="G4639" s="271">
        <v>35186</v>
      </c>
      <c r="H4639" s="4">
        <v>-3.0550129321847419E-2</v>
      </c>
      <c r="I4639" s="4">
        <v>-0.11649632327722326</v>
      </c>
      <c r="J4639" s="4">
        <v>-5.2386276515350882E-2</v>
      </c>
      <c r="K4639" s="4">
        <v>0.11778190812553846</v>
      </c>
    </row>
    <row r="4640" spans="7:11" x14ac:dyDescent="0.35">
      <c r="G4640" s="271">
        <v>35217</v>
      </c>
      <c r="H4640" s="4">
        <v>-0.16071038494490453</v>
      </c>
      <c r="I4640" s="4">
        <v>-0.10806420020456353</v>
      </c>
      <c r="J4640" s="4">
        <v>-0.10343607637857477</v>
      </c>
      <c r="K4640" s="4">
        <v>7.5948670647706829E-2</v>
      </c>
    </row>
    <row r="4641" spans="7:11" x14ac:dyDescent="0.35">
      <c r="G4641" s="271">
        <v>35247</v>
      </c>
      <c r="H4641" s="4">
        <v>0.34676596159317019</v>
      </c>
      <c r="I4641" s="4">
        <v>1.9784061583593804E-2</v>
      </c>
      <c r="J4641" s="4">
        <v>-5.6912455120281424E-2</v>
      </c>
      <c r="K4641" s="4">
        <v>9.0445561156321741E-2</v>
      </c>
    </row>
    <row r="4642" spans="7:11" x14ac:dyDescent="0.35">
      <c r="G4642" s="271">
        <v>35278</v>
      </c>
      <c r="H4642" s="4">
        <v>0.22464885864171702</v>
      </c>
      <c r="I4642" s="4">
        <v>-0.14059776163168414</v>
      </c>
      <c r="J4642" s="4">
        <v>-1.0555906802003578E-2</v>
      </c>
      <c r="K4642" s="4">
        <v>9.6342494859644745E-2</v>
      </c>
    </row>
    <row r="4643" spans="7:11" x14ac:dyDescent="0.35">
      <c r="G4643" s="271">
        <v>35309</v>
      </c>
      <c r="H4643" s="4">
        <v>-8.3892190739291439E-2</v>
      </c>
      <c r="I4643" s="4">
        <v>-0.11082561492279597</v>
      </c>
      <c r="J4643" s="4">
        <v>-3.4840998116931199E-2</v>
      </c>
      <c r="K4643" s="4">
        <v>7.4815640272268391E-2</v>
      </c>
    </row>
    <row r="4644" spans="7:11" x14ac:dyDescent="0.35">
      <c r="G4644" s="271">
        <v>35339</v>
      </c>
      <c r="H4644" s="4">
        <v>0.37421551909989281</v>
      </c>
      <c r="I4644" s="4">
        <v>-8.7736530009789537E-2</v>
      </c>
      <c r="J4644" s="4">
        <v>7.0913447646272498E-3</v>
      </c>
      <c r="K4644" s="4">
        <v>5.7264016646982219E-2</v>
      </c>
    </row>
    <row r="4645" spans="7:11" x14ac:dyDescent="0.35">
      <c r="G4645" s="271">
        <v>35370</v>
      </c>
      <c r="H4645" s="4">
        <v>0.31615708127565711</v>
      </c>
      <c r="I4645" s="4">
        <v>-0.17445893832494441</v>
      </c>
      <c r="J4645" s="4">
        <v>4.6470479608113902E-2</v>
      </c>
      <c r="K4645" s="4">
        <v>3.2381236410184311E-2</v>
      </c>
    </row>
    <row r="4646" spans="7:11" x14ac:dyDescent="0.35">
      <c r="G4646" s="271">
        <v>35400</v>
      </c>
      <c r="H4646" s="4">
        <v>0.29429351502900114</v>
      </c>
      <c r="I4646" s="4">
        <v>-0.1167850184274688</v>
      </c>
      <c r="J4646" s="4">
        <v>8.5234672647644505E-2</v>
      </c>
      <c r="K4646" s="4">
        <v>2.058438315633393E-2</v>
      </c>
    </row>
    <row r="4647" spans="7:11" x14ac:dyDescent="0.35">
      <c r="G4647" s="271">
        <v>35431</v>
      </c>
      <c r="H4647" s="4">
        <v>0.23511626202050961</v>
      </c>
      <c r="I4647" s="4">
        <v>-0.28764798600958963</v>
      </c>
      <c r="J4647" s="4">
        <v>0.10129266155364491</v>
      </c>
      <c r="K4647" s="4">
        <v>-8.8791350385665213E-3</v>
      </c>
    </row>
    <row r="4648" spans="7:11" x14ac:dyDescent="0.35">
      <c r="G4648" s="271">
        <v>35462</v>
      </c>
      <c r="H4648" s="4">
        <v>-7.2061246900241738E-2</v>
      </c>
      <c r="I4648" s="4">
        <v>-0.21058227727607937</v>
      </c>
      <c r="J4648" s="4">
        <v>8.786827404452735E-2</v>
      </c>
      <c r="K4648" s="4">
        <v>-4.4932403313065139E-2</v>
      </c>
    </row>
    <row r="4649" spans="7:11" x14ac:dyDescent="0.35">
      <c r="G4649" s="271">
        <v>35490</v>
      </c>
      <c r="H4649" s="4">
        <v>0.42252078342188559</v>
      </c>
      <c r="I4649" s="4">
        <v>-0.16575900017690037</v>
      </c>
      <c r="J4649" s="4">
        <v>0.13748739376729846</v>
      </c>
      <c r="K4649" s="4">
        <v>-8.5249669496766156E-2</v>
      </c>
    </row>
    <row r="4650" spans="7:11" x14ac:dyDescent="0.35">
      <c r="G4650" s="271">
        <v>35521</v>
      </c>
      <c r="H4650" s="4">
        <v>0.42052416626233247</v>
      </c>
      <c r="I4650" s="4">
        <v>-0.27986642592568989</v>
      </c>
      <c r="J4650" s="4">
        <v>0.1699273036825526</v>
      </c>
      <c r="K4650" s="4">
        <v>-0.1537969573282818</v>
      </c>
    </row>
    <row r="4651" spans="7:11" x14ac:dyDescent="0.35">
      <c r="G4651" s="271">
        <v>35551</v>
      </c>
      <c r="H4651" s="4">
        <v>0.43506763377396163</v>
      </c>
      <c r="I4651" s="4">
        <v>0.10994545061041117</v>
      </c>
      <c r="J4651" s="4">
        <v>0.21483963390684502</v>
      </c>
      <c r="K4651" s="4">
        <v>-0.13752434894977827</v>
      </c>
    </row>
    <row r="4652" spans="7:11" x14ac:dyDescent="0.35">
      <c r="G4652" s="271">
        <v>35582</v>
      </c>
      <c r="H4652" s="4">
        <v>0.56410660038312033</v>
      </c>
      <c r="I4652" s="4">
        <v>0.28852898176644204</v>
      </c>
      <c r="J4652" s="4">
        <v>0.28852667943263421</v>
      </c>
      <c r="K4652" s="4">
        <v>-0.10654121000342187</v>
      </c>
    </row>
    <row r="4653" spans="7:11" x14ac:dyDescent="0.35">
      <c r="G4653" s="271">
        <v>35612</v>
      </c>
      <c r="H4653" s="4">
        <v>0.25188571952338212</v>
      </c>
      <c r="I4653" s="4">
        <v>0.93116617037074789</v>
      </c>
      <c r="J4653" s="4">
        <v>0.28041037940899405</v>
      </c>
      <c r="K4653" s="4">
        <v>-4.0473171156659271E-2</v>
      </c>
    </row>
    <row r="4654" spans="7:11" x14ac:dyDescent="0.35">
      <c r="G4654" s="271">
        <v>35643</v>
      </c>
      <c r="H4654" s="4">
        <v>0.32616266703185692</v>
      </c>
      <c r="I4654" s="4">
        <v>6.3377081650905831E-2</v>
      </c>
      <c r="J4654" s="4">
        <v>0.28758276531310067</v>
      </c>
      <c r="K4654" s="4">
        <v>-2.7592499917974189E-2</v>
      </c>
    </row>
    <row r="4655" spans="7:11" x14ac:dyDescent="0.35">
      <c r="G4655" s="271">
        <v>35674</v>
      </c>
      <c r="H4655" s="4">
        <v>0.31837666489121297</v>
      </c>
      <c r="I4655" s="4">
        <v>0.23265073295175798</v>
      </c>
      <c r="J4655" s="4">
        <v>0.32665948220139662</v>
      </c>
      <c r="K4655" s="4">
        <v>-1.1482224061867274E-3</v>
      </c>
    </row>
    <row r="4656" spans="7:11" x14ac:dyDescent="0.35">
      <c r="G4656" s="271">
        <v>35704</v>
      </c>
      <c r="H4656" s="4">
        <v>0.38886672279421619</v>
      </c>
      <c r="I4656" s="4">
        <v>0.25008421759387756</v>
      </c>
      <c r="J4656" s="4">
        <v>0.32935454064186453</v>
      </c>
      <c r="K4656" s="4">
        <v>2.5752458516910659E-2</v>
      </c>
    </row>
    <row r="4657" spans="7:11" x14ac:dyDescent="0.35">
      <c r="G4657" s="271">
        <v>35735</v>
      </c>
      <c r="H4657" s="4">
        <v>0.32035376180990216</v>
      </c>
      <c r="I4657" s="4">
        <v>0.52535435005786857</v>
      </c>
      <c r="J4657" s="4">
        <v>0.32944327084612057</v>
      </c>
      <c r="K4657" s="4">
        <v>7.945924151569228E-2</v>
      </c>
    </row>
    <row r="4658" spans="7:11" x14ac:dyDescent="0.35">
      <c r="G4658" s="271">
        <v>35765</v>
      </c>
      <c r="H4658" s="4">
        <v>0.35640123492673426</v>
      </c>
      <c r="I4658" s="4">
        <v>0.12926733295695825</v>
      </c>
      <c r="J4658" s="4">
        <v>0.33373697181548456</v>
      </c>
      <c r="K4658" s="4">
        <v>9.9466092035944476E-2</v>
      </c>
    </row>
    <row r="4659" spans="7:11" x14ac:dyDescent="0.35">
      <c r="G4659" s="271">
        <v>35796</v>
      </c>
      <c r="H4659" s="4">
        <v>0.20657532324777472</v>
      </c>
      <c r="I4659" s="4">
        <v>0.25885907128493968</v>
      </c>
      <c r="J4659" s="4">
        <v>0.32973926251923902</v>
      </c>
      <c r="K4659" s="4">
        <v>0.141120079408662</v>
      </c>
    </row>
    <row r="4660" spans="7:11" x14ac:dyDescent="0.35">
      <c r="G4660" s="271">
        <v>35827</v>
      </c>
      <c r="H4660" s="4">
        <v>0.5018708554670388</v>
      </c>
      <c r="I4660" s="4">
        <v>0.17995330330893999</v>
      </c>
      <c r="J4660" s="4">
        <v>0.37407065187387634</v>
      </c>
      <c r="K4660" s="4">
        <v>0.17659528308120986</v>
      </c>
    </row>
    <row r="4661" spans="7:11" x14ac:dyDescent="0.35">
      <c r="G4661" s="271">
        <v>35855</v>
      </c>
      <c r="H4661" s="4">
        <v>0.16225777829297749</v>
      </c>
      <c r="I4661" s="4">
        <v>0.1387058450985803</v>
      </c>
      <c r="J4661" s="4">
        <v>0.34741152836748301</v>
      </c>
      <c r="K4661" s="4">
        <v>0.21299904707011486</v>
      </c>
    </row>
    <row r="4662" spans="7:11" x14ac:dyDescent="0.35">
      <c r="G4662" s="271">
        <v>35886</v>
      </c>
      <c r="H4662" s="4">
        <v>1.0902968011047953E-2</v>
      </c>
      <c r="I4662" s="4">
        <v>0.35114525205093194</v>
      </c>
      <c r="J4662" s="4">
        <v>0.30205778506685732</v>
      </c>
      <c r="K4662" s="4">
        <v>0.29042987549221166</v>
      </c>
    </row>
    <row r="4663" spans="7:11" x14ac:dyDescent="0.35">
      <c r="G4663" s="271">
        <v>35916</v>
      </c>
      <c r="H4663" s="4">
        <v>-5.937269833865888E-3</v>
      </c>
      <c r="I4663" s="4">
        <v>0.33059198580192617</v>
      </c>
      <c r="J4663" s="4">
        <v>0.25701402338377277</v>
      </c>
      <c r="K4663" s="4">
        <v>0.30959859943582035</v>
      </c>
    </row>
    <row r="4664" spans="7:11" x14ac:dyDescent="0.35">
      <c r="G4664" s="271">
        <v>35947</v>
      </c>
      <c r="H4664" s="4">
        <v>0.11276050150424655</v>
      </c>
      <c r="I4664" s="4">
        <v>0.2828194999926994</v>
      </c>
      <c r="J4664" s="4">
        <v>0.21877677565371578</v>
      </c>
      <c r="K4664" s="4">
        <v>0.30841309590582466</v>
      </c>
    </row>
    <row r="4665" spans="7:11" x14ac:dyDescent="0.35">
      <c r="G4665" s="271">
        <v>35977</v>
      </c>
      <c r="H4665" s="4">
        <v>0.20437389035233577</v>
      </c>
      <c r="I4665" s="4">
        <v>-0.19449465401173449</v>
      </c>
      <c r="J4665" s="4">
        <v>0.21471885810490665</v>
      </c>
      <c r="K4665" s="4">
        <v>0.18831319966490456</v>
      </c>
    </row>
    <row r="4666" spans="7:11" x14ac:dyDescent="0.35">
      <c r="G4666" s="271">
        <v>36008</v>
      </c>
      <c r="H4666" s="4">
        <v>2.2357153598123736E-2</v>
      </c>
      <c r="I4666" s="4">
        <v>0.74382981245847679</v>
      </c>
      <c r="J4666" s="4">
        <v>0.19235129569351361</v>
      </c>
      <c r="K4666" s="4">
        <v>0.23133350974937938</v>
      </c>
    </row>
    <row r="4667" spans="7:11" x14ac:dyDescent="0.35">
      <c r="G4667" s="271">
        <v>36039</v>
      </c>
      <c r="H4667" s="4">
        <v>-0.10321294143438298</v>
      </c>
      <c r="I4667" s="4">
        <v>-4.4018172565108205E-2</v>
      </c>
      <c r="J4667" s="4">
        <v>0.15753554022247185</v>
      </c>
      <c r="K4667" s="4">
        <v>0.20584051234760969</v>
      </c>
    </row>
    <row r="4668" spans="7:11" x14ac:dyDescent="0.35">
      <c r="G4668" s="271">
        <v>36069</v>
      </c>
      <c r="H4668" s="4">
        <v>-0.11389478760848748</v>
      </c>
      <c r="I4668" s="4">
        <v>0.14416254583816523</v>
      </c>
      <c r="J4668" s="4">
        <v>0.1128544043219355</v>
      </c>
      <c r="K4668" s="4">
        <v>0.19664692091168456</v>
      </c>
    </row>
    <row r="4669" spans="7:11" x14ac:dyDescent="0.35">
      <c r="G4669" s="271">
        <v>36100</v>
      </c>
      <c r="H4669" s="4">
        <v>4.7030718938410043E-3</v>
      </c>
      <c r="I4669" s="4">
        <v>0.40436185428136895</v>
      </c>
      <c r="J4669" s="4">
        <v>9.0078044308733896E-2</v>
      </c>
      <c r="K4669" s="4">
        <v>0.19585122972534741</v>
      </c>
    </row>
    <row r="4670" spans="7:11" x14ac:dyDescent="0.35">
      <c r="G4670" s="271">
        <v>36130</v>
      </c>
      <c r="H4670" s="4">
        <v>-2.9788360483035015E-2</v>
      </c>
      <c r="I4670" s="4">
        <v>0.71085151898269183</v>
      </c>
      <c r="J4670" s="4">
        <v>6.4562393657109141E-2</v>
      </c>
      <c r="K4670" s="4">
        <v>0.23921292531340499</v>
      </c>
    </row>
    <row r="4671" spans="7:11" x14ac:dyDescent="0.35">
      <c r="G4671" s="271">
        <v>36161</v>
      </c>
      <c r="H4671" s="4">
        <v>-4.2172480943282853E-2</v>
      </c>
      <c r="I4671" s="4">
        <v>0.22841855881050899</v>
      </c>
      <c r="J4671" s="4">
        <v>4.7355790789451735E-2</v>
      </c>
      <c r="K4671" s="4">
        <v>0.23748680555538249</v>
      </c>
    </row>
    <row r="4672" spans="7:11" x14ac:dyDescent="0.35">
      <c r="G4672" s="271">
        <v>36192</v>
      </c>
      <c r="H4672" s="4">
        <v>-2.3025196097087308E-3</v>
      </c>
      <c r="I4672" s="4">
        <v>0.12249676949511423</v>
      </c>
      <c r="J4672" s="4">
        <v>1.9147022610587427E-2</v>
      </c>
      <c r="K4672" s="4">
        <v>0.23262206168322441</v>
      </c>
    </row>
    <row r="4673" spans="7:11" x14ac:dyDescent="0.35">
      <c r="G4673" s="271">
        <v>36220</v>
      </c>
      <c r="H4673" s="4">
        <v>0.17645482920610545</v>
      </c>
      <c r="I4673" s="4">
        <v>0.65076040376410171</v>
      </c>
      <c r="J4673" s="4">
        <v>2.2343424737814921E-2</v>
      </c>
      <c r="K4673" s="4">
        <v>0.27855114558914029</v>
      </c>
    </row>
    <row r="4674" spans="7:11" x14ac:dyDescent="0.35">
      <c r="G4674" s="271">
        <v>36251</v>
      </c>
      <c r="H4674" s="4">
        <v>0.26632001954879403</v>
      </c>
      <c r="I4674" s="4">
        <v>0.20498245037861396</v>
      </c>
      <c r="J4674" s="4">
        <v>4.5513424442750861E-2</v>
      </c>
      <c r="K4674" s="4">
        <v>0.26600433467592355</v>
      </c>
    </row>
    <row r="4675" spans="7:11" x14ac:dyDescent="0.35">
      <c r="G4675" s="271">
        <v>36281</v>
      </c>
      <c r="H4675" s="4">
        <v>0.15281696692790736</v>
      </c>
      <c r="I4675" s="4">
        <v>0.12810886162470592</v>
      </c>
      <c r="J4675" s="4">
        <v>5.9654267957376383E-2</v>
      </c>
      <c r="K4675" s="4">
        <v>0.24809708750550508</v>
      </c>
    </row>
    <row r="4676" spans="7:11" x14ac:dyDescent="0.35">
      <c r="G4676" s="271">
        <v>36312</v>
      </c>
      <c r="H4676" s="4">
        <v>-4.9005781509422253E-2</v>
      </c>
      <c r="I4676" s="4">
        <v>-0.12132045130984082</v>
      </c>
      <c r="J4676" s="4">
        <v>4.3624556480070575E-2</v>
      </c>
      <c r="K4676" s="4">
        <v>0.20390206543754363</v>
      </c>
    </row>
    <row r="4677" spans="7:11" x14ac:dyDescent="0.35">
      <c r="G4677" s="271">
        <v>36342</v>
      </c>
      <c r="H4677" s="4">
        <v>0.18044538700469626</v>
      </c>
      <c r="I4677" s="4">
        <v>1.8668668915674758E-2</v>
      </c>
      <c r="J4677" s="4">
        <v>4.3954455289983763E-2</v>
      </c>
      <c r="K4677" s="4">
        <v>0.23441523054203883</v>
      </c>
    </row>
    <row r="4678" spans="7:11" x14ac:dyDescent="0.35">
      <c r="G4678" s="271">
        <v>36373</v>
      </c>
      <c r="H4678" s="4">
        <v>0.24026750921915219</v>
      </c>
      <c r="I4678" s="4">
        <v>0.27477035500267544</v>
      </c>
      <c r="J4678" s="4">
        <v>5.9042053012035245E-2</v>
      </c>
      <c r="K4678" s="4">
        <v>0.21162311071529927</v>
      </c>
    </row>
    <row r="4679" spans="7:11" x14ac:dyDescent="0.35">
      <c r="G4679" s="271">
        <v>36404</v>
      </c>
      <c r="H4679" s="4">
        <v>0.29462327993516735</v>
      </c>
      <c r="I4679" s="4">
        <v>0.38240865762445986</v>
      </c>
      <c r="J4679" s="4">
        <v>8.7763560198197199E-2</v>
      </c>
      <c r="K4679" s="4">
        <v>0.24366225942676611</v>
      </c>
    </row>
    <row r="4680" spans="7:11" x14ac:dyDescent="0.35">
      <c r="G4680" s="271">
        <v>36434</v>
      </c>
      <c r="H4680" s="4">
        <v>5.0368042813170089E-2</v>
      </c>
      <c r="I4680" s="4">
        <v>0.22494409670909721</v>
      </c>
      <c r="J4680" s="4">
        <v>0.10321172172719439</v>
      </c>
      <c r="K4680" s="4">
        <v>0.24984226271785404</v>
      </c>
    </row>
    <row r="4681" spans="7:11" x14ac:dyDescent="0.35">
      <c r="G4681" s="271">
        <v>36465</v>
      </c>
      <c r="H4681" s="4">
        <v>0.12212283843969196</v>
      </c>
      <c r="I4681" s="4">
        <v>0.24401443874339801</v>
      </c>
      <c r="J4681" s="4">
        <v>0.11246616284273014</v>
      </c>
      <c r="K4681" s="4">
        <v>0.23592869391986682</v>
      </c>
    </row>
    <row r="4682" spans="7:11" x14ac:dyDescent="0.35">
      <c r="G4682" s="271">
        <v>36495</v>
      </c>
      <c r="H4682" s="4">
        <v>0.15778634548557435</v>
      </c>
      <c r="I4682" s="4">
        <v>0.3356363753560947</v>
      </c>
      <c r="J4682" s="4">
        <v>0.12658161078190422</v>
      </c>
      <c r="K4682" s="4">
        <v>0.21737489624972128</v>
      </c>
    </row>
    <row r="4683" spans="7:11" x14ac:dyDescent="0.35">
      <c r="G4683" s="271">
        <v>36526</v>
      </c>
      <c r="H4683" s="4">
        <v>0.18925843408278942</v>
      </c>
      <c r="I4683" s="4">
        <v>0.26151840434668383</v>
      </c>
      <c r="J4683" s="4">
        <v>0.14332890948399335</v>
      </c>
      <c r="K4683" s="4">
        <v>0.21965643847224214</v>
      </c>
    </row>
    <row r="4684" spans="7:11" x14ac:dyDescent="0.35">
      <c r="G4684" s="271">
        <v>36557</v>
      </c>
      <c r="H4684" s="4">
        <v>0.25451223085349417</v>
      </c>
      <c r="I4684" s="4">
        <v>0.21749531984029247</v>
      </c>
      <c r="J4684" s="4">
        <v>0.16348622467186291</v>
      </c>
      <c r="K4684" s="4">
        <v>0.22530157474157297</v>
      </c>
    </row>
    <row r="4685" spans="7:11" x14ac:dyDescent="0.35">
      <c r="G4685" s="271">
        <v>36586</v>
      </c>
      <c r="H4685" s="4">
        <v>9.81695883605469E-2</v>
      </c>
      <c r="I4685" s="4">
        <v>6.3579023491469044E-3</v>
      </c>
      <c r="J4685" s="4">
        <v>0.15527004811479928</v>
      </c>
      <c r="K4685" s="4">
        <v>0.16883701210036883</v>
      </c>
    </row>
    <row r="4686" spans="7:11" x14ac:dyDescent="0.35">
      <c r="G4686" s="271">
        <v>36617</v>
      </c>
      <c r="H4686" s="4">
        <v>-9.3722911656440422E-2</v>
      </c>
      <c r="I4686" s="4">
        <v>-0.18658479223562507</v>
      </c>
      <c r="J4686" s="4">
        <v>0.11825933282478718</v>
      </c>
      <c r="K4686" s="4">
        <v>0.13267980891988951</v>
      </c>
    </row>
    <row r="4687" spans="7:11" x14ac:dyDescent="0.35">
      <c r="G4687" s="271">
        <v>36647</v>
      </c>
      <c r="H4687" s="4">
        <v>0.11971588476272221</v>
      </c>
      <c r="I4687" s="4">
        <v>0.1399558337225717</v>
      </c>
      <c r="J4687" s="4">
        <v>0.11550092869467266</v>
      </c>
      <c r="K4687" s="4">
        <v>0.13366325548162195</v>
      </c>
    </row>
    <row r="4688" spans="7:11" x14ac:dyDescent="0.35">
      <c r="G4688" s="271">
        <v>36678</v>
      </c>
      <c r="H4688" s="4">
        <v>0.30755882410114688</v>
      </c>
      <c r="I4688" s="4">
        <v>0.23030317357248808</v>
      </c>
      <c r="J4688" s="4">
        <v>0.14959723483074172</v>
      </c>
      <c r="K4688" s="4">
        <v>0.16513391377943609</v>
      </c>
    </row>
    <row r="4689" spans="7:11" x14ac:dyDescent="0.35">
      <c r="G4689" s="271">
        <v>36708</v>
      </c>
      <c r="H4689" s="4">
        <v>-0.11708171184030591</v>
      </c>
      <c r="I4689" s="4">
        <v>-1.8704909516431889E-2</v>
      </c>
      <c r="J4689" s="4">
        <v>0.11698745992645354</v>
      </c>
      <c r="K4689" s="4">
        <v>0.16187342114746439</v>
      </c>
    </row>
    <row r="4690" spans="7:11" x14ac:dyDescent="0.35">
      <c r="G4690" s="271">
        <v>36739</v>
      </c>
      <c r="H4690" s="4">
        <v>3.7555930989188857E-2</v>
      </c>
      <c r="I4690" s="4">
        <v>-5.5086946705933393E-3</v>
      </c>
      <c r="J4690" s="4">
        <v>0.10245544600237833</v>
      </c>
      <c r="K4690" s="4">
        <v>0.13749569719816757</v>
      </c>
    </row>
    <row r="4691" spans="7:11" x14ac:dyDescent="0.35">
      <c r="G4691" s="271">
        <v>36770</v>
      </c>
      <c r="H4691" s="4">
        <v>0.12605801460007382</v>
      </c>
      <c r="I4691" s="4">
        <v>2.5896416886795892E-2</v>
      </c>
      <c r="J4691" s="4">
        <v>9.221028475178672E-2</v>
      </c>
      <c r="K4691" s="4">
        <v>0.11402712830577832</v>
      </c>
    </row>
    <row r="4692" spans="7:11" x14ac:dyDescent="0.35">
      <c r="G4692" s="271">
        <v>36800</v>
      </c>
      <c r="H4692" s="4">
        <v>0.30087515106046725</v>
      </c>
      <c r="I4692" s="4">
        <v>0.1919323987865198</v>
      </c>
      <c r="J4692" s="4">
        <v>0.11142861719640607</v>
      </c>
      <c r="K4692" s="4">
        <v>0.11290500181259455</v>
      </c>
    </row>
    <row r="4693" spans="7:11" x14ac:dyDescent="0.35">
      <c r="G4693" s="271">
        <v>36831</v>
      </c>
      <c r="H4693" s="4">
        <v>6.4382417343177956E-2</v>
      </c>
      <c r="I4693" s="4">
        <v>0.29415616021162561</v>
      </c>
      <c r="J4693" s="4">
        <v>0.10691309568115326</v>
      </c>
      <c r="K4693" s="4">
        <v>0.12207476718614441</v>
      </c>
    </row>
    <row r="4694" spans="7:11" x14ac:dyDescent="0.35">
      <c r="G4694" s="271">
        <v>36861</v>
      </c>
      <c r="H4694" s="4">
        <v>2.0744358326291623E-2</v>
      </c>
      <c r="I4694" s="4">
        <v>-0.15135556109635206</v>
      </c>
      <c r="J4694" s="4">
        <v>9.7079860017905473E-2</v>
      </c>
      <c r="K4694" s="4">
        <v>7.2487833725922712E-2</v>
      </c>
    </row>
    <row r="4695" spans="7:11" x14ac:dyDescent="0.35">
      <c r="G4695" s="271">
        <v>36892</v>
      </c>
      <c r="H4695" s="4">
        <v>0.34109846048673331</v>
      </c>
      <c r="I4695" s="4">
        <v>0.1743914470483463</v>
      </c>
      <c r="J4695" s="4">
        <v>0.10922333633273862</v>
      </c>
      <c r="K4695" s="4">
        <v>6.9269608506799196E-2</v>
      </c>
    </row>
    <row r="4696" spans="7:11" x14ac:dyDescent="0.35">
      <c r="G4696" s="271">
        <v>36923</v>
      </c>
      <c r="H4696" s="4">
        <v>6.5015584943463267E-2</v>
      </c>
      <c r="I4696" s="4">
        <v>0.2230105094043382</v>
      </c>
      <c r="J4696" s="4">
        <v>9.5698412026465673E-2</v>
      </c>
      <c r="K4696" s="4">
        <v>7.1396051237011759E-2</v>
      </c>
    </row>
    <row r="4697" spans="7:11" x14ac:dyDescent="0.35">
      <c r="G4697" s="271">
        <v>36951</v>
      </c>
      <c r="H4697" s="4">
        <v>5.686416753442769E-2</v>
      </c>
      <c r="I4697" s="4">
        <v>2.2451344515428406E-3</v>
      </c>
      <c r="J4697" s="4">
        <v>9.1495201992410902E-2</v>
      </c>
      <c r="K4697" s="4">
        <v>7.0934692428727519E-2</v>
      </c>
    </row>
    <row r="4698" spans="7:11" x14ac:dyDescent="0.35">
      <c r="G4698" s="271">
        <v>36982</v>
      </c>
      <c r="H4698" s="4">
        <v>0.16234748422028145</v>
      </c>
      <c r="I4698" s="4">
        <v>0.10736902971827633</v>
      </c>
      <c r="J4698" s="4">
        <v>0.11601437734946818</v>
      </c>
      <c r="K4698" s="4">
        <v>9.47180217167225E-2</v>
      </c>
    </row>
    <row r="4699" spans="7:11" x14ac:dyDescent="0.35">
      <c r="G4699" s="271">
        <v>37012</v>
      </c>
      <c r="H4699" s="4">
        <v>0.16211647231571558</v>
      </c>
      <c r="I4699" s="4">
        <v>1.2192663126728842E-2</v>
      </c>
      <c r="J4699" s="4">
        <v>0.12016918411096822</v>
      </c>
      <c r="K4699" s="4">
        <v>8.4049371481954349E-2</v>
      </c>
    </row>
    <row r="4700" spans="7:11" x14ac:dyDescent="0.35">
      <c r="G4700" s="271">
        <v>37043</v>
      </c>
      <c r="H4700" s="4">
        <v>0.10748368944778708</v>
      </c>
      <c r="I4700" s="4">
        <v>0.13941289856506689</v>
      </c>
      <c r="J4700" s="4">
        <v>0.10359624628286745</v>
      </c>
      <c r="K4700" s="4">
        <v>7.8593262196690938E-2</v>
      </c>
    </row>
    <row r="4701" spans="7:11" x14ac:dyDescent="0.35">
      <c r="G4701" s="271">
        <v>37073</v>
      </c>
      <c r="H4701" s="4">
        <v>0.19063913941969801</v>
      </c>
      <c r="I4701" s="4">
        <v>0.60774499610525456</v>
      </c>
      <c r="J4701" s="4">
        <v>0.13326105842097102</v>
      </c>
      <c r="K4701" s="4">
        <v>0.12178566546273006</v>
      </c>
    </row>
    <row r="4702" spans="7:11" x14ac:dyDescent="0.35">
      <c r="G4702" s="271">
        <v>37104</v>
      </c>
      <c r="H4702" s="4">
        <v>0.18275382184962008</v>
      </c>
      <c r="I4702" s="4">
        <v>4.0979371037012102E-2</v>
      </c>
      <c r="J4702" s="4">
        <v>0.1441005840407239</v>
      </c>
      <c r="K4702" s="4">
        <v>0.12571552904922711</v>
      </c>
    </row>
    <row r="4703" spans="7:11" x14ac:dyDescent="0.35">
      <c r="G4703" s="271">
        <v>37135</v>
      </c>
      <c r="H4703" s="4">
        <v>-8.6711564041246358E-3</v>
      </c>
      <c r="I4703" s="4">
        <v>0.20382640522382434</v>
      </c>
      <c r="J4703" s="4">
        <v>0.13252964015688318</v>
      </c>
      <c r="K4703" s="4">
        <v>0.13884379992874063</v>
      </c>
    </row>
    <row r="4704" spans="7:11" x14ac:dyDescent="0.35">
      <c r="G4704" s="271">
        <v>37165</v>
      </c>
      <c r="H4704" s="4">
        <v>0.19853860807571011</v>
      </c>
      <c r="I4704" s="4">
        <v>-0.11764781636189359</v>
      </c>
      <c r="J4704" s="4">
        <v>0.12679066134639472</v>
      </c>
      <c r="K4704" s="4">
        <v>0.1102293076119385</v>
      </c>
    </row>
    <row r="4705" spans="7:11" x14ac:dyDescent="0.35">
      <c r="G4705" s="271">
        <v>37196</v>
      </c>
      <c r="H4705" s="4">
        <v>0.22367001646713791</v>
      </c>
      <c r="I4705" s="4">
        <v>-0.43312990026586318</v>
      </c>
      <c r="J4705" s="4">
        <v>0.13872563179974406</v>
      </c>
      <c r="K4705" s="4">
        <v>1.4661575052977716E-2</v>
      </c>
    </row>
    <row r="4706" spans="7:11" x14ac:dyDescent="0.35">
      <c r="G4706" s="271">
        <v>37226</v>
      </c>
      <c r="H4706" s="4">
        <v>0.11469381359061392</v>
      </c>
      <c r="I4706" s="4">
        <v>0.10508151837714119</v>
      </c>
      <c r="J4706" s="4">
        <v>0.14516339553184476</v>
      </c>
      <c r="K4706" s="4">
        <v>4.0562945001515027E-2</v>
      </c>
    </row>
    <row r="4707" spans="7:11" x14ac:dyDescent="0.35">
      <c r="G4707" s="271">
        <v>37257</v>
      </c>
      <c r="H4707" s="4">
        <v>0.50740898031577486</v>
      </c>
      <c r="I4707" s="4">
        <v>1.3652970603243553E-2</v>
      </c>
      <c r="J4707" s="4">
        <v>0.16422202503472638</v>
      </c>
      <c r="K4707" s="4">
        <v>3.0176945339614791E-2</v>
      </c>
    </row>
    <row r="4708" spans="7:11" x14ac:dyDescent="0.35">
      <c r="G4708" s="271">
        <v>37288</v>
      </c>
      <c r="H4708" s="4">
        <v>0.66562934436879173</v>
      </c>
      <c r="I4708" s="4">
        <v>0.18286180518662243</v>
      </c>
      <c r="J4708" s="4">
        <v>0.21306669861789529</v>
      </c>
      <c r="K4708" s="4">
        <v>2.9798639598293875E-2</v>
      </c>
    </row>
    <row r="4709" spans="7:11" x14ac:dyDescent="0.35">
      <c r="G4709" s="271">
        <v>37316</v>
      </c>
      <c r="H4709" s="4">
        <v>0.54961241040774556</v>
      </c>
      <c r="I4709" s="4">
        <v>-6.1164750789947875E-2</v>
      </c>
      <c r="J4709" s="4">
        <v>0.26104601554558382</v>
      </c>
      <c r="K4709" s="4">
        <v>2.3740501487555576E-2</v>
      </c>
    </row>
    <row r="4710" spans="7:11" x14ac:dyDescent="0.35">
      <c r="G4710" s="271">
        <v>37347</v>
      </c>
      <c r="H4710" s="4">
        <v>0.61503717848747619</v>
      </c>
      <c r="I4710" s="4">
        <v>0.41699667733777468</v>
      </c>
      <c r="J4710" s="4">
        <v>0.30177038005965073</v>
      </c>
      <c r="K4710" s="4">
        <v>4.5393806728509345E-2</v>
      </c>
    </row>
    <row r="4711" spans="7:11" x14ac:dyDescent="0.35">
      <c r="G4711" s="271">
        <v>37377</v>
      </c>
      <c r="H4711" s="4">
        <v>0.44603924610543211</v>
      </c>
      <c r="I4711" s="4">
        <v>0.5031100195627054</v>
      </c>
      <c r="J4711" s="4">
        <v>0.32840453265073766</v>
      </c>
      <c r="K4711" s="4">
        <v>8.5376696698022281E-2</v>
      </c>
    </row>
    <row r="4712" spans="7:11" x14ac:dyDescent="0.35">
      <c r="G4712" s="271">
        <v>37408</v>
      </c>
      <c r="H4712" s="4">
        <v>0.36612481781460948</v>
      </c>
      <c r="I4712" s="4">
        <v>8.1534932762494128E-2</v>
      </c>
      <c r="J4712" s="4">
        <v>0.35369300322321151</v>
      </c>
      <c r="K4712" s="4">
        <v>8.0724281969331901E-2</v>
      </c>
    </row>
    <row r="4713" spans="7:11" x14ac:dyDescent="0.35">
      <c r="G4713" s="271">
        <v>37438</v>
      </c>
      <c r="H4713" s="4">
        <v>0.62416399020720581</v>
      </c>
      <c r="I4713" s="4">
        <v>-6.8233293352239266E-2</v>
      </c>
      <c r="J4713" s="4">
        <v>0.3913739335329427</v>
      </c>
      <c r="K4713" s="4">
        <v>3.3751841327289034E-2</v>
      </c>
    </row>
    <row r="4714" spans="7:11" x14ac:dyDescent="0.35">
      <c r="G4714" s="271">
        <v>37469</v>
      </c>
      <c r="H4714" s="4">
        <v>0.32229288583769389</v>
      </c>
      <c r="I4714" s="4">
        <v>-9.9386692008589073E-2</v>
      </c>
      <c r="J4714" s="4">
        <v>0.39985759446254621</v>
      </c>
      <c r="K4714" s="4">
        <v>2.2965040612313192E-2</v>
      </c>
    </row>
    <row r="4715" spans="7:11" x14ac:dyDescent="0.35">
      <c r="G4715" s="271">
        <v>37500</v>
      </c>
      <c r="H4715" s="4">
        <v>0.64820954131831665</v>
      </c>
      <c r="I4715" s="4">
        <v>0.14045057545783934</v>
      </c>
      <c r="J4715" s="4">
        <v>0.44877411192776373</v>
      </c>
      <c r="K4715" s="4">
        <v>2.037381029829155E-2</v>
      </c>
    </row>
    <row r="4716" spans="7:11" x14ac:dyDescent="0.35">
      <c r="G4716" s="271">
        <v>37530</v>
      </c>
      <c r="H4716" s="4">
        <v>0.49845801858741856</v>
      </c>
      <c r="I4716" s="4">
        <v>0.30861025458698799</v>
      </c>
      <c r="J4716" s="4">
        <v>0.47366024184796429</v>
      </c>
      <c r="K4716" s="4">
        <v>5.3965544392056808E-2</v>
      </c>
    </row>
    <row r="4717" spans="7:11" x14ac:dyDescent="0.35">
      <c r="G4717" s="271">
        <v>37561</v>
      </c>
      <c r="H4717" s="4">
        <v>0.40683569102372452</v>
      </c>
      <c r="I4717" s="4">
        <v>0.38959298956134614</v>
      </c>
      <c r="J4717" s="4">
        <v>0.48499759448572144</v>
      </c>
      <c r="K4717" s="4">
        <v>0.14703558725208365</v>
      </c>
    </row>
    <row r="4718" spans="7:11" x14ac:dyDescent="0.35">
      <c r="G4718" s="271">
        <v>37591</v>
      </c>
      <c r="H4718" s="4">
        <v>0.44904181581776093</v>
      </c>
      <c r="I4718" s="4">
        <v>7.841860995429184E-2</v>
      </c>
      <c r="J4718" s="4">
        <v>0.50527487433843032</v>
      </c>
      <c r="K4718" s="4">
        <v>0.14408794003750969</v>
      </c>
    </row>
    <row r="4719" spans="7:11" x14ac:dyDescent="0.35">
      <c r="G4719" s="271">
        <v>37622</v>
      </c>
      <c r="H4719" s="4">
        <v>7.6063095580376272E-2</v>
      </c>
      <c r="I4719" s="4">
        <v>0.29270352334661598</v>
      </c>
      <c r="J4719" s="4">
        <v>0.45611132389130482</v>
      </c>
      <c r="K4719" s="4">
        <v>0.1642048316781175</v>
      </c>
    </row>
    <row r="4720" spans="7:11" x14ac:dyDescent="0.35">
      <c r="G4720" s="271">
        <v>37653</v>
      </c>
      <c r="H4720" s="4">
        <v>3.4872832663017217E-2</v>
      </c>
      <c r="I4720" s="4">
        <v>0.16213330367875267</v>
      </c>
      <c r="J4720" s="4">
        <v>0.39440548864093472</v>
      </c>
      <c r="K4720" s="4">
        <v>0.16264979941573432</v>
      </c>
    </row>
    <row r="4721" spans="7:11" x14ac:dyDescent="0.35">
      <c r="G4721" s="271">
        <v>37681</v>
      </c>
      <c r="H4721" s="4">
        <v>-9.4167890459570747E-2</v>
      </c>
      <c r="I4721" s="4">
        <v>0.37474301352218786</v>
      </c>
      <c r="J4721" s="4">
        <v>0.32274000616626553</v>
      </c>
      <c r="K4721" s="4">
        <v>0.20208132226191799</v>
      </c>
    </row>
    <row r="4722" spans="7:11" x14ac:dyDescent="0.35">
      <c r="G4722" s="271">
        <v>37712</v>
      </c>
      <c r="H4722" s="4">
        <v>-0.12967213055873605</v>
      </c>
      <c r="I4722" s="4">
        <v>0.12212200209143953</v>
      </c>
      <c r="J4722" s="4">
        <v>0.24982639495181336</v>
      </c>
      <c r="K4722" s="4">
        <v>0.18068499182331443</v>
      </c>
    </row>
    <row r="4723" spans="7:11" x14ac:dyDescent="0.35">
      <c r="G4723" s="271">
        <v>37742</v>
      </c>
      <c r="H4723" s="4">
        <v>-7.4501928120850547E-2</v>
      </c>
      <c r="I4723" s="4">
        <v>1.8665640353364488E-2</v>
      </c>
      <c r="J4723" s="4">
        <v>0.19939105317113581</v>
      </c>
      <c r="K4723" s="4">
        <v>0.13818161774903581</v>
      </c>
    </row>
    <row r="4724" spans="7:11" x14ac:dyDescent="0.35">
      <c r="G4724" s="271">
        <v>37773</v>
      </c>
      <c r="H4724" s="4">
        <v>0.14045105679519732</v>
      </c>
      <c r="I4724" s="4">
        <v>0.40127602524369332</v>
      </c>
      <c r="J4724" s="4">
        <v>0.17991822538215341</v>
      </c>
      <c r="K4724" s="4">
        <v>0.16683200105648477</v>
      </c>
    </row>
    <row r="4725" spans="7:11" x14ac:dyDescent="0.35">
      <c r="G4725" s="271">
        <v>37803</v>
      </c>
      <c r="H4725" s="4">
        <v>5.8772925127338782E-2</v>
      </c>
      <c r="I4725" s="4">
        <v>0.40231716640017057</v>
      </c>
      <c r="J4725" s="4">
        <v>0.13730936582375786</v>
      </c>
      <c r="K4725" s="4">
        <v>0.21014770173372455</v>
      </c>
    </row>
    <row r="4726" spans="7:11" x14ac:dyDescent="0.35">
      <c r="G4726" s="271">
        <v>37834</v>
      </c>
      <c r="H4726" s="4">
        <v>0.12053806945067236</v>
      </c>
      <c r="I4726" s="4">
        <v>0.26024862089895984</v>
      </c>
      <c r="J4726" s="4">
        <v>0.12560926675851491</v>
      </c>
      <c r="K4726" s="4">
        <v>0.23684443945597211</v>
      </c>
    </row>
    <row r="4727" spans="7:11" x14ac:dyDescent="0.35">
      <c r="G4727" s="271">
        <v>37865</v>
      </c>
      <c r="H4727" s="4">
        <v>3.0824886176437083E-3</v>
      </c>
      <c r="I4727" s="4">
        <v>0.6447055941362958</v>
      </c>
      <c r="J4727" s="4">
        <v>8.856844428699695E-2</v>
      </c>
      <c r="K4727" s="4">
        <v>0.28038290096139673</v>
      </c>
    </row>
    <row r="4728" spans="7:11" x14ac:dyDescent="0.35">
      <c r="G4728" s="271">
        <v>37895</v>
      </c>
      <c r="H4728" s="4">
        <v>-9.79273880729713E-2</v>
      </c>
      <c r="I4728" s="4">
        <v>7.8039714150821116E-2</v>
      </c>
      <c r="J4728" s="4">
        <v>4.3529238083864774E-2</v>
      </c>
      <c r="K4728" s="4">
        <v>0.25938055500588497</v>
      </c>
    </row>
    <row r="4729" spans="7:11" x14ac:dyDescent="0.35">
      <c r="G4729" s="271">
        <v>37926</v>
      </c>
      <c r="H4729" s="4">
        <v>-0.12131801238776874</v>
      </c>
      <c r="I4729" s="4">
        <v>0.14037760343729566</v>
      </c>
      <c r="J4729" s="4">
        <v>1.047309175725375E-2</v>
      </c>
      <c r="K4729" s="4">
        <v>0.23930932349555922</v>
      </c>
    </row>
    <row r="4730" spans="7:11" x14ac:dyDescent="0.35">
      <c r="G4730" s="271">
        <v>37956</v>
      </c>
      <c r="H4730" s="4">
        <v>-4.0530347865343264E-2</v>
      </c>
      <c r="I4730" s="4">
        <v>0.18249610681348005</v>
      </c>
      <c r="J4730" s="4">
        <v>-1.2829984774109238E-2</v>
      </c>
      <c r="K4730" s="4">
        <v>0.24768287301985037</v>
      </c>
    </row>
    <row r="4731" spans="7:11" x14ac:dyDescent="0.35">
      <c r="G4731" s="271">
        <v>37987</v>
      </c>
      <c r="H4731" s="4">
        <v>-0.23775376971522932</v>
      </c>
      <c r="I4731" s="4">
        <v>0.23682586535131045</v>
      </c>
      <c r="J4731" s="4">
        <v>-3.8776366330703915E-2</v>
      </c>
      <c r="K4731" s="4">
        <v>0.24400283659580513</v>
      </c>
    </row>
    <row r="4732" spans="7:11" x14ac:dyDescent="0.35">
      <c r="G4732" s="271">
        <v>38018</v>
      </c>
      <c r="H4732" s="4">
        <v>-0.18490723712598678</v>
      </c>
      <c r="I4732" s="4">
        <v>0.13279035771856718</v>
      </c>
      <c r="J4732" s="4">
        <v>-5.696797709266499E-2</v>
      </c>
      <c r="K4732" s="4">
        <v>0.24045197675968666</v>
      </c>
    </row>
    <row r="4733" spans="7:11" x14ac:dyDescent="0.35">
      <c r="G4733" s="271">
        <v>38047</v>
      </c>
      <c r="H4733" s="4">
        <v>-2.4428241955439911E-2</v>
      </c>
      <c r="I4733" s="4">
        <v>0.10594634836167072</v>
      </c>
      <c r="J4733" s="4">
        <v>-5.0831997415672125E-2</v>
      </c>
      <c r="K4733" s="4">
        <v>0.21720906515629324</v>
      </c>
    </row>
    <row r="4734" spans="7:11" x14ac:dyDescent="0.35">
      <c r="G4734" s="271">
        <v>38078</v>
      </c>
      <c r="H4734" s="4">
        <v>5.4248083944579362E-2</v>
      </c>
      <c r="I4734" s="4">
        <v>0.43130479285205992</v>
      </c>
      <c r="J4734" s="4">
        <v>-3.5147053809067685E-2</v>
      </c>
      <c r="K4734" s="4">
        <v>0.24344418219809927</v>
      </c>
    </row>
    <row r="4735" spans="7:11" x14ac:dyDescent="0.35">
      <c r="G4735" s="271">
        <v>38108</v>
      </c>
      <c r="H4735" s="4">
        <v>-4.2272706206595512E-2</v>
      </c>
      <c r="I4735" s="4">
        <v>0.17067392174820273</v>
      </c>
      <c r="J4735" s="4">
        <v>-3.2152415690319791E-2</v>
      </c>
      <c r="K4735" s="4">
        <v>0.25838545262495516</v>
      </c>
    </row>
    <row r="4736" spans="7:11" x14ac:dyDescent="0.35">
      <c r="G4736" s="271">
        <v>38139</v>
      </c>
      <c r="H4736" s="4">
        <v>-0.129860651737567</v>
      </c>
      <c r="I4736" s="4">
        <v>0.30337421742342019</v>
      </c>
      <c r="J4736" s="4">
        <v>-5.8052275153694044E-2</v>
      </c>
      <c r="K4736" s="4">
        <v>0.25217058159702455</v>
      </c>
    </row>
    <row r="4737" spans="7:11" x14ac:dyDescent="0.35">
      <c r="G4737" s="271">
        <v>38169</v>
      </c>
      <c r="H4737" s="4">
        <v>-0.13739216974878876</v>
      </c>
      <c r="I4737" s="4">
        <v>0.15684587301105823</v>
      </c>
      <c r="J4737" s="4">
        <v>-7.7116269431231954E-2</v>
      </c>
      <c r="K4737" s="4">
        <v>0.23134279569364091</v>
      </c>
    </row>
    <row r="4738" spans="7:11" x14ac:dyDescent="0.35">
      <c r="G4738" s="271">
        <v>38200</v>
      </c>
      <c r="H4738" s="4">
        <v>-0.16965523539515504</v>
      </c>
      <c r="I4738" s="4">
        <v>0.35924530214529238</v>
      </c>
      <c r="J4738" s="4">
        <v>-9.7109889936600524E-2</v>
      </c>
      <c r="K4738" s="4">
        <v>0.23859347497130767</v>
      </c>
    </row>
    <row r="4739" spans="7:11" x14ac:dyDescent="0.35">
      <c r="G4739" s="271">
        <v>38231</v>
      </c>
      <c r="H4739" s="4">
        <v>-4.655544415812285E-2</v>
      </c>
      <c r="I4739" s="4">
        <v>-0.19790911378185938</v>
      </c>
      <c r="J4739" s="4">
        <v>-0.10094005078338963</v>
      </c>
      <c r="K4739" s="4">
        <v>0.16096741746149323</v>
      </c>
    </row>
    <row r="4740" spans="7:11" x14ac:dyDescent="0.35">
      <c r="G4740" s="271">
        <v>38261</v>
      </c>
      <c r="H4740" s="4">
        <v>-0.15382734053152469</v>
      </c>
      <c r="I4740" s="4">
        <v>0.10050790405772059</v>
      </c>
      <c r="J4740" s="4">
        <v>-0.10569865961856206</v>
      </c>
      <c r="K4740" s="4">
        <v>0.16228940473389675</v>
      </c>
    </row>
    <row r="4741" spans="7:11" x14ac:dyDescent="0.35">
      <c r="G4741" s="271">
        <v>38292</v>
      </c>
      <c r="H4741" s="4">
        <v>0.13342452202214639</v>
      </c>
      <c r="I4741" s="4">
        <v>8.3283408749180943E-2</v>
      </c>
      <c r="J4741" s="4">
        <v>-8.8244940226337776E-2</v>
      </c>
      <c r="K4741" s="4">
        <v>0.15709784733371723</v>
      </c>
    </row>
    <row r="4742" spans="7:11" x14ac:dyDescent="0.35">
      <c r="G4742" s="271">
        <v>38322</v>
      </c>
      <c r="H4742" s="4">
        <v>5.8184661594570031E-2</v>
      </c>
      <c r="I4742" s="4">
        <v>0.14470483495738184</v>
      </c>
      <c r="J4742" s="4">
        <v>-8.2052172032169191E-2</v>
      </c>
      <c r="K4742" s="4">
        <v>0.1541879963259889</v>
      </c>
    </row>
    <row r="4743" spans="7:11" x14ac:dyDescent="0.35">
      <c r="G4743" s="271">
        <v>38353</v>
      </c>
      <c r="H4743" s="4">
        <v>0.20390859675014728</v>
      </c>
      <c r="I4743" s="4">
        <v>0.36736614321603245</v>
      </c>
      <c r="J4743" s="4">
        <v>-4.9253732026112274E-2</v>
      </c>
      <c r="K4743" s="4">
        <v>0.16591024353963668</v>
      </c>
    </row>
    <row r="4744" spans="7:11" x14ac:dyDescent="0.35">
      <c r="G4744" s="271">
        <v>38384</v>
      </c>
      <c r="H4744" s="4">
        <v>0.16192776277111465</v>
      </c>
      <c r="I4744" s="4">
        <v>-2.4909332846512311E-2</v>
      </c>
      <c r="J4744" s="4">
        <v>-2.1930168238452397E-2</v>
      </c>
      <c r="K4744" s="4">
        <v>0.15305706323363855</v>
      </c>
    </row>
    <row r="4745" spans="7:11" x14ac:dyDescent="0.35">
      <c r="G4745" s="271">
        <v>38412</v>
      </c>
      <c r="H4745" s="4">
        <v>7.1533371099566034E-2</v>
      </c>
      <c r="I4745" s="4">
        <v>7.8345954045357269E-2</v>
      </c>
      <c r="J4745" s="4">
        <v>-1.370277350780913E-2</v>
      </c>
      <c r="K4745" s="4">
        <v>0.15013625650500573</v>
      </c>
    </row>
    <row r="4746" spans="7:11" x14ac:dyDescent="0.35">
      <c r="G4746" s="271">
        <v>38443</v>
      </c>
      <c r="H4746" s="4">
        <v>6.4015734952196146E-2</v>
      </c>
      <c r="I4746" s="4">
        <v>-0.15466179976134309</v>
      </c>
      <c r="J4746" s="4">
        <v>-1.2540983088587532E-2</v>
      </c>
      <c r="K4746" s="4">
        <v>9.9483369954954437E-2</v>
      </c>
    </row>
    <row r="4747" spans="7:11" x14ac:dyDescent="0.35">
      <c r="G4747" s="271">
        <v>38473</v>
      </c>
      <c r="H4747" s="4">
        <v>-0.12388044547024424</v>
      </c>
      <c r="I4747" s="4">
        <v>-0.11605237862803197</v>
      </c>
      <c r="J4747" s="4">
        <v>-1.92630120487981E-2</v>
      </c>
      <c r="K4747" s="4">
        <v>7.3510038044170445E-2</v>
      </c>
    </row>
    <row r="4748" spans="7:11" x14ac:dyDescent="0.35">
      <c r="G4748" s="271">
        <v>38504</v>
      </c>
      <c r="H4748" s="4">
        <v>-0.18775757836361617</v>
      </c>
      <c r="I4748" s="4">
        <v>-0.26871030654701356</v>
      </c>
      <c r="J4748" s="4">
        <v>-2.323924970667135E-2</v>
      </c>
      <c r="K4748" s="4">
        <v>1.4637970129281808E-2</v>
      </c>
    </row>
    <row r="4749" spans="7:11" x14ac:dyDescent="0.35">
      <c r="G4749" s="271">
        <v>38534</v>
      </c>
      <c r="H4749" s="4">
        <v>-0.15357375012931418</v>
      </c>
      <c r="I4749" s="4">
        <v>-0.1499316198035765</v>
      </c>
      <c r="J4749" s="4">
        <v>-2.3051350577680263E-2</v>
      </c>
      <c r="K4749" s="4">
        <v>-1.3157424093503733E-2</v>
      </c>
    </row>
    <row r="4750" spans="7:11" x14ac:dyDescent="0.35">
      <c r="G4750" s="271">
        <v>38565</v>
      </c>
      <c r="H4750" s="4">
        <v>-6.7252462982198002E-3</v>
      </c>
      <c r="I4750" s="4">
        <v>4.8338444364650845E-2</v>
      </c>
      <c r="J4750" s="4">
        <v>-9.8636303133873282E-3</v>
      </c>
      <c r="K4750" s="4">
        <v>-2.9264661023667982E-2</v>
      </c>
    </row>
    <row r="4751" spans="7:11" x14ac:dyDescent="0.35">
      <c r="G4751" s="271">
        <v>38596</v>
      </c>
      <c r="H4751" s="4">
        <v>-0.10530027597634883</v>
      </c>
      <c r="I4751" s="4">
        <v>0.24627897871136262</v>
      </c>
      <c r="J4751" s="4">
        <v>-1.4553174266557556E-2</v>
      </c>
      <c r="K4751" s="4">
        <v>8.8575804428061566E-3</v>
      </c>
    </row>
    <row r="4752" spans="7:11" x14ac:dyDescent="0.35">
      <c r="G4752" s="271">
        <v>38626</v>
      </c>
      <c r="H4752" s="4">
        <v>-0.12603769518946295</v>
      </c>
      <c r="I4752" s="4">
        <v>0.22262172185851337</v>
      </c>
      <c r="J4752" s="4">
        <v>-1.0300376548980639E-2</v>
      </c>
      <c r="K4752" s="4">
        <v>1.8777348601841215E-2</v>
      </c>
    </row>
    <row r="4753" spans="7:11" x14ac:dyDescent="0.35">
      <c r="G4753" s="271">
        <v>38657</v>
      </c>
      <c r="H4753" s="4">
        <v>-0.25056235903352175</v>
      </c>
      <c r="I4753" s="4">
        <v>0.16567359272379045</v>
      </c>
      <c r="J4753" s="4">
        <v>-4.1302129257811737E-2</v>
      </c>
      <c r="K4753" s="4">
        <v>2.5877874152144376E-2</v>
      </c>
    </row>
    <row r="4754" spans="7:11" x14ac:dyDescent="0.35">
      <c r="G4754" s="271">
        <v>38687</v>
      </c>
      <c r="H4754" s="4">
        <v>-0.20347498118975005</v>
      </c>
      <c r="I4754" s="4">
        <v>0.27471808024163935</v>
      </c>
      <c r="J4754" s="4">
        <v>-6.0215346568645578E-2</v>
      </c>
      <c r="K4754" s="4">
        <v>3.823518841834761E-2</v>
      </c>
    </row>
    <row r="4755" spans="7:11" x14ac:dyDescent="0.35">
      <c r="G4755" s="271">
        <v>38718</v>
      </c>
      <c r="H4755" s="4">
        <v>-0.33829320414426645</v>
      </c>
      <c r="I4755" s="4">
        <v>-9.3953211723800556E-2</v>
      </c>
      <c r="J4755" s="4">
        <v>-0.10236055784573461</v>
      </c>
      <c r="K4755" s="4">
        <v>3.209942020299561E-3</v>
      </c>
    </row>
    <row r="4756" spans="7:11" x14ac:dyDescent="0.35">
      <c r="G4756" s="271">
        <v>38749</v>
      </c>
      <c r="H4756" s="4">
        <v>-0.26637957518754052</v>
      </c>
      <c r="I4756" s="4">
        <v>0.39372860582629321</v>
      </c>
      <c r="J4756" s="4">
        <v>-0.13601246308077375</v>
      </c>
      <c r="K4756" s="4">
        <v>3.1419389346647009E-2</v>
      </c>
    </row>
    <row r="4757" spans="7:11" x14ac:dyDescent="0.35">
      <c r="G4757" s="271">
        <v>38777</v>
      </c>
      <c r="H4757" s="4">
        <v>-0.16755527242759005</v>
      </c>
      <c r="I4757" s="4">
        <v>0.60786041915355793</v>
      </c>
      <c r="J4757" s="4">
        <v>-0.1569783048181812</v>
      </c>
      <c r="K4757" s="4">
        <v>7.6864765993320816E-2</v>
      </c>
    </row>
    <row r="4758" spans="7:11" x14ac:dyDescent="0.35">
      <c r="G4758" s="271">
        <v>38808</v>
      </c>
      <c r="H4758" s="4">
        <v>-0.3257245498551864</v>
      </c>
      <c r="I4758" s="4">
        <v>0.31193770669122389</v>
      </c>
      <c r="J4758" s="4">
        <v>-0.1925068386217329</v>
      </c>
      <c r="K4758" s="4">
        <v>0.11640900116530317</v>
      </c>
    </row>
    <row r="4759" spans="7:11" x14ac:dyDescent="0.35">
      <c r="G4759" s="271">
        <v>38838</v>
      </c>
      <c r="H4759" s="4">
        <v>1.3668632291214511E-2</v>
      </c>
      <c r="I4759" s="4">
        <v>0.30134843180828419</v>
      </c>
      <c r="J4759" s="4">
        <v>-0.18294578066357914</v>
      </c>
      <c r="K4759" s="4">
        <v>0.15107419284425516</v>
      </c>
    </row>
    <row r="4760" spans="7:11" x14ac:dyDescent="0.35">
      <c r="G4760" s="271">
        <v>38869</v>
      </c>
      <c r="H4760" s="4">
        <v>0.20085791056403046</v>
      </c>
      <c r="I4760" s="4">
        <v>0.41091676906728858</v>
      </c>
      <c r="J4760" s="4">
        <v>-0.15181262502500326</v>
      </c>
      <c r="K4760" s="4">
        <v>0.21930369232994962</v>
      </c>
    </row>
    <row r="4761" spans="7:11" x14ac:dyDescent="0.35">
      <c r="G4761" s="271">
        <v>38899</v>
      </c>
      <c r="H4761" s="4">
        <v>0.12638265257294656</v>
      </c>
      <c r="I4761" s="4">
        <v>0.37408472140494697</v>
      </c>
      <c r="J4761" s="4">
        <v>-0.12900070802535157</v>
      </c>
      <c r="K4761" s="4">
        <v>0.26836788422605262</v>
      </c>
    </row>
    <row r="4762" spans="7:11" x14ac:dyDescent="0.35">
      <c r="G4762" s="271">
        <v>38930</v>
      </c>
      <c r="H4762" s="4">
        <v>0.19362218865178837</v>
      </c>
      <c r="I4762" s="4">
        <v>0.53860520398079959</v>
      </c>
      <c r="J4762" s="4">
        <v>-0.11531606615020384</v>
      </c>
      <c r="K4762" s="4">
        <v>0.30767318739480909</v>
      </c>
    </row>
    <row r="4763" spans="7:11" x14ac:dyDescent="0.35">
      <c r="G4763" s="271">
        <v>38961</v>
      </c>
      <c r="H4763" s="4">
        <v>-5.2182129633979724E-3</v>
      </c>
      <c r="I4763" s="4">
        <v>0.53737305116212575</v>
      </c>
      <c r="J4763" s="4">
        <v>-0.10792227638683116</v>
      </c>
      <c r="K4763" s="4">
        <v>0.33471597552151011</v>
      </c>
    </row>
    <row r="4764" spans="7:11" x14ac:dyDescent="0.35">
      <c r="G4764" s="271">
        <v>38991</v>
      </c>
      <c r="H4764" s="4">
        <v>0.11168796113334345</v>
      </c>
      <c r="I4764" s="4">
        <v>0.29451350616947836</v>
      </c>
      <c r="J4764" s="4">
        <v>-9.092723573069339E-2</v>
      </c>
      <c r="K4764" s="4">
        <v>0.33941279674979818</v>
      </c>
    </row>
    <row r="4765" spans="7:11" x14ac:dyDescent="0.35">
      <c r="G4765" s="271">
        <v>39022</v>
      </c>
      <c r="H4765" s="4">
        <v>0.22293908712407617</v>
      </c>
      <c r="I4765" s="4">
        <v>0.30157115483168973</v>
      </c>
      <c r="J4765" s="4">
        <v>-5.614163927107263E-2</v>
      </c>
      <c r="K4765" s="4">
        <v>0.34968430405221684</v>
      </c>
    </row>
    <row r="4766" spans="7:11" x14ac:dyDescent="0.35">
      <c r="G4766" s="271">
        <v>39052</v>
      </c>
      <c r="H4766" s="4">
        <v>3.6527607492510494E-2</v>
      </c>
      <c r="I4766" s="4">
        <v>1.3000707113603487</v>
      </c>
      <c r="J4766" s="4">
        <v>-3.8769371051677326E-2</v>
      </c>
      <c r="K4766" s="4">
        <v>0.45525589361748509</v>
      </c>
    </row>
    <row r="4767" spans="7:11" x14ac:dyDescent="0.35">
      <c r="G4767" s="271">
        <v>39083</v>
      </c>
      <c r="H4767" s="4">
        <v>0.27444609399957831</v>
      </c>
      <c r="I4767" s="4">
        <v>0.11082994156559978</v>
      </c>
      <c r="J4767" s="4">
        <v>9.0608544062595886E-3</v>
      </c>
      <c r="K4767" s="4">
        <v>0.47745911065540825</v>
      </c>
    </row>
    <row r="4768" spans="7:11" x14ac:dyDescent="0.35">
      <c r="G4768" s="271">
        <v>39114</v>
      </c>
      <c r="H4768" s="4">
        <v>8.4715636345540579E-2</v>
      </c>
      <c r="I4768" s="4">
        <v>4.5890798817993517E-2</v>
      </c>
      <c r="J4768" s="4">
        <v>4.1987659935043498E-2</v>
      </c>
      <c r="K4768" s="4">
        <v>0.44369125596721593</v>
      </c>
    </row>
    <row r="4769" spans="7:11" x14ac:dyDescent="0.35">
      <c r="G4769" s="271">
        <v>39142</v>
      </c>
      <c r="H4769" s="4">
        <v>5.6826523645806981E-2</v>
      </c>
      <c r="I4769" s="4">
        <v>-0.20463344561860386</v>
      </c>
      <c r="J4769" s="4">
        <v>6.6488973200218515E-2</v>
      </c>
      <c r="K4769" s="4">
        <v>0.34814333941317321</v>
      </c>
    </row>
    <row r="4770" spans="7:11" x14ac:dyDescent="0.35">
      <c r="G4770" s="271">
        <v>39173</v>
      </c>
      <c r="H4770" s="4">
        <v>0.11306539799305626</v>
      </c>
      <c r="I4770" s="4">
        <v>0.19582091729234463</v>
      </c>
      <c r="J4770" s="4">
        <v>0.11600125622110458</v>
      </c>
      <c r="K4770" s="4">
        <v>0.33675540920793456</v>
      </c>
    </row>
    <row r="4771" spans="7:11" x14ac:dyDescent="0.35">
      <c r="G4771" s="271">
        <v>39203</v>
      </c>
      <c r="H4771" s="4">
        <v>0.11773685633416786</v>
      </c>
      <c r="I4771" s="4">
        <v>0.25443011408832183</v>
      </c>
      <c r="J4771" s="4">
        <v>0.12552892519927905</v>
      </c>
      <c r="K4771" s="4">
        <v>0.33193291592736696</v>
      </c>
    </row>
    <row r="4772" spans="7:11" x14ac:dyDescent="0.35">
      <c r="G4772" s="271">
        <v>39234</v>
      </c>
      <c r="H4772" s="4">
        <v>-8.3790924508184594E-2</v>
      </c>
      <c r="I4772" s="4">
        <v>0.43227618253705447</v>
      </c>
      <c r="J4772" s="4">
        <v>9.4760236938635556E-2</v>
      </c>
      <c r="K4772" s="4">
        <v>0.33613320145864534</v>
      </c>
    </row>
    <row r="4773" spans="7:11" x14ac:dyDescent="0.35">
      <c r="G4773" s="271">
        <v>39264</v>
      </c>
      <c r="H4773" s="4">
        <v>9.8765499401762824E-3</v>
      </c>
      <c r="I4773" s="4">
        <v>0.60122317190665187</v>
      </c>
      <c r="J4773" s="4">
        <v>8.2870805070403675E-2</v>
      </c>
      <c r="K4773" s="4">
        <v>0.35755833920208024</v>
      </c>
    </row>
    <row r="4774" spans="7:11" x14ac:dyDescent="0.35">
      <c r="G4774" s="271">
        <v>39295</v>
      </c>
      <c r="H4774" s="4">
        <v>8.1829488543805562E-2</v>
      </c>
      <c r="I4774" s="4">
        <v>0.14398876248489434</v>
      </c>
      <c r="J4774" s="4">
        <v>7.4188083425038576E-2</v>
      </c>
      <c r="K4774" s="4">
        <v>0.32565253535349914</v>
      </c>
    </row>
    <row r="4775" spans="7:11" x14ac:dyDescent="0.35">
      <c r="G4775" s="271">
        <v>39326</v>
      </c>
      <c r="H4775" s="4">
        <v>0.13962720229734638</v>
      </c>
      <c r="I4775" s="4">
        <v>-0.13366682481307368</v>
      </c>
      <c r="J4775" s="4">
        <v>8.6297784960096768E-2</v>
      </c>
      <c r="K4775" s="4">
        <v>0.25898768550989626</v>
      </c>
    </row>
    <row r="4776" spans="7:11" x14ac:dyDescent="0.35">
      <c r="G4776" s="271">
        <v>39356</v>
      </c>
      <c r="H4776" s="4">
        <v>0.25391110377137727</v>
      </c>
      <c r="I4776" s="4">
        <v>5.3073021094922623E-3</v>
      </c>
      <c r="J4776" s="4">
        <v>9.8816921240239219E-2</v>
      </c>
      <c r="K4776" s="4">
        <v>0.23419940583658549</v>
      </c>
    </row>
    <row r="4777" spans="7:11" x14ac:dyDescent="0.35">
      <c r="G4777" s="271">
        <v>39387</v>
      </c>
      <c r="H4777" s="4">
        <v>0.1580848430949291</v>
      </c>
      <c r="I4777" s="4">
        <v>0.20209204311292384</v>
      </c>
      <c r="J4777" s="4">
        <v>9.5204633469556432E-2</v>
      </c>
      <c r="K4777" s="4">
        <v>0.22672890018534941</v>
      </c>
    </row>
    <row r="4778" spans="7:11" x14ac:dyDescent="0.35">
      <c r="G4778" s="271">
        <v>39417</v>
      </c>
      <c r="H4778" s="4">
        <v>0.27178202041688326</v>
      </c>
      <c r="I4778" s="4">
        <v>-0.50588294562058667</v>
      </c>
      <c r="J4778" s="4">
        <v>0.11093838698087022</v>
      </c>
      <c r="K4778" s="4">
        <v>2.8444129379304073E-2</v>
      </c>
    </row>
    <row r="4779" spans="7:11" x14ac:dyDescent="0.35">
      <c r="G4779" s="271">
        <v>39448</v>
      </c>
      <c r="H4779" s="4">
        <v>0.10900616305134947</v>
      </c>
      <c r="I4779" s="4">
        <v>0.44739110786298064</v>
      </c>
      <c r="J4779" s="4">
        <v>0.10066624936878799</v>
      </c>
      <c r="K4779" s="4">
        <v>5.0434446062016081E-2</v>
      </c>
    </row>
    <row r="4780" spans="7:11" x14ac:dyDescent="0.35">
      <c r="G4780" s="271">
        <v>39479</v>
      </c>
      <c r="H4780" s="4">
        <v>0.27978380073337283</v>
      </c>
      <c r="I4780" s="4">
        <v>0.14120657346787113</v>
      </c>
      <c r="J4780" s="4">
        <v>0.11539364872200775</v>
      </c>
      <c r="K4780" s="4">
        <v>5.6698014701991539E-2</v>
      </c>
    </row>
    <row r="4781" spans="7:11" x14ac:dyDescent="0.35">
      <c r="G4781" s="271">
        <v>39508</v>
      </c>
      <c r="H4781" s="4">
        <v>2.1874694315380694E-2</v>
      </c>
      <c r="I4781" s="4">
        <v>0.66444863858931913</v>
      </c>
      <c r="J4781" s="4">
        <v>0.11192324123625985</v>
      </c>
      <c r="K4781" s="4">
        <v>0.12703217747644158</v>
      </c>
    </row>
    <row r="4782" spans="7:11" x14ac:dyDescent="0.35">
      <c r="G4782" s="271">
        <v>39539</v>
      </c>
      <c r="H4782" s="4">
        <v>0.37737428390945249</v>
      </c>
      <c r="I4782" s="4">
        <v>0.34897697141428274</v>
      </c>
      <c r="J4782" s="4">
        <v>0.13270744385776312</v>
      </c>
      <c r="K4782" s="4">
        <v>0.14046168970052664</v>
      </c>
    </row>
    <row r="4783" spans="7:11" x14ac:dyDescent="0.35">
      <c r="G4783" s="271">
        <v>39569</v>
      </c>
      <c r="H4783" s="4">
        <v>3.2965370985177156E-2</v>
      </c>
      <c r="I4783" s="4">
        <v>0.33272640812379661</v>
      </c>
      <c r="J4783" s="4">
        <v>0.12475129675377006</v>
      </c>
      <c r="K4783" s="4">
        <v>0.14881842027055292</v>
      </c>
    </row>
    <row r="4784" spans="7:11" x14ac:dyDescent="0.35">
      <c r="G4784" s="271">
        <v>39600</v>
      </c>
      <c r="H4784" s="4">
        <v>0.22005236943045725</v>
      </c>
      <c r="I4784" s="4">
        <v>0.40670606608399229</v>
      </c>
      <c r="J4784" s="4">
        <v>0.15531639488403881</v>
      </c>
      <c r="K4784" s="4">
        <v>0.15490603439624118</v>
      </c>
    </row>
    <row r="4785" spans="7:11" x14ac:dyDescent="0.35">
      <c r="G4785" s="271">
        <v>39630</v>
      </c>
      <c r="H4785" s="4">
        <v>0.66705120620034375</v>
      </c>
      <c r="I4785" s="4">
        <v>0.29997013710952602</v>
      </c>
      <c r="J4785" s="4">
        <v>0.21968521661075502</v>
      </c>
      <c r="K4785" s="4">
        <v>0.14068128514200695</v>
      </c>
    </row>
    <row r="4786" spans="7:11" x14ac:dyDescent="0.35">
      <c r="G4786" s="271">
        <v>39661</v>
      </c>
      <c r="H4786" s="4">
        <v>-3.3908112431064619E-2</v>
      </c>
      <c r="I4786" s="4">
        <v>0.39596659852778737</v>
      </c>
      <c r="J4786" s="4">
        <v>0.20792692786444489</v>
      </c>
      <c r="K4786" s="4">
        <v>0.16166099450542259</v>
      </c>
    </row>
    <row r="4787" spans="7:11" x14ac:dyDescent="0.35">
      <c r="G4787" s="271">
        <v>39692</v>
      </c>
      <c r="H4787" s="4">
        <v>0.24478730041485997</v>
      </c>
      <c r="I4787" s="4">
        <v>0.70566718106551707</v>
      </c>
      <c r="J4787" s="4">
        <v>0.21639208458189851</v>
      </c>
      <c r="K4787" s="4">
        <v>0.22965252063271979</v>
      </c>
    </row>
    <row r="4788" spans="7:11" x14ac:dyDescent="0.35">
      <c r="G4788" s="271">
        <v>39722</v>
      </c>
      <c r="H4788" s="4">
        <v>3.6842813779780492E-2</v>
      </c>
      <c r="I4788" s="4">
        <v>0.9481563158538735</v>
      </c>
      <c r="J4788" s="4">
        <v>0.19572168957521141</v>
      </c>
      <c r="K4788" s="4">
        <v>0.29728551237112133</v>
      </c>
    </row>
    <row r="4789" spans="7:11" x14ac:dyDescent="0.35">
      <c r="G4789" s="271">
        <v>39753</v>
      </c>
      <c r="H4789" s="4">
        <v>-7.7690272891178358E-2</v>
      </c>
      <c r="I4789" s="4">
        <v>-1.9040133404235493E-2</v>
      </c>
      <c r="J4789" s="4">
        <v>0.1739297188626785</v>
      </c>
      <c r="K4789" s="4">
        <v>0.27658726222662633</v>
      </c>
    </row>
    <row r="4790" spans="7:11" x14ac:dyDescent="0.35">
      <c r="G4790" s="271">
        <v>39783</v>
      </c>
      <c r="H4790" s="4">
        <v>2.4058297489360836E-2</v>
      </c>
      <c r="I4790" s="4">
        <v>-0.12832188107350462</v>
      </c>
      <c r="J4790" s="4">
        <v>0.15641035018937943</v>
      </c>
      <c r="K4790" s="4">
        <v>0.3702166344686495</v>
      </c>
    </row>
    <row r="4791" spans="7:11" x14ac:dyDescent="0.35">
      <c r="G4791" s="271">
        <v>39814</v>
      </c>
      <c r="H4791" s="4">
        <v>-5.7184481481787119E-2</v>
      </c>
      <c r="I4791" s="4">
        <v>-0.16257073246285259</v>
      </c>
      <c r="J4791" s="4">
        <v>0.14283204286721563</v>
      </c>
      <c r="K4791" s="4">
        <v>0.31870775589764233</v>
      </c>
    </row>
    <row r="4792" spans="7:11" x14ac:dyDescent="0.35">
      <c r="G4792" s="271">
        <v>39845</v>
      </c>
      <c r="H4792" s="4">
        <v>-9.6885780530821419E-2</v>
      </c>
      <c r="I4792" s="4">
        <v>-3.1690523100461832E-2</v>
      </c>
      <c r="J4792" s="4">
        <v>0.11260322177057502</v>
      </c>
      <c r="K4792" s="4">
        <v>0.3048496876659641</v>
      </c>
    </row>
    <row r="4793" spans="7:11" x14ac:dyDescent="0.35">
      <c r="G4793" s="271">
        <v>39873</v>
      </c>
      <c r="H4793" s="4">
        <v>0.11436404589253235</v>
      </c>
      <c r="I4793" s="4">
        <v>-0.24569114077229171</v>
      </c>
      <c r="J4793" s="4">
        <v>0.12018273697910486</v>
      </c>
      <c r="K4793" s="4">
        <v>0.21980662083232128</v>
      </c>
    </row>
    <row r="4794" spans="7:11" x14ac:dyDescent="0.35">
      <c r="G4794" s="271">
        <v>39904</v>
      </c>
      <c r="H4794" s="4">
        <v>-9.0619914653607192E-2</v>
      </c>
      <c r="I4794" s="4">
        <v>-0.29674731400206122</v>
      </c>
      <c r="J4794" s="4">
        <v>8.2187109154334026E-2</v>
      </c>
      <c r="K4794" s="4">
        <v>0.16065070522435887</v>
      </c>
    </row>
    <row r="4795" spans="7:11" x14ac:dyDescent="0.35">
      <c r="G4795" s="271">
        <v>39934</v>
      </c>
      <c r="H4795" s="4">
        <v>-2.3218407950284403E-2</v>
      </c>
      <c r="I4795" s="4">
        <v>-0.38567656792482907</v>
      </c>
      <c r="J4795" s="4">
        <v>7.7299861443002271E-2</v>
      </c>
      <c r="K4795" s="4">
        <v>9.6081507833888136E-2</v>
      </c>
    </row>
    <row r="4796" spans="7:11" x14ac:dyDescent="0.35">
      <c r="G4796" s="271">
        <v>39965</v>
      </c>
      <c r="H4796" s="4">
        <v>0.12047057711679554</v>
      </c>
      <c r="I4796" s="4">
        <v>-0.50843540790987163</v>
      </c>
      <c r="J4796" s="4">
        <v>6.991955951304174E-2</v>
      </c>
      <c r="K4796" s="4">
        <v>-5.947526041430562E-3</v>
      </c>
    </row>
    <row r="4797" spans="7:11" x14ac:dyDescent="0.35">
      <c r="G4797" s="271">
        <v>39995</v>
      </c>
      <c r="H4797" s="4">
        <v>-0.31761461938645108</v>
      </c>
      <c r="I4797" s="4">
        <v>-0.39624872273188982</v>
      </c>
      <c r="J4797" s="4">
        <v>-3.0130848046779124E-2</v>
      </c>
      <c r="K4797" s="4">
        <v>-8.1821444256384046E-2</v>
      </c>
    </row>
    <row r="4798" spans="7:11" x14ac:dyDescent="0.35">
      <c r="G4798" s="271">
        <v>40026</v>
      </c>
      <c r="H4798" s="4">
        <v>-2.11669611476486E-2</v>
      </c>
      <c r="I4798" s="4">
        <v>-0.47150869684086849</v>
      </c>
      <c r="J4798" s="4">
        <v>-2.9171254553127079E-2</v>
      </c>
      <c r="K4798" s="4">
        <v>-0.15493493764593858</v>
      </c>
    </row>
    <row r="4799" spans="7:11" x14ac:dyDescent="0.35">
      <c r="G4799" s="271">
        <v>40057</v>
      </c>
      <c r="H4799" s="4">
        <v>-8.8085690253715487E-2</v>
      </c>
      <c r="I4799" s="4">
        <v>-0.48483369370516416</v>
      </c>
      <c r="J4799" s="4">
        <v>-5.4141327138147233E-2</v>
      </c>
      <c r="K4799" s="4">
        <v>-0.2438702847057177</v>
      </c>
    </row>
    <row r="4800" spans="7:11" x14ac:dyDescent="0.35">
      <c r="G4800" s="271">
        <v>40087</v>
      </c>
      <c r="H4800" s="4">
        <v>-3.0903155071511423E-2</v>
      </c>
      <c r="I4800" s="4">
        <v>-0.45419601328454917</v>
      </c>
      <c r="J4800" s="4">
        <v>-5.9661529517702538E-2</v>
      </c>
      <c r="K4800" s="4">
        <v>-0.33255075976092396</v>
      </c>
    </row>
    <row r="4801" spans="7:11" x14ac:dyDescent="0.35">
      <c r="G4801" s="271">
        <v>40118</v>
      </c>
      <c r="H4801" s="4">
        <v>-2.0658076609764264E-2</v>
      </c>
      <c r="I4801" s="4">
        <v>-0.23937985306516252</v>
      </c>
      <c r="J4801" s="4">
        <v>-5.5500464231456381E-2</v>
      </c>
      <c r="K4801" s="4">
        <v>-0.34773738716479308</v>
      </c>
    </row>
    <row r="4802" spans="7:11" x14ac:dyDescent="0.35">
      <c r="G4802" s="271">
        <v>40148</v>
      </c>
      <c r="H4802" s="4">
        <v>-0.10410643933276487</v>
      </c>
      <c r="I4802" s="4">
        <v>0.40690679959936937</v>
      </c>
      <c r="J4802" s="4">
        <v>-6.4139247057344639E-2</v>
      </c>
      <c r="K4802" s="4">
        <v>-0.32232210016340612</v>
      </c>
    </row>
    <row r="4803" spans="7:11" x14ac:dyDescent="0.35">
      <c r="G4803" s="271">
        <v>40179</v>
      </c>
      <c r="H4803" s="4">
        <v>6.3939691794943299E-2</v>
      </c>
      <c r="I4803" s="4">
        <v>1.5105660800192267E-2</v>
      </c>
      <c r="J4803" s="4">
        <v>-5.6225348824687549E-2</v>
      </c>
      <c r="K4803" s="4">
        <v>-0.31413693431660228</v>
      </c>
    </row>
    <row r="4804" spans="7:11" x14ac:dyDescent="0.35">
      <c r="G4804" s="271">
        <v>40210</v>
      </c>
      <c r="H4804" s="4">
        <v>5.9092238851646162E-2</v>
      </c>
      <c r="I4804" s="4">
        <v>0.133740120661483</v>
      </c>
      <c r="J4804" s="4">
        <v>-4.4878510487638468E-2</v>
      </c>
      <c r="K4804" s="4">
        <v>-0.30589407560284654</v>
      </c>
    </row>
    <row r="4805" spans="7:11" x14ac:dyDescent="0.35">
      <c r="G4805" s="271">
        <v>40238</v>
      </c>
      <c r="H4805" s="4">
        <v>-7.9746551837877044E-3</v>
      </c>
      <c r="I4805" s="4">
        <v>0.13531726659644461</v>
      </c>
      <c r="J4805" s="4">
        <v>-5.3705133053688625E-2</v>
      </c>
      <c r="K4805" s="4">
        <v>-0.28110144675578363</v>
      </c>
    </row>
    <row r="4806" spans="7:11" x14ac:dyDescent="0.35">
      <c r="G4806" s="271">
        <v>40269</v>
      </c>
      <c r="H4806" s="4">
        <v>-5.2215274537298129E-2</v>
      </c>
      <c r="I4806" s="4">
        <v>0.18510630712444986</v>
      </c>
      <c r="J4806" s="4">
        <v>-5.0325129766596866E-2</v>
      </c>
      <c r="K4806" s="4">
        <v>-0.25250822824897956</v>
      </c>
    </row>
    <row r="4807" spans="7:11" x14ac:dyDescent="0.35">
      <c r="G4807" s="271">
        <v>40299</v>
      </c>
      <c r="H4807" s="4">
        <v>8.1144026827366655E-3</v>
      </c>
      <c r="I4807" s="4">
        <v>0.22414080656069246</v>
      </c>
      <c r="J4807" s="4">
        <v>-4.7970547443503597E-2</v>
      </c>
      <c r="K4807" s="4">
        <v>-0.21535570936756587</v>
      </c>
    </row>
    <row r="4808" spans="7:11" x14ac:dyDescent="0.35">
      <c r="G4808" s="271">
        <v>40330</v>
      </c>
      <c r="H4808" s="4">
        <v>-7.1196921296088345E-3</v>
      </c>
      <c r="I4808" s="4">
        <v>0.17012616237597222</v>
      </c>
      <c r="J4808" s="4">
        <v>-5.9430905956737723E-2</v>
      </c>
      <c r="K4808" s="4">
        <v>-0.15534287264457347</v>
      </c>
    </row>
    <row r="4809" spans="7:11" x14ac:dyDescent="0.35">
      <c r="G4809" s="271">
        <v>40360</v>
      </c>
      <c r="H4809" s="4">
        <v>0.18034712491963112</v>
      </c>
      <c r="I4809" s="4">
        <v>-2.4530760744230329E-2</v>
      </c>
      <c r="J4809" s="4">
        <v>-1.0816598925191823E-3</v>
      </c>
      <c r="K4809" s="4">
        <v>-0.11309142845072251</v>
      </c>
    </row>
    <row r="4810" spans="7:11" x14ac:dyDescent="0.35">
      <c r="G4810" s="271">
        <v>40391</v>
      </c>
      <c r="H4810" s="4">
        <v>0.23252883330735874</v>
      </c>
      <c r="I4810" s="4">
        <v>-3.7792131387876182E-2</v>
      </c>
      <c r="J4810" s="4">
        <v>1.8017100068144831E-2</v>
      </c>
      <c r="K4810" s="4">
        <v>-6.6021845977053739E-2</v>
      </c>
    </row>
    <row r="4811" spans="7:11" x14ac:dyDescent="0.35">
      <c r="G4811" s="271">
        <v>40422</v>
      </c>
      <c r="H4811" s="4">
        <v>-1.3559195991687423E-2</v>
      </c>
      <c r="I4811" s="4">
        <v>9.0816030053934682E-2</v>
      </c>
      <c r="J4811" s="4">
        <v>2.5332107264758541E-2</v>
      </c>
      <c r="K4811" s="4">
        <v>4.3998852382298725E-3</v>
      </c>
    </row>
    <row r="4812" spans="7:11" x14ac:dyDescent="0.35">
      <c r="G4812" s="271">
        <v>40452</v>
      </c>
      <c r="H4812" s="4">
        <v>8.8370773380781475E-3</v>
      </c>
      <c r="I4812" s="4">
        <v>4.8465189549087739E-2</v>
      </c>
      <c r="J4812" s="4">
        <v>2.8994706826448002E-2</v>
      </c>
      <c r="K4812" s="4">
        <v>8.2394005936900827E-2</v>
      </c>
    </row>
    <row r="4813" spans="7:11" x14ac:dyDescent="0.35">
      <c r="G4813" s="271">
        <v>40483</v>
      </c>
      <c r="H4813" s="4">
        <v>0.25553302916686715</v>
      </c>
      <c r="I4813" s="4">
        <v>0.14234913214194034</v>
      </c>
      <c r="J4813" s="4">
        <v>4.9424196159219447E-2</v>
      </c>
      <c r="K4813" s="4">
        <v>0.12017093239114662</v>
      </c>
    </row>
    <row r="4814" spans="7:11" x14ac:dyDescent="0.35">
      <c r="G4814" s="271">
        <v>40513</v>
      </c>
      <c r="H4814" s="4">
        <v>0.23701511438694367</v>
      </c>
      <c r="I4814" s="4">
        <v>-0.23560247061091333</v>
      </c>
      <c r="J4814" s="4">
        <v>7.2929091638853194E-2</v>
      </c>
      <c r="K4814" s="4">
        <v>6.1463532800939191E-2</v>
      </c>
    </row>
    <row r="4815" spans="7:11" x14ac:dyDescent="0.35">
      <c r="G4815" s="271">
        <v>40544</v>
      </c>
      <c r="H4815" s="4">
        <v>2.8486822028439995E-2</v>
      </c>
      <c r="I4815" s="4">
        <v>0.16254514086893579</v>
      </c>
      <c r="J4815" s="4">
        <v>7.0268717095845146E-2</v>
      </c>
      <c r="K4815" s="4">
        <v>7.3585010464387368E-2</v>
      </c>
    </row>
    <row r="4816" spans="7:11" x14ac:dyDescent="0.35">
      <c r="G4816" s="271">
        <v>40575</v>
      </c>
      <c r="H4816" s="4">
        <v>8.8605391383324683E-2</v>
      </c>
      <c r="I4816" s="4">
        <v>-6.6689163965304887E-2</v>
      </c>
      <c r="J4816" s="4">
        <v>7.2535703502165871E-2</v>
      </c>
      <c r="K4816" s="4">
        <v>5.691915603693154E-2</v>
      </c>
    </row>
    <row r="4817" spans="7:11" x14ac:dyDescent="0.35">
      <c r="G4817" s="271">
        <v>40603</v>
      </c>
      <c r="H4817" s="4">
        <v>0.24115172057835488</v>
      </c>
      <c r="I4817" s="4">
        <v>-2.3761980488640644E-2</v>
      </c>
      <c r="J4817" s="4">
        <v>9.4340272658428814E-2</v>
      </c>
      <c r="K4817" s="4">
        <v>4.069700613243632E-2</v>
      </c>
    </row>
    <row r="4818" spans="7:11" x14ac:dyDescent="0.35">
      <c r="G4818" s="271">
        <v>40634</v>
      </c>
      <c r="H4818" s="4">
        <v>0.12991086080005165</v>
      </c>
      <c r="I4818" s="4">
        <v>-2.7445786608714995E-2</v>
      </c>
      <c r="J4818" s="4">
        <v>0.10958620352718063</v>
      </c>
      <c r="K4818" s="4">
        <v>2.3063695402175899E-2</v>
      </c>
    </row>
    <row r="4819" spans="7:11" x14ac:dyDescent="0.35">
      <c r="G4819" s="271">
        <v>40664</v>
      </c>
      <c r="H4819" s="4">
        <v>0.25055997347534653</v>
      </c>
      <c r="I4819" s="4">
        <v>6.3517998426188216E-2</v>
      </c>
      <c r="J4819" s="4">
        <v>0.12921739810069433</v>
      </c>
      <c r="K4819" s="4">
        <v>1.2714907790197794E-2</v>
      </c>
    </row>
    <row r="4820" spans="7:11" x14ac:dyDescent="0.35">
      <c r="G4820" s="271">
        <v>40695</v>
      </c>
      <c r="H4820" s="4">
        <v>0.2588131452985607</v>
      </c>
      <c r="I4820" s="4">
        <v>0.17763305949262786</v>
      </c>
      <c r="J4820" s="4">
        <v>0.15871154573626067</v>
      </c>
      <c r="K4820" s="4">
        <v>1.5288815456198535E-2</v>
      </c>
    </row>
    <row r="4821" spans="7:11" x14ac:dyDescent="0.35">
      <c r="G4821" s="271">
        <v>40725</v>
      </c>
      <c r="H4821" s="4">
        <v>0.12826093318739606</v>
      </c>
      <c r="I4821" s="4">
        <v>3.3912196085696955E-3</v>
      </c>
      <c r="J4821" s="4">
        <v>0.15327054060959733</v>
      </c>
      <c r="K4821" s="4">
        <v>1.78256412288611E-2</v>
      </c>
    </row>
    <row r="4822" spans="7:11" x14ac:dyDescent="0.35">
      <c r="G4822" s="271">
        <v>40756</v>
      </c>
      <c r="H4822" s="4">
        <v>3.2816702912752405E-2</v>
      </c>
      <c r="I4822" s="4">
        <v>0.20971752544140609</v>
      </c>
      <c r="J4822" s="4">
        <v>0.13645939745721103</v>
      </c>
      <c r="K4822" s="4">
        <v>3.3895203331355539E-2</v>
      </c>
    </row>
    <row r="4823" spans="7:11" x14ac:dyDescent="0.35">
      <c r="G4823" s="271">
        <v>40787</v>
      </c>
      <c r="H4823" s="4">
        <v>0.35707506582024373</v>
      </c>
      <c r="I4823" s="4">
        <v>9.0600736290145756E-2</v>
      </c>
      <c r="J4823" s="4">
        <v>0.16739840997526678</v>
      </c>
      <c r="K4823" s="4">
        <v>3.425194845421542E-2</v>
      </c>
    </row>
    <row r="4824" spans="7:11" x14ac:dyDescent="0.35">
      <c r="G4824" s="271">
        <v>40817</v>
      </c>
      <c r="H4824" s="4">
        <v>0.11389381491345341</v>
      </c>
      <c r="I4824" s="4">
        <v>-0.12858879756879649</v>
      </c>
      <c r="J4824" s="4">
        <v>0.1763611889746699</v>
      </c>
      <c r="K4824" s="4">
        <v>1.9181408250244836E-2</v>
      </c>
    </row>
    <row r="4825" spans="7:11" x14ac:dyDescent="0.35">
      <c r="G4825" s="271">
        <v>40848</v>
      </c>
      <c r="H4825" s="4">
        <v>0.14807432274868826</v>
      </c>
      <c r="I4825" s="4">
        <v>-9.2041462838403976E-2</v>
      </c>
      <c r="J4825" s="4">
        <v>0.16830801863467748</v>
      </c>
      <c r="K4825" s="4">
        <v>1.7100924358324221E-3</v>
      </c>
    </row>
    <row r="4826" spans="7:11" x14ac:dyDescent="0.35">
      <c r="G4826" s="271">
        <v>40878</v>
      </c>
      <c r="H4826" s="4">
        <v>0.18110186922206073</v>
      </c>
      <c r="I4826" s="4">
        <v>0.20360764494933004</v>
      </c>
      <c r="J4826" s="4">
        <v>0.16508073438695425</v>
      </c>
      <c r="K4826" s="4">
        <v>4.0419454818198641E-2</v>
      </c>
    </row>
    <row r="4827" spans="7:11" x14ac:dyDescent="0.35">
      <c r="G4827" s="271">
        <v>40909</v>
      </c>
      <c r="H4827" s="4">
        <v>0.19505806639438461</v>
      </c>
      <c r="I4827" s="4">
        <v>-8.1398362859785078E-2</v>
      </c>
      <c r="J4827" s="4">
        <v>0.17664322660879894</v>
      </c>
      <c r="K4827" s="4">
        <v>2.01274319766096E-2</v>
      </c>
    </row>
    <row r="4828" spans="7:11" x14ac:dyDescent="0.35">
      <c r="G4828" s="271">
        <v>40940</v>
      </c>
      <c r="H4828" s="4">
        <v>0.18369813574464011</v>
      </c>
      <c r="I4828" s="4">
        <v>0.1395634954066538</v>
      </c>
      <c r="J4828" s="4">
        <v>0.18364630792198389</v>
      </c>
      <c r="K4828" s="4">
        <v>3.6299849052157107E-2</v>
      </c>
    </row>
    <row r="4829" spans="7:11" x14ac:dyDescent="0.35">
      <c r="G4829" s="271">
        <v>40969</v>
      </c>
      <c r="H4829" s="4">
        <v>0.18903282546337952</v>
      </c>
      <c r="I4829" s="4">
        <v>-0.15573768095429297</v>
      </c>
      <c r="J4829" s="4">
        <v>0.17959231796550035</v>
      </c>
      <c r="K4829" s="4">
        <v>2.3035905259283895E-2</v>
      </c>
    </row>
    <row r="4830" spans="7:11" x14ac:dyDescent="0.35">
      <c r="G4830" s="271">
        <v>41000</v>
      </c>
      <c r="H4830" s="4">
        <v>0.35132380253164985</v>
      </c>
      <c r="I4830" s="4">
        <v>-0.20693402473855571</v>
      </c>
      <c r="J4830" s="4">
        <v>0.19719902128508937</v>
      </c>
      <c r="K4830" s="4">
        <v>7.325941002513936E-3</v>
      </c>
    </row>
    <row r="4831" spans="7:11" x14ac:dyDescent="0.35">
      <c r="G4831" s="271">
        <v>41030</v>
      </c>
      <c r="H4831" s="4">
        <v>0.15555046105942272</v>
      </c>
      <c r="I4831" s="4">
        <v>-6.1311274524499138E-2</v>
      </c>
      <c r="J4831" s="4">
        <v>0.18961243627288704</v>
      </c>
      <c r="K4831" s="4">
        <v>-3.3372655242663862E-3</v>
      </c>
    </row>
    <row r="4832" spans="7:11" x14ac:dyDescent="0.35">
      <c r="G4832" s="271">
        <v>41061</v>
      </c>
      <c r="H4832" s="4">
        <v>2.7994838746369544E-2</v>
      </c>
      <c r="I4832" s="4">
        <v>-0.22720564141521238</v>
      </c>
      <c r="J4832" s="4">
        <v>0.16361109670847473</v>
      </c>
      <c r="K4832" s="4">
        <v>-4.0422624446001088E-2</v>
      </c>
    </row>
    <row r="4833" spans="7:11" x14ac:dyDescent="0.35">
      <c r="G4833" s="271">
        <v>41091</v>
      </c>
      <c r="H4833" s="4">
        <v>0.42714188119467611</v>
      </c>
      <c r="I4833" s="4">
        <v>-0.10450840229035074</v>
      </c>
      <c r="J4833" s="4">
        <v>0.19578701289103262</v>
      </c>
      <c r="K4833" s="4">
        <v>-4.9739331968448153E-2</v>
      </c>
    </row>
    <row r="4834" spans="7:11" x14ac:dyDescent="0.35">
      <c r="G4834" s="271">
        <v>41122</v>
      </c>
      <c r="H4834" s="4">
        <v>0.11299548469728515</v>
      </c>
      <c r="I4834" s="4">
        <v>-9.9007881024244626E-2</v>
      </c>
      <c r="J4834" s="4">
        <v>0.20198891473202529</v>
      </c>
      <c r="K4834" s="4">
        <v>-6.9599763296952388E-2</v>
      </c>
    </row>
    <row r="4835" spans="7:11" x14ac:dyDescent="0.35">
      <c r="G4835" s="271">
        <v>41153</v>
      </c>
      <c r="H4835" s="4">
        <v>5.3328079372196857E-3</v>
      </c>
      <c r="I4835" s="4">
        <v>-0.11946948395778689</v>
      </c>
      <c r="J4835" s="4">
        <v>0.17198300241794362</v>
      </c>
      <c r="K4835" s="4">
        <v>-8.5962214888482213E-2</v>
      </c>
    </row>
    <row r="4836" spans="7:11" x14ac:dyDescent="0.35">
      <c r="G4836" s="271">
        <v>41183</v>
      </c>
      <c r="H4836" s="4">
        <v>0.16515784570226777</v>
      </c>
      <c r="I4836" s="4">
        <v>0.28278789730117659</v>
      </c>
      <c r="J4836" s="4">
        <v>0.17569352454332132</v>
      </c>
      <c r="K4836" s="4">
        <v>-5.5452418407661686E-2</v>
      </c>
    </row>
    <row r="4837" spans="7:11" x14ac:dyDescent="0.35">
      <c r="G4837" s="271">
        <v>41214</v>
      </c>
      <c r="H4837" s="4">
        <v>-1.7511991643766378E-2</v>
      </c>
      <c r="I4837" s="4">
        <v>5.1163331002218815E-2</v>
      </c>
      <c r="J4837" s="4">
        <v>0.1610393294399457</v>
      </c>
      <c r="K4837" s="4">
        <v>-4.4830964910521853E-2</v>
      </c>
    </row>
    <row r="4838" spans="7:11" x14ac:dyDescent="0.35">
      <c r="G4838" s="271">
        <v>41244</v>
      </c>
      <c r="H4838" s="4">
        <v>-0.1163629918786282</v>
      </c>
      <c r="I4838" s="4">
        <v>-0.14319748676747412</v>
      </c>
      <c r="J4838" s="4">
        <v>0.13850909801470856</v>
      </c>
      <c r="K4838" s="4">
        <v>-7.1469216492586307E-2</v>
      </c>
    </row>
    <row r="4839" spans="7:11" x14ac:dyDescent="0.35">
      <c r="G4839" s="271">
        <v>41275</v>
      </c>
      <c r="H4839" s="4">
        <v>9.1692346295761729E-2</v>
      </c>
      <c r="I4839" s="4">
        <v>-0.10579111855121903</v>
      </c>
      <c r="J4839" s="4">
        <v>0.1317181842682198</v>
      </c>
      <c r="K4839" s="4">
        <v>-7.3363004334532467E-2</v>
      </c>
    </row>
    <row r="4840" spans="7:11" x14ac:dyDescent="0.35">
      <c r="G4840" s="271">
        <v>41306</v>
      </c>
      <c r="H4840" s="4">
        <v>-6.1113523949879456E-3</v>
      </c>
      <c r="I4840" s="4">
        <v>9.3572834878365985E-3</v>
      </c>
      <c r="J4840" s="4">
        <v>0.11724237798572656</v>
      </c>
      <c r="K4840" s="4">
        <v>-8.2079262364241568E-2</v>
      </c>
    </row>
    <row r="4841" spans="7:11" x14ac:dyDescent="0.35">
      <c r="G4841" s="271">
        <v>41334</v>
      </c>
      <c r="H4841" s="4">
        <v>-0.20270204561712335</v>
      </c>
      <c r="I4841" s="4">
        <v>2.6809402481253963E-2</v>
      </c>
      <c r="J4841" s="4">
        <v>7.9285856316020586E-2</v>
      </c>
      <c r="K4841" s="4">
        <v>-6.5629600642820529E-2</v>
      </c>
    </row>
    <row r="4842" spans="7:11" x14ac:dyDescent="0.35">
      <c r="G4842" s="271">
        <v>41365</v>
      </c>
      <c r="H4842" s="4">
        <v>-0.10091740607632127</v>
      </c>
      <c r="I4842" s="4">
        <v>0.54809968840313239</v>
      </c>
      <c r="J4842" s="4">
        <v>4.4135364924758447E-2</v>
      </c>
      <c r="K4842" s="4">
        <v>-1.0623368350519358E-2</v>
      </c>
    </row>
    <row r="4843" spans="7:11" x14ac:dyDescent="0.35">
      <c r="G4843" s="271">
        <v>41395</v>
      </c>
      <c r="H4843" s="4">
        <v>8.589425353670177E-2</v>
      </c>
      <c r="I4843" s="4">
        <v>0.21128045631462733</v>
      </c>
      <c r="J4843" s="4">
        <v>3.9358250205947298E-2</v>
      </c>
      <c r="K4843" s="4">
        <v>1.2187203428061899E-2</v>
      </c>
    </row>
    <row r="4844" spans="7:11" x14ac:dyDescent="0.35">
      <c r="G4844" s="271">
        <v>41426</v>
      </c>
      <c r="H4844" s="4">
        <v>5.3973210052957965E-2</v>
      </c>
      <c r="I4844" s="4">
        <v>0.4470448437412875</v>
      </c>
      <c r="J4844" s="4">
        <v>4.2080618009451509E-2</v>
      </c>
      <c r="K4844" s="4">
        <v>7.1093860801040298E-2</v>
      </c>
    </row>
    <row r="4845" spans="7:11" x14ac:dyDescent="0.35">
      <c r="G4845" s="271">
        <v>41456</v>
      </c>
      <c r="H4845" s="4">
        <v>-0.11666271897266856</v>
      </c>
      <c r="I4845" s="4">
        <v>0.15092307878150724</v>
      </c>
      <c r="J4845" s="4">
        <v>-1.3732044756215589E-2</v>
      </c>
      <c r="K4845" s="4">
        <v>9.3576589731686255E-2</v>
      </c>
    </row>
    <row r="4846" spans="7:11" x14ac:dyDescent="0.35">
      <c r="G4846" s="271">
        <v>41487</v>
      </c>
      <c r="H4846" s="4">
        <v>1.5149785209185529E-2</v>
      </c>
      <c r="I4846" s="4">
        <v>0.29747685942772928</v>
      </c>
      <c r="J4846" s="4">
        <v>-2.0238871181964324E-2</v>
      </c>
      <c r="K4846" s="4">
        <v>0.12403197646991138</v>
      </c>
    </row>
    <row r="4847" spans="7:11" x14ac:dyDescent="0.35">
      <c r="G4847" s="271">
        <v>41518</v>
      </c>
      <c r="H4847" s="4">
        <v>-2.7996707293943324E-2</v>
      </c>
      <c r="I4847" s="4">
        <v>0.26549084955669255</v>
      </c>
      <c r="J4847" s="4">
        <v>-2.2986654648490923E-2</v>
      </c>
      <c r="K4847" s="4">
        <v>0.15751792884083748</v>
      </c>
    </row>
    <row r="4848" spans="7:11" x14ac:dyDescent="0.35">
      <c r="G4848" s="271">
        <v>41548</v>
      </c>
      <c r="H4848" s="4">
        <v>7.2350700279667723E-2</v>
      </c>
      <c r="I4848" s="4">
        <v>0.14372992233050219</v>
      </c>
      <c r="J4848" s="4">
        <v>-2.8352583324616876E-2</v>
      </c>
      <c r="K4848" s="4">
        <v>0.14646210594816855</v>
      </c>
    </row>
    <row r="4849" spans="7:11" x14ac:dyDescent="0.35">
      <c r="G4849" s="271">
        <v>41579</v>
      </c>
      <c r="H4849" s="4">
        <v>4.3250960830194751E-2</v>
      </c>
      <c r="I4849" s="4">
        <v>0.18940639999454412</v>
      </c>
      <c r="J4849" s="4">
        <v>-2.3912105757331603E-2</v>
      </c>
      <c r="K4849" s="4">
        <v>0.15709208519249884</v>
      </c>
    </row>
    <row r="4850" spans="7:11" x14ac:dyDescent="0.35">
      <c r="G4850" s="271">
        <v>41609</v>
      </c>
      <c r="H4850" s="4">
        <v>0.27844275778510541</v>
      </c>
      <c r="I4850" s="4">
        <v>0.22266513204622584</v>
      </c>
      <c r="J4850" s="4">
        <v>2.622772889608882E-4</v>
      </c>
      <c r="K4850" s="4">
        <v>0.19064667156903425</v>
      </c>
    </row>
    <row r="4851" spans="7:11" x14ac:dyDescent="0.35">
      <c r="G4851" s="271">
        <v>41640</v>
      </c>
      <c r="H4851" s="4">
        <v>-5.6597934350782753E-3</v>
      </c>
      <c r="I4851" s="4">
        <v>0.1396785844854973</v>
      </c>
      <c r="J4851" s="4">
        <v>-5.9778928812411758E-3</v>
      </c>
      <c r="K4851" s="4">
        <v>0.2124513352957651</v>
      </c>
    </row>
    <row r="4852" spans="7:11" x14ac:dyDescent="0.35">
      <c r="G4852" s="271">
        <v>41671</v>
      </c>
      <c r="H4852" s="4">
        <v>-4.9214461537578691E-2</v>
      </c>
      <c r="I4852" s="4">
        <v>4.9437649350170698E-2</v>
      </c>
      <c r="J4852" s="4">
        <v>-9.0319447020328347E-3</v>
      </c>
      <c r="K4852" s="4">
        <v>0.21596721802516416</v>
      </c>
    </row>
    <row r="4853" spans="7:11" x14ac:dyDescent="0.35">
      <c r="G4853" s="271">
        <v>41699</v>
      </c>
      <c r="H4853" s="4">
        <v>4.1536641794505558E-2</v>
      </c>
      <c r="I4853" s="4">
        <v>7.6832116854729904E-2</v>
      </c>
      <c r="J4853" s="4">
        <v>1.2604860120654093E-2</v>
      </c>
      <c r="K4853" s="4">
        <v>0.22012244947539794</v>
      </c>
    </row>
    <row r="4854" spans="7:11" x14ac:dyDescent="0.35">
      <c r="G4854" s="271">
        <v>41730</v>
      </c>
      <c r="H4854" s="4">
        <v>3.4185504019355273E-2</v>
      </c>
      <c r="I4854" s="4">
        <v>-0.20835459256034872</v>
      </c>
      <c r="J4854" s="4">
        <v>2.4334084466243189E-2</v>
      </c>
      <c r="K4854" s="4">
        <v>0.15052652756954576</v>
      </c>
    </row>
    <row r="4855" spans="7:11" x14ac:dyDescent="0.35">
      <c r="G4855" s="271">
        <v>41760</v>
      </c>
      <c r="H4855" s="4">
        <v>-6.8958736708476187E-2</v>
      </c>
      <c r="I4855" s="4">
        <v>-0.24836293171976398</v>
      </c>
      <c r="J4855" s="4">
        <v>1.063869559123054E-2</v>
      </c>
      <c r="K4855" s="4">
        <v>0.10609865292028853</v>
      </c>
    </row>
    <row r="4856" spans="7:11" x14ac:dyDescent="0.35">
      <c r="G4856" s="271">
        <v>41791</v>
      </c>
      <c r="H4856" s="4">
        <v>3.322945316254633E-2</v>
      </c>
      <c r="I4856" s="4">
        <v>-0.27233482747061732</v>
      </c>
      <c r="J4856" s="4">
        <v>8.6516081242986598E-3</v>
      </c>
      <c r="K4856" s="4">
        <v>4.0472125166027606E-2</v>
      </c>
    </row>
    <row r="4857" spans="7:11" x14ac:dyDescent="0.35">
      <c r="G4857" s="271">
        <v>41821</v>
      </c>
      <c r="H4857" s="4">
        <v>-4.1521413283329034E-2</v>
      </c>
      <c r="I4857" s="4">
        <v>-1.8091436337488775E-2</v>
      </c>
      <c r="J4857" s="4">
        <v>1.9346742055343924E-2</v>
      </c>
      <c r="K4857" s="4">
        <v>2.7220474302005027E-2</v>
      </c>
    </row>
    <row r="4858" spans="7:11" x14ac:dyDescent="0.35">
      <c r="G4858" s="271">
        <v>41852</v>
      </c>
      <c r="H4858" s="4">
        <v>-9.4345266844213516E-3</v>
      </c>
      <c r="I4858" s="4">
        <v>-0.12122906823340074</v>
      </c>
      <c r="J4858" s="4">
        <v>1.739138386171124E-2</v>
      </c>
      <c r="K4858" s="4">
        <v>-2.8078556112151043E-3</v>
      </c>
    </row>
    <row r="4859" spans="7:11" x14ac:dyDescent="0.35">
      <c r="G4859" s="271">
        <v>41883</v>
      </c>
      <c r="H4859" s="4">
        <v>4.0832155883175458E-2</v>
      </c>
      <c r="I4859" s="4">
        <v>-0.19773433086103442</v>
      </c>
      <c r="J4859" s="4">
        <v>2.3167474163437118E-2</v>
      </c>
      <c r="K4859" s="4">
        <v>-3.8448672828208075E-2</v>
      </c>
    </row>
    <row r="4860" spans="7:11" x14ac:dyDescent="0.35">
      <c r="G4860" s="271">
        <v>41913</v>
      </c>
      <c r="H4860" s="4">
        <v>6.3107482460940334E-2</v>
      </c>
      <c r="I4860" s="4">
        <v>-0.21187817091327232</v>
      </c>
      <c r="J4860" s="4">
        <v>2.2636957561762205E-2</v>
      </c>
      <c r="K4860" s="4">
        <v>-7.13774307004722E-2</v>
      </c>
    </row>
    <row r="4861" spans="7:11" x14ac:dyDescent="0.35">
      <c r="G4861" s="271">
        <v>41944</v>
      </c>
      <c r="H4861" s="4">
        <v>2.8056881793148358E-2</v>
      </c>
      <c r="I4861" s="4">
        <v>-0.18155383969092187</v>
      </c>
      <c r="J4861" s="4">
        <v>2.1513370028233725E-2</v>
      </c>
      <c r="K4861" s="4">
        <v>-9.8319998804142994E-2</v>
      </c>
    </row>
    <row r="4862" spans="7:11" x14ac:dyDescent="0.35">
      <c r="G4862" s="271">
        <v>41974</v>
      </c>
      <c r="H4862" s="4">
        <v>-1.1986232431607013E-2</v>
      </c>
      <c r="I4862" s="4">
        <v>-0.18365157673246668</v>
      </c>
      <c r="J4862" s="4">
        <v>3.7126707526229374E-3</v>
      </c>
      <c r="K4862" s="4">
        <v>-0.12712953287061524</v>
      </c>
    </row>
    <row r="4863" spans="7:11" x14ac:dyDescent="0.35">
      <c r="G4863" s="271">
        <v>42005</v>
      </c>
      <c r="H4863" s="4">
        <v>4.5822507262652357E-2</v>
      </c>
      <c r="I4863" s="4">
        <v>4.9044514600317335E-2</v>
      </c>
      <c r="J4863" s="4">
        <v>7.3000908414619925E-3</v>
      </c>
      <c r="K4863" s="4">
        <v>-0.1313621295544114</v>
      </c>
    </row>
    <row r="4864" spans="7:11" x14ac:dyDescent="0.35">
      <c r="G4864" s="271">
        <v>42036</v>
      </c>
      <c r="H4864" s="4">
        <v>6.3260978064768825E-2</v>
      </c>
      <c r="I4864" s="4">
        <v>-0.11950611472037331</v>
      </c>
      <c r="J4864" s="4">
        <v>1.5145355127241134E-2</v>
      </c>
      <c r="K4864" s="4">
        <v>-0.14410623999218464</v>
      </c>
    </row>
    <row r="4865" spans="7:11" x14ac:dyDescent="0.35">
      <c r="G4865" s="271">
        <v>42064</v>
      </c>
      <c r="H4865" s="4">
        <v>0.19441759613556631</v>
      </c>
      <c r="I4865" s="4">
        <v>-4.9781425728998463E-2</v>
      </c>
      <c r="J4865" s="4">
        <v>2.6818479304902221E-2</v>
      </c>
      <c r="K4865" s="4">
        <v>-0.15312303464069865</v>
      </c>
    </row>
    <row r="4866" spans="7:11" x14ac:dyDescent="0.35">
      <c r="G4866" s="271">
        <v>42095</v>
      </c>
      <c r="H4866" s="4">
        <v>-7.717199007808051E-2</v>
      </c>
      <c r="I4866" s="4">
        <v>2.223911887563923E-2</v>
      </c>
      <c r="J4866" s="4">
        <v>1.7918529454254539E-2</v>
      </c>
      <c r="K4866" s="4">
        <v>-0.13479113627519279</v>
      </c>
    </row>
    <row r="4867" spans="7:11" x14ac:dyDescent="0.35">
      <c r="G4867" s="271">
        <v>42125</v>
      </c>
      <c r="H4867" s="4">
        <v>5.5568145714721684E-3</v>
      </c>
      <c r="I4867" s="4">
        <v>0.12859652469328409</v>
      </c>
      <c r="J4867" s="4">
        <v>2.4728131282982124E-2</v>
      </c>
      <c r="K4867" s="4">
        <v>-0.10692417476776883</v>
      </c>
    </row>
    <row r="4868" spans="7:11" x14ac:dyDescent="0.35">
      <c r="G4868" s="271">
        <v>42156</v>
      </c>
      <c r="H4868" s="4">
        <v>0.1929667606236205</v>
      </c>
      <c r="I4868" s="4">
        <v>0.17319463526910783</v>
      </c>
      <c r="J4868" s="4">
        <v>4.2310288575220456E-2</v>
      </c>
      <c r="K4868" s="4">
        <v>-6.8996287413127466E-2</v>
      </c>
    </row>
    <row r="4869" spans="7:11" x14ac:dyDescent="0.35">
      <c r="G4869" s="271">
        <v>42186</v>
      </c>
      <c r="H4869" s="4">
        <v>2.1655608454152597E-2</v>
      </c>
      <c r="I4869" s="4">
        <v>0.17623005189399588</v>
      </c>
      <c r="J4869" s="4">
        <v>4.9637682941720218E-2</v>
      </c>
      <c r="K4869" s="4">
        <v>-5.3144370139192487E-2</v>
      </c>
    </row>
    <row r="4870" spans="7:11" x14ac:dyDescent="0.35">
      <c r="G4870" s="271">
        <v>42217</v>
      </c>
      <c r="H4870" s="4">
        <v>2.2031305984258731E-2</v>
      </c>
      <c r="I4870" s="4">
        <v>-8.1908934843994419E-2</v>
      </c>
      <c r="J4870" s="4">
        <v>5.2111652711098522E-2</v>
      </c>
      <c r="K4870" s="4">
        <v>-4.9530990211360981E-2</v>
      </c>
    </row>
    <row r="4871" spans="7:11" x14ac:dyDescent="0.35">
      <c r="G4871" s="271">
        <v>42248</v>
      </c>
      <c r="H4871" s="4">
        <v>2.028236806896544E-2</v>
      </c>
      <c r="I4871" s="4">
        <v>0.12900622358449132</v>
      </c>
      <c r="J4871" s="4">
        <v>5.0352977803335586E-2</v>
      </c>
      <c r="K4871" s="4">
        <v>-2.2985393447502944E-2</v>
      </c>
    </row>
    <row r="4872" spans="7:11" x14ac:dyDescent="0.35">
      <c r="G4872" s="271">
        <v>42278</v>
      </c>
      <c r="H4872" s="4">
        <v>-0.14950206063812599</v>
      </c>
      <c r="I4872" s="4">
        <v>7.4261659236176669E-3</v>
      </c>
      <c r="J4872" s="4">
        <v>3.0632845045030388E-2</v>
      </c>
      <c r="K4872" s="4">
        <v>-2.9925666599295297E-4</v>
      </c>
    </row>
    <row r="4873" spans="7:11" x14ac:dyDescent="0.35">
      <c r="G4873" s="271">
        <v>42309</v>
      </c>
      <c r="H4873" s="4">
        <v>-1.2606642629931941E-2</v>
      </c>
      <c r="I4873" s="4">
        <v>0.14827058601840104</v>
      </c>
      <c r="J4873" s="4">
        <v>2.7420647773202411E-2</v>
      </c>
      <c r="K4873" s="4">
        <v>2.7170193887337657E-2</v>
      </c>
    </row>
    <row r="4874" spans="7:11" x14ac:dyDescent="0.35">
      <c r="G4874" s="271">
        <v>42339</v>
      </c>
      <c r="H4874" s="4">
        <v>-6.1120146838152811E-3</v>
      </c>
      <c r="I4874" s="4">
        <v>0.40859071700761884</v>
      </c>
      <c r="J4874" s="4">
        <v>2.7895363048183519E-2</v>
      </c>
      <c r="K4874" s="4">
        <v>7.6716680629262068E-2</v>
      </c>
    </row>
    <row r="4875" spans="7:11" x14ac:dyDescent="0.35">
      <c r="G4875" s="271">
        <v>42370</v>
      </c>
      <c r="H4875" s="4">
        <v>-8.3844811541970987E-2</v>
      </c>
      <c r="I4875" s="4">
        <v>-5.0271441274405748E-2</v>
      </c>
      <c r="J4875" s="4">
        <v>1.8580738774019112E-2</v>
      </c>
      <c r="K4875" s="4">
        <v>6.7839664122240517E-2</v>
      </c>
    </row>
    <row r="4876" spans="7:11" x14ac:dyDescent="0.35">
      <c r="G4876" s="271">
        <v>42401</v>
      </c>
      <c r="H4876" s="4">
        <v>-2.0706679597284672E-2</v>
      </c>
      <c r="I4876" s="4">
        <v>0.11664580114492917</v>
      </c>
      <c r="J4876" s="4">
        <v>1.2791107405747626E-2</v>
      </c>
      <c r="K4876" s="4">
        <v>8.9216518752784912E-2</v>
      </c>
    </row>
    <row r="4877" spans="7:11" x14ac:dyDescent="0.35">
      <c r="G4877" s="271">
        <v>42430</v>
      </c>
      <c r="H4877" s="4">
        <v>-0.23991138967684567</v>
      </c>
      <c r="I4877" s="4">
        <v>0.15029241952206496</v>
      </c>
      <c r="J4877" s="4">
        <v>-2.2913142562046906E-2</v>
      </c>
      <c r="K4877" s="4">
        <v>0.10814159911173915</v>
      </c>
    </row>
    <row r="4878" spans="7:11" x14ac:dyDescent="0.35">
      <c r="G4878" s="271">
        <v>42461</v>
      </c>
      <c r="H4878" s="4">
        <v>-4.8256568539235212E-2</v>
      </c>
      <c r="I4878" s="4">
        <v>1.5675645946467309E-2</v>
      </c>
      <c r="J4878" s="4">
        <v>-2.0483962476594009E-2</v>
      </c>
      <c r="K4878" s="4">
        <v>0.10739654371189311</v>
      </c>
    </row>
    <row r="4879" spans="7:11" x14ac:dyDescent="0.35">
      <c r="G4879" s="271">
        <v>42491</v>
      </c>
      <c r="H4879" s="4">
        <v>5.005841628371277E-2</v>
      </c>
      <c r="I4879" s="4">
        <v>6.3086134051091536E-2</v>
      </c>
      <c r="J4879" s="4">
        <v>-1.6798607190827597E-2</v>
      </c>
      <c r="K4879" s="4">
        <v>0.102035829670442</v>
      </c>
    </row>
    <row r="4880" spans="7:11" x14ac:dyDescent="0.35">
      <c r="G4880" s="271">
        <v>42522</v>
      </c>
      <c r="H4880" s="4">
        <v>-0.11730367890852267</v>
      </c>
      <c r="I4880" s="4">
        <v>-5.1975764734757068E-2</v>
      </c>
      <c r="J4880" s="4">
        <v>-5.1552091395841049E-2</v>
      </c>
      <c r="K4880" s="4">
        <v>8.1816888541093258E-2</v>
      </c>
    </row>
    <row r="4881" spans="7:11" x14ac:dyDescent="0.35">
      <c r="G4881" s="271">
        <v>42552</v>
      </c>
      <c r="H4881" s="4">
        <v>5.0211521173893159E-2</v>
      </c>
      <c r="I4881" s="4">
        <v>-0.16594566060238936</v>
      </c>
      <c r="J4881" s="4">
        <v>-4.8337992382871509E-2</v>
      </c>
      <c r="K4881" s="4">
        <v>4.8413965555077265E-2</v>
      </c>
    </row>
    <row r="4882" spans="7:11" x14ac:dyDescent="0.35">
      <c r="G4882" s="271">
        <v>42583</v>
      </c>
      <c r="H4882" s="4">
        <v>5.6572239972087823E-2</v>
      </c>
      <c r="I4882" s="4">
        <v>0.12417287431987334</v>
      </c>
      <c r="J4882" s="4">
        <v>-4.5632411986570864E-2</v>
      </c>
      <c r="K4882" s="4">
        <v>6.4012933379394843E-2</v>
      </c>
    </row>
    <row r="4883" spans="7:11" x14ac:dyDescent="0.35">
      <c r="G4883" s="271">
        <v>42614</v>
      </c>
      <c r="H4883" s="4">
        <v>3.1102177923841401E-2</v>
      </c>
      <c r="I4883" s="4">
        <v>3.7657140567696867E-2</v>
      </c>
      <c r="J4883" s="4">
        <v>-4.464527642441285E-2</v>
      </c>
      <c r="K4883" s="4">
        <v>5.6926310328132779E-2</v>
      </c>
    </row>
    <row r="4884" spans="7:11" x14ac:dyDescent="0.35">
      <c r="G4884" s="271">
        <v>42644</v>
      </c>
      <c r="H4884" s="4">
        <v>2.3235365229451466E-2</v>
      </c>
      <c r="I4884" s="4">
        <v>0.14588086124574628</v>
      </c>
      <c r="J4884" s="4">
        <v>-2.9960615045251826E-2</v>
      </c>
      <c r="K4884" s="4">
        <v>6.8614925765790424E-2</v>
      </c>
    </row>
    <row r="4885" spans="7:11" x14ac:dyDescent="0.35">
      <c r="G4885" s="271">
        <v>42675</v>
      </c>
      <c r="H4885" s="4">
        <v>4.1469662698151888E-2</v>
      </c>
      <c r="I4885" s="4">
        <v>5.0779017102106527E-2</v>
      </c>
      <c r="J4885" s="4">
        <v>-2.5879180559384873E-2</v>
      </c>
      <c r="K4885" s="4">
        <v>6.137791228743894E-2</v>
      </c>
    </row>
    <row r="4886" spans="7:11" x14ac:dyDescent="0.35">
      <c r="G4886" s="271">
        <v>42705</v>
      </c>
      <c r="H4886" s="4">
        <v>0.10132134455292774</v>
      </c>
      <c r="I4886" s="4">
        <v>-9.6578928313651002E-2</v>
      </c>
      <c r="J4886" s="4">
        <v>-1.8124944222598582E-2</v>
      </c>
      <c r="K4886" s="4">
        <v>2.039445402108897E-2</v>
      </c>
    </row>
    <row r="4887" spans="7:11" x14ac:dyDescent="0.35">
      <c r="G4887" s="271">
        <v>42736</v>
      </c>
      <c r="H4887" s="4">
        <v>0.17666438524796435</v>
      </c>
      <c r="I4887" s="4">
        <v>0.13391832454100894</v>
      </c>
      <c r="J4887" s="4">
        <v>-7.9955061689640505E-4</v>
      </c>
      <c r="K4887" s="4">
        <v>3.5141923413153364E-2</v>
      </c>
    </row>
    <row r="4888" spans="7:11" x14ac:dyDescent="0.35">
      <c r="G4888" s="271">
        <v>42767</v>
      </c>
      <c r="H4888" s="4">
        <v>7.911794658567195E-2</v>
      </c>
      <c r="I4888" s="4">
        <v>5.0367171213428152E-2</v>
      </c>
      <c r="J4888" s="4">
        <v>6.1023492784098021E-3</v>
      </c>
      <c r="K4888" s="4">
        <v>3.0302392029596836E-2</v>
      </c>
    </row>
    <row r="4889" spans="7:11" x14ac:dyDescent="0.35">
      <c r="G4889" s="271">
        <v>42795</v>
      </c>
      <c r="H4889" s="4">
        <v>0.34838968801150449</v>
      </c>
      <c r="I4889" s="4">
        <v>8.2598178222617946E-2</v>
      </c>
      <c r="J4889" s="4">
        <v>5.1799650061915559E-2</v>
      </c>
      <c r="K4889" s="4">
        <v>2.537430472844604E-2</v>
      </c>
    </row>
    <row r="4890" spans="7:11" x14ac:dyDescent="0.35">
      <c r="G4890" s="271">
        <v>42826</v>
      </c>
      <c r="H4890" s="4">
        <v>0.17143148447555889</v>
      </c>
      <c r="I4890" s="4">
        <v>9.2926558366492218E-2</v>
      </c>
      <c r="J4890" s="4">
        <v>6.7657940956090012E-2</v>
      </c>
      <c r="K4890" s="4">
        <v>3.1622510271561044E-2</v>
      </c>
    </row>
    <row r="4891" spans="7:11" x14ac:dyDescent="0.35">
      <c r="G4891" s="271">
        <v>42856</v>
      </c>
      <c r="H4891" s="4">
        <v>0.10017523297404085</v>
      </c>
      <c r="I4891" s="4">
        <v>0.23932070454426269</v>
      </c>
      <c r="J4891" s="4">
        <v>7.2002282911520776E-2</v>
      </c>
      <c r="K4891" s="4">
        <v>4.6219724309431776E-2</v>
      </c>
    </row>
    <row r="4892" spans="7:11" x14ac:dyDescent="0.35">
      <c r="G4892" s="271">
        <v>42887</v>
      </c>
      <c r="H4892" s="4">
        <v>0.22289124637251834</v>
      </c>
      <c r="I4892" s="4">
        <v>0.15560639435635304</v>
      </c>
      <c r="J4892" s="4">
        <v>0.11476487669288882</v>
      </c>
      <c r="K4892" s="4">
        <v>6.3797814133695008E-2</v>
      </c>
    </row>
    <row r="4893" spans="7:11" x14ac:dyDescent="0.35">
      <c r="G4893" s="271">
        <v>42917</v>
      </c>
      <c r="H4893" s="4">
        <v>-4.5521390963078057E-2</v>
      </c>
      <c r="I4893" s="4">
        <v>0.15361037169716174</v>
      </c>
      <c r="J4893" s="4">
        <v>0.10312313858233302</v>
      </c>
      <c r="K4893" s="4">
        <v>9.3387611222107925E-2</v>
      </c>
    </row>
    <row r="4894" spans="7:11" x14ac:dyDescent="0.35">
      <c r="G4894" s="271">
        <v>42948</v>
      </c>
      <c r="H4894" s="4">
        <v>0.12319383889724667</v>
      </c>
      <c r="I4894" s="4">
        <v>0.15432894919127005</v>
      </c>
      <c r="J4894" s="4">
        <v>0.10845034441002088</v>
      </c>
      <c r="K4894" s="4">
        <v>9.5927900179250347E-2</v>
      </c>
    </row>
    <row r="4895" spans="7:11" x14ac:dyDescent="0.35">
      <c r="G4895" s="271">
        <v>42979</v>
      </c>
      <c r="H4895" s="4">
        <v>7.2043756215158572E-2</v>
      </c>
      <c r="I4895" s="4">
        <v>8.3431741369164092E-2</v>
      </c>
      <c r="J4895" s="4">
        <v>0.11184136425731128</v>
      </c>
      <c r="K4895" s="4">
        <v>9.9547432929728563E-2</v>
      </c>
    </row>
    <row r="4896" spans="7:11" x14ac:dyDescent="0.35">
      <c r="G4896" s="271">
        <v>43009</v>
      </c>
      <c r="H4896" s="4">
        <v>0.26075012838431211</v>
      </c>
      <c r="I4896" s="4">
        <v>7.9898738197025532E-2</v>
      </c>
      <c r="J4896" s="4">
        <v>0.13092353591178529</v>
      </c>
      <c r="K4896" s="4">
        <v>9.4093941488975208E-2</v>
      </c>
    </row>
    <row r="4897" spans="7:11" x14ac:dyDescent="0.35">
      <c r="G4897" s="271">
        <v>43040</v>
      </c>
      <c r="H4897" s="4">
        <v>0.29488522829480179</v>
      </c>
      <c r="I4897" s="4">
        <v>0.19322219382954686</v>
      </c>
      <c r="J4897" s="4">
        <v>0.15116809988246738</v>
      </c>
      <c r="K4897" s="4">
        <v>0.10562493167408182</v>
      </c>
    </row>
    <row r="4898" spans="7:11" x14ac:dyDescent="0.35">
      <c r="G4898" s="271">
        <v>43070</v>
      </c>
      <c r="H4898" s="4">
        <v>8.6212860101124278E-2</v>
      </c>
      <c r="I4898" s="4">
        <v>9.1387188888574222E-3</v>
      </c>
      <c r="J4898" s="4">
        <v>0.14957188405572297</v>
      </c>
      <c r="K4898" s="4">
        <v>0.11704862280248474</v>
      </c>
    </row>
    <row r="4899" spans="7:11" x14ac:dyDescent="0.35">
      <c r="G4899" s="271">
        <v>43101</v>
      </c>
      <c r="H4899" s="4">
        <v>0.17345854555708984</v>
      </c>
      <c r="I4899" s="4">
        <v>0.25775728070946879</v>
      </c>
      <c r="J4899" s="4">
        <v>0.14963785731325197</v>
      </c>
      <c r="K4899" s="4">
        <v>0.12786523639088876</v>
      </c>
    </row>
    <row r="4900" spans="7:11" x14ac:dyDescent="0.35">
      <c r="G4900" s="271">
        <v>43132</v>
      </c>
      <c r="H4900" s="4">
        <v>0.18654485712846025</v>
      </c>
      <c r="I4900" s="4">
        <v>0.11115440404263821</v>
      </c>
      <c r="J4900" s="4">
        <v>0.15718915481018003</v>
      </c>
      <c r="K4900" s="4">
        <v>0.13273977309847118</v>
      </c>
    </row>
    <row r="4901" spans="7:11" x14ac:dyDescent="0.35">
      <c r="G4901" s="271">
        <v>43160</v>
      </c>
      <c r="H4901" s="4">
        <v>-4.3218615042337483E-2</v>
      </c>
      <c r="I4901" s="4">
        <v>5.2980192850934582E-2</v>
      </c>
      <c r="J4901" s="4">
        <v>0.12708552251684524</v>
      </c>
      <c r="K4901" s="4">
        <v>0.12939449451821528</v>
      </c>
    </row>
    <row r="4902" spans="7:11" x14ac:dyDescent="0.35">
      <c r="G4902" s="271">
        <v>43191</v>
      </c>
      <c r="H4902" s="4">
        <v>0.17079070027120813</v>
      </c>
      <c r="I4902" s="4">
        <v>0.16070516004413338</v>
      </c>
      <c r="J4902" s="4">
        <v>0.12753831435582219</v>
      </c>
      <c r="K4902" s="4">
        <v>0.13494739768014274</v>
      </c>
    </row>
    <row r="4903" spans="7:11" x14ac:dyDescent="0.35">
      <c r="G4903" s="271">
        <v>43221</v>
      </c>
      <c r="H4903" s="4">
        <v>0.11568251716817057</v>
      </c>
      <c r="I4903" s="4">
        <v>0.14883886337136087</v>
      </c>
      <c r="J4903" s="4">
        <v>0.1287159436033285</v>
      </c>
      <c r="K4903" s="4">
        <v>0.12811956441892502</v>
      </c>
    </row>
    <row r="4904" spans="7:11" x14ac:dyDescent="0.35">
      <c r="G4904" s="271">
        <v>43252</v>
      </c>
      <c r="H4904" s="4">
        <v>-0.18760839954019182</v>
      </c>
      <c r="I4904" s="4">
        <v>0.17381185913305863</v>
      </c>
      <c r="J4904" s="4">
        <v>7.821272297134052E-2</v>
      </c>
      <c r="K4904" s="4">
        <v>0.13008377899811374</v>
      </c>
    </row>
    <row r="4905" spans="7:11" x14ac:dyDescent="0.35">
      <c r="G4905" s="271">
        <v>43282</v>
      </c>
      <c r="H4905" s="4">
        <v>0.18403952624624154</v>
      </c>
      <c r="I4905" s="4">
        <v>0.19657623463718554</v>
      </c>
      <c r="J4905" s="4">
        <v>0.10221428032591451</v>
      </c>
      <c r="K4905" s="4">
        <v>0.13402385645562886</v>
      </c>
    </row>
    <row r="4906" spans="7:11" x14ac:dyDescent="0.35">
      <c r="G4906" s="271">
        <v>43313</v>
      </c>
      <c r="H4906" s="4">
        <v>3.0192994822368924E-2</v>
      </c>
      <c r="I4906" s="4">
        <v>2.0293785706725798E-2</v>
      </c>
      <c r="J4906" s="4">
        <v>9.4579634744369034E-2</v>
      </c>
      <c r="K4906" s="4">
        <v>0.12355290558545184</v>
      </c>
    </row>
    <row r="4907" spans="7:11" x14ac:dyDescent="0.35">
      <c r="G4907" s="271">
        <v>43344</v>
      </c>
      <c r="H4907" s="4">
        <v>5.0988533743419717E-2</v>
      </c>
      <c r="I4907" s="4">
        <v>1.8497973824709302E-2</v>
      </c>
      <c r="J4907" s="4">
        <v>9.2668271791108037E-2</v>
      </c>
      <c r="K4907" s="4">
        <v>0.11799622666738929</v>
      </c>
    </row>
    <row r="4908" spans="7:11" x14ac:dyDescent="0.35">
      <c r="G4908" s="271">
        <v>43374</v>
      </c>
      <c r="H4908" s="4">
        <v>5.7843220965928088E-2</v>
      </c>
      <c r="I4908" s="4">
        <v>4.6947653121314659E-2</v>
      </c>
      <c r="J4908" s="4">
        <v>7.7479978680585537E-2</v>
      </c>
      <c r="K4908" s="4">
        <v>0.1147916935188511</v>
      </c>
    </row>
    <row r="4909" spans="7:11" x14ac:dyDescent="0.35">
      <c r="G4909" s="271">
        <v>43405</v>
      </c>
      <c r="H4909" s="4">
        <v>0.13111204240326035</v>
      </c>
      <c r="I4909" s="4">
        <v>-0.10211986024864339</v>
      </c>
      <c r="J4909" s="4">
        <v>6.7065870574283704E-2</v>
      </c>
      <c r="K4909" s="4">
        <v>8.9730383340043351E-2</v>
      </c>
    </row>
    <row r="4910" spans="7:11" x14ac:dyDescent="0.35">
      <c r="G4910" s="271">
        <v>43435</v>
      </c>
      <c r="H4910" s="4">
        <v>-9.7055634082397924E-2</v>
      </c>
      <c r="I4910" s="4">
        <v>-9.0603354897651922E-2</v>
      </c>
      <c r="J4910" s="4">
        <v>5.314713660576742E-2</v>
      </c>
      <c r="K4910" s="4">
        <v>8.15873605067019E-2</v>
      </c>
    </row>
    <row r="4911" spans="7:11" x14ac:dyDescent="0.35">
      <c r="G4911" s="271">
        <v>43466</v>
      </c>
      <c r="H4911" s="4">
        <v>4.5625602751721228E-2</v>
      </c>
      <c r="I4911" s="4">
        <v>-0.14482177622256143</v>
      </c>
      <c r="J4911" s="4">
        <v>4.454831608386467E-2</v>
      </c>
      <c r="K4911" s="4">
        <v>4.6456596660223726E-2</v>
      </c>
    </row>
    <row r="4912" spans="7:11" x14ac:dyDescent="0.35">
      <c r="G4912" s="271">
        <v>43497</v>
      </c>
      <c r="H4912" s="4">
        <v>4.5275430489505331E-2</v>
      </c>
      <c r="I4912" s="4">
        <v>-6.201475343340157E-2</v>
      </c>
      <c r="J4912" s="4">
        <v>3.554179781575284E-2</v>
      </c>
      <c r="K4912" s="4">
        <v>3.249002469437734E-2</v>
      </c>
    </row>
    <row r="4913" spans="7:11" x14ac:dyDescent="0.35">
      <c r="G4913" s="271">
        <v>43525</v>
      </c>
      <c r="H4913" s="4">
        <v>0.1054053176268066</v>
      </c>
      <c r="I4913" s="4">
        <v>2.4096987186039698E-4</v>
      </c>
      <c r="J4913" s="4">
        <v>4.6906239458915255E-2</v>
      </c>
      <c r="K4913" s="4">
        <v>2.766772939667983E-2</v>
      </c>
    </row>
    <row r="4914" spans="7:11" x14ac:dyDescent="0.35">
      <c r="G4914" s="271">
        <v>43556</v>
      </c>
      <c r="H4914" s="4">
        <v>4.1574188519390987E-3</v>
      </c>
      <c r="I4914" s="4">
        <v>1.7756672359359849E-2</v>
      </c>
      <c r="J4914" s="4">
        <v>3.496432778068681E-2</v>
      </c>
      <c r="K4914" s="4">
        <v>1.6733699609019492E-2</v>
      </c>
    </row>
    <row r="4915" spans="7:11" x14ac:dyDescent="0.35">
      <c r="G4915" s="271">
        <v>43586</v>
      </c>
      <c r="H4915" s="4">
        <v>1.5145116780140855E-2</v>
      </c>
      <c r="I4915" s="4">
        <v>-0.20038400450199101</v>
      </c>
      <c r="J4915" s="4">
        <v>2.6721532832967965E-2</v>
      </c>
      <c r="K4915" s="4">
        <v>-1.6101968819501322E-2</v>
      </c>
    </row>
    <row r="4916" spans="7:11" x14ac:dyDescent="0.35">
      <c r="G4916" s="271">
        <v>43617</v>
      </c>
      <c r="H4916" s="4">
        <v>0.14486237203098162</v>
      </c>
      <c r="I4916" s="4">
        <v>-1.7608301494796974E-2</v>
      </c>
      <c r="J4916" s="4">
        <v>6.3673988439220786E-2</v>
      </c>
      <c r="K4916" s="4">
        <v>-3.1310363618285875E-2</v>
      </c>
    </row>
    <row r="4917" spans="7:11" x14ac:dyDescent="0.35">
      <c r="G4917" s="271">
        <v>43647</v>
      </c>
      <c r="H4917" s="4">
        <v>5.5549728508653695E-2</v>
      </c>
      <c r="I4917" s="4">
        <v>0.29010170632153143</v>
      </c>
      <c r="J4917" s="4">
        <v>5.1652850971949826E-2</v>
      </c>
      <c r="K4917" s="4">
        <v>-1.9499417045233614E-2</v>
      </c>
    </row>
    <row r="4918" spans="7:11" x14ac:dyDescent="0.35">
      <c r="G4918" s="271">
        <v>43678</v>
      </c>
      <c r="H4918" s="4">
        <v>8.5855694043278641E-2</v>
      </c>
      <c r="I4918" s="4">
        <v>8.2921813317423876E-2</v>
      </c>
      <c r="J4918" s="4">
        <v>5.6012816390149212E-2</v>
      </c>
      <c r="K4918" s="4">
        <v>-1.4907348106371621E-2</v>
      </c>
    </row>
    <row r="4919" spans="7:11" x14ac:dyDescent="0.35">
      <c r="G4919" s="271">
        <v>43709</v>
      </c>
      <c r="H4919" s="4">
        <v>-3.0391652999420593E-2</v>
      </c>
      <c r="I4919" s="4">
        <v>0.2855793657026624</v>
      </c>
      <c r="J4919" s="4">
        <v>4.9363991817927166E-2</v>
      </c>
      <c r="K4919" s="4">
        <v>5.0134174507290297E-3</v>
      </c>
    </row>
    <row r="4920" spans="7:11" x14ac:dyDescent="0.35">
      <c r="G4920" s="271">
        <v>43739</v>
      </c>
      <c r="H4920" s="4">
        <v>0.1563512763987509</v>
      </c>
      <c r="I4920" s="4">
        <v>0.20442048265706569</v>
      </c>
      <c r="J4920" s="4">
        <v>5.8141086576354084E-2</v>
      </c>
      <c r="K4920" s="4">
        <v>1.8420685534029424E-2</v>
      </c>
    </row>
    <row r="4921" spans="7:11" x14ac:dyDescent="0.35">
      <c r="G4921" s="271">
        <v>43770</v>
      </c>
      <c r="H4921" s="4">
        <v>-0.16942018767182043</v>
      </c>
      <c r="I4921" s="4">
        <v>0.35241509852955621</v>
      </c>
      <c r="J4921" s="4">
        <v>2.9923339995130416E-2</v>
      </c>
      <c r="K4921" s="4">
        <v>5.2629640243100573E-2</v>
      </c>
    </row>
    <row r="4922" spans="7:11" x14ac:dyDescent="0.35">
      <c r="G4922" s="271">
        <v>43800</v>
      </c>
      <c r="H4922" s="4">
        <v>-1.6017127724905045E-2</v>
      </c>
      <c r="I4922" s="4">
        <v>0.22403202652099741</v>
      </c>
      <c r="J4922" s="4">
        <v>3.6140491910580996E-2</v>
      </c>
      <c r="K4922" s="4">
        <v>7.5042855341044268E-2</v>
      </c>
    </row>
    <row r="4923" spans="7:11" x14ac:dyDescent="0.35">
      <c r="G4923" s="271">
        <v>43831</v>
      </c>
      <c r="H4923" s="4">
        <v>0.60973362182567836</v>
      </c>
      <c r="I4923" s="4">
        <v>7.1892763268729842E-2</v>
      </c>
      <c r="J4923" s="4">
        <v>8.0295740822837747E-2</v>
      </c>
      <c r="K4923" s="4">
        <v>9.4936865420349514E-2</v>
      </c>
    </row>
    <row r="4924" spans="7:11" x14ac:dyDescent="0.35">
      <c r="G4924" s="271">
        <v>43862</v>
      </c>
      <c r="H4924" s="4">
        <v>-6.810757638846876E-2</v>
      </c>
      <c r="I4924" s="4">
        <v>0.10347755381814361</v>
      </c>
      <c r="J4924" s="4">
        <v>7.1513753247218537E-2</v>
      </c>
      <c r="K4924" s="4">
        <v>0.10832319584134331</v>
      </c>
    </row>
    <row r="4925" spans="7:11" x14ac:dyDescent="0.35">
      <c r="G4925" s="271">
        <v>43891</v>
      </c>
      <c r="H4925" s="4">
        <v>0.1118733476764755</v>
      </c>
      <c r="I4925" s="4">
        <v>7.2797524128046076E-2</v>
      </c>
      <c r="J4925" s="4">
        <v>7.2278574352851788E-2</v>
      </c>
      <c r="K4925" s="4">
        <v>0.1149068419855972</v>
      </c>
    </row>
    <row r="4926" spans="7:11" x14ac:dyDescent="0.35">
      <c r="G4926" s="271">
        <v>43922</v>
      </c>
      <c r="H4926" s="4">
        <v>-5.0441087734800494E-3</v>
      </c>
      <c r="I4926" s="4">
        <v>-8.6965150285143289E-2</v>
      </c>
      <c r="J4926" s="4">
        <v>7.1538942433718944E-2</v>
      </c>
      <c r="K4926" s="4">
        <v>0.10555370561419108</v>
      </c>
    </row>
    <row r="4927" spans="7:11" x14ac:dyDescent="0.35">
      <c r="G4927" s="271">
        <v>43952</v>
      </c>
      <c r="H4927" s="4">
        <v>-0.10649129692347947</v>
      </c>
      <c r="I4927" s="4">
        <v>0.16753021163568049</v>
      </c>
      <c r="J4927" s="4">
        <v>6.070896842487028E-2</v>
      </c>
      <c r="K4927" s="4">
        <v>0.14127689694775225</v>
      </c>
    </row>
    <row r="4928" spans="7:11" x14ac:dyDescent="0.35">
      <c r="G4928" s="271">
        <v>43983</v>
      </c>
      <c r="H4928" s="4">
        <v>4.6183190733725565E-2</v>
      </c>
      <c r="I4928" s="4">
        <v>-8.2181675628710482E-2</v>
      </c>
      <c r="J4928" s="4">
        <v>5.1542578512364656E-2</v>
      </c>
      <c r="K4928" s="4">
        <v>0.13544693870793023</v>
      </c>
    </row>
    <row r="4929" spans="7:11" x14ac:dyDescent="0.35">
      <c r="G4929" s="271">
        <v>44013</v>
      </c>
      <c r="H4929" s="4">
        <v>-0.12929189298696919</v>
      </c>
      <c r="I4929" s="4">
        <v>-0.18847135656607406</v>
      </c>
      <c r="J4929" s="4">
        <v>3.1250390003404016E-2</v>
      </c>
      <c r="K4929" s="4">
        <v>8.2785202054974416E-2</v>
      </c>
    </row>
    <row r="4930" spans="7:11" x14ac:dyDescent="0.35">
      <c r="G4930" s="271">
        <v>44044</v>
      </c>
      <c r="H4930" s="4">
        <v>-0.10703041268800928</v>
      </c>
      <c r="I4930" s="4">
        <v>-8.1033826978444856E-2</v>
      </c>
      <c r="J4930" s="4">
        <v>1.5889150772789407E-2</v>
      </c>
      <c r="K4930" s="4">
        <v>6.9735394020750796E-2</v>
      </c>
    </row>
    <row r="4931" spans="7:11" x14ac:dyDescent="0.35">
      <c r="G4931" s="271">
        <v>44075</v>
      </c>
      <c r="H4931" s="4">
        <v>0.14640922936719436</v>
      </c>
      <c r="I4931" s="4">
        <v>-8.0773916814720348E-3</v>
      </c>
      <c r="J4931" s="4">
        <v>2.9305388793474885E-2</v>
      </c>
      <c r="K4931" s="4">
        <v>4.6345667503573829E-2</v>
      </c>
    </row>
    <row r="4932" spans="7:11" x14ac:dyDescent="0.35">
      <c r="G4932" s="271">
        <v>44105</v>
      </c>
      <c r="H4932" s="4">
        <v>-9.9243871466319078E-2</v>
      </c>
      <c r="I4932" s="4">
        <v>0.10674571985520465</v>
      </c>
      <c r="J4932" s="4">
        <v>6.1994581753488376E-3</v>
      </c>
      <c r="K4932" s="4">
        <v>3.9296425122174572E-2</v>
      </c>
    </row>
    <row r="4933" spans="7:11" x14ac:dyDescent="0.35">
      <c r="G4933" s="271">
        <v>44136</v>
      </c>
      <c r="H4933" s="4">
        <v>-1.2223842186503187E-2</v>
      </c>
      <c r="I4933" s="4">
        <v>6.6411473622740358E-2</v>
      </c>
      <c r="J4933" s="4">
        <v>2.1238009986136452E-2</v>
      </c>
      <c r="K4933" s="4">
        <v>2.010952939208277E-2</v>
      </c>
    </row>
    <row r="4934" spans="7:11" x14ac:dyDescent="0.35">
      <c r="G4934" s="271">
        <v>44166</v>
      </c>
      <c r="H4934" s="4">
        <v>0.1221043244434894</v>
      </c>
      <c r="I4934" s="4">
        <v>0.47111249863081617</v>
      </c>
      <c r="J4934" s="4">
        <v>2.9888342376436006E-2</v>
      </c>
      <c r="K4934" s="4">
        <v>4.2176129243290505E-2</v>
      </c>
    </row>
    <row r="4935" spans="7:11" x14ac:dyDescent="0.35">
      <c r="G4935" s="271">
        <v>44197</v>
      </c>
      <c r="H4935" s="4">
        <v>-0.45028327934807266</v>
      </c>
      <c r="I4935" s="4">
        <v>1.941295436760937E-2</v>
      </c>
      <c r="J4935" s="4">
        <v>-6.8058501423494344E-2</v>
      </c>
      <c r="K4935" s="4">
        <v>3.8304294590192578E-2</v>
      </c>
    </row>
    <row r="4936" spans="7:11" x14ac:dyDescent="0.35">
      <c r="G4936" s="271">
        <v>44228</v>
      </c>
      <c r="H4936" s="4">
        <v>7.932281288560139E-2</v>
      </c>
      <c r="I4936" s="4">
        <v>0.28603151024550155</v>
      </c>
      <c r="J4936" s="4">
        <v>-5.8258213888008115E-2</v>
      </c>
      <c r="K4936" s="4">
        <v>5.2601840868352179E-2</v>
      </c>
    </row>
    <row r="4937" spans="7:11" x14ac:dyDescent="0.35">
      <c r="G4937" s="271">
        <v>44256</v>
      </c>
      <c r="H4937" s="4">
        <v>0.13041656825490344</v>
      </c>
      <c r="I4937" s="4">
        <v>8.1123486024738511E-2</v>
      </c>
      <c r="J4937" s="4">
        <v>-5.534249854508666E-2</v>
      </c>
      <c r="K4937" s="4">
        <v>5.3448746716304285E-2</v>
      </c>
    </row>
    <row r="4938" spans="7:11" x14ac:dyDescent="0.35">
      <c r="G4938" s="271">
        <v>44287</v>
      </c>
      <c r="H4938" s="4">
        <v>0.14881482447177241</v>
      </c>
      <c r="I4938" s="4">
        <v>0.55479419054083889</v>
      </c>
      <c r="J4938" s="4">
        <v>-4.4218976649963104E-2</v>
      </c>
      <c r="K4938" s="4">
        <v>0.10100246300908666</v>
      </c>
    </row>
    <row r="4939" spans="7:11" x14ac:dyDescent="0.35">
      <c r="G4939" s="271">
        <v>44317</v>
      </c>
      <c r="H4939" s="4">
        <v>0.33520198759998543</v>
      </c>
      <c r="I4939" s="4">
        <v>0.32468378910233597</v>
      </c>
      <c r="J4939" s="4">
        <v>-1.0766338137583875E-2</v>
      </c>
      <c r="K4939" s="4">
        <v>0.1147052861411324</v>
      </c>
    </row>
    <row r="4940" spans="7:11" x14ac:dyDescent="0.35">
      <c r="G4940" s="271">
        <v>44348</v>
      </c>
      <c r="H4940" s="4">
        <v>0.1839255416380976</v>
      </c>
      <c r="I4940" s="4">
        <v>0.72979684545286316</v>
      </c>
      <c r="J4940" s="4">
        <v>3.7636729985166539E-3</v>
      </c>
      <c r="K4940" s="4">
        <v>0.17804313918184156</v>
      </c>
    </row>
    <row r="4941" spans="7:11" x14ac:dyDescent="0.35">
      <c r="G4941" s="271">
        <v>44378</v>
      </c>
      <c r="H4941" s="4">
        <v>0.20756215170903558</v>
      </c>
      <c r="I4941" s="4">
        <v>0.58841245323464664</v>
      </c>
      <c r="J4941" s="4">
        <v>3.6856108110960406E-2</v>
      </c>
      <c r="K4941" s="4">
        <v>0.25470553157325826</v>
      </c>
    </row>
    <row r="4942" spans="7:11" x14ac:dyDescent="0.35">
      <c r="G4942" s="271">
        <v>44409</v>
      </c>
      <c r="H4942" s="4">
        <v>0.33945001904856142</v>
      </c>
      <c r="I4942" s="4">
        <v>0.57420387148071161</v>
      </c>
      <c r="J4942" s="4">
        <v>7.0061539674404649E-2</v>
      </c>
      <c r="K4942" s="4">
        <v>0.30153504383281593</v>
      </c>
    </row>
    <row r="4943" spans="7:11" x14ac:dyDescent="0.35">
      <c r="G4943" s="271">
        <v>44440</v>
      </c>
      <c r="H4943" s="4">
        <v>0.10147067470272542</v>
      </c>
      <c r="I4943" s="4">
        <v>0.23816006900278652</v>
      </c>
      <c r="J4943" s="4">
        <v>6.7111765222810815E-2</v>
      </c>
      <c r="K4943" s="4">
        <v>0.32398341613587123</v>
      </c>
    </row>
    <row r="4944" spans="7:11" x14ac:dyDescent="0.35">
      <c r="G4944" s="271">
        <v>44470</v>
      </c>
      <c r="H4944" s="4">
        <v>2.756857114371436E-2</v>
      </c>
      <c r="I4944" s="4">
        <v>0.25031067207525992</v>
      </c>
      <c r="J4944" s="4">
        <v>7.970391644492425E-2</v>
      </c>
      <c r="K4944" s="4">
        <v>0.33697532359453897</v>
      </c>
    </row>
    <row r="4945" spans="7:11" x14ac:dyDescent="0.35">
      <c r="G4945" s="271">
        <v>44501</v>
      </c>
      <c r="H4945" s="4">
        <v>0.31689879394875176</v>
      </c>
      <c r="I4945" s="4">
        <v>0.25304761787890762</v>
      </c>
      <c r="J4945" s="4">
        <v>0.10459214554181662</v>
      </c>
      <c r="K4945" s="4">
        <v>0.35363562669499649</v>
      </c>
    </row>
    <row r="4946" spans="7:11" x14ac:dyDescent="0.35">
      <c r="G4946" s="271">
        <v>44531</v>
      </c>
      <c r="H4946" s="4">
        <v>0.26240273427549932</v>
      </c>
      <c r="I4946" s="4">
        <v>0.11401099376998913</v>
      </c>
      <c r="J4946" s="4">
        <v>0.11425318927796435</v>
      </c>
      <c r="K4946" s="4">
        <v>0.31864523675294287</v>
      </c>
    </row>
    <row r="4947" spans="7:11" x14ac:dyDescent="0.35">
      <c r="G4947" s="271">
        <v>44562</v>
      </c>
      <c r="H4947" s="4">
        <v>0.28767386756371471</v>
      </c>
      <c r="I4947" s="4">
        <v>0.43067457943056531</v>
      </c>
      <c r="J4947" s="4">
        <v>0.1967774765408441</v>
      </c>
      <c r="K4947" s="4">
        <v>0.3491820716924896</v>
      </c>
    </row>
    <row r="4948" spans="7:11" x14ac:dyDescent="0.35">
      <c r="G4948" s="271">
        <v>44593</v>
      </c>
      <c r="H4948" s="4">
        <v>0.34100834131523916</v>
      </c>
      <c r="I4948" s="4">
        <v>0.10506395337320851</v>
      </c>
      <c r="J4948" s="4">
        <v>0.21605596423876583</v>
      </c>
      <c r="K4948" s="4">
        <v>0.33112612263402985</v>
      </c>
    </row>
    <row r="4949" spans="7:11" x14ac:dyDescent="0.35">
      <c r="G4949" s="271">
        <v>44621</v>
      </c>
      <c r="H4949" s="4">
        <v>1.8661316874064582E-2</v>
      </c>
      <c r="I4949" s="4">
        <v>0.47453750639981163</v>
      </c>
      <c r="J4949" s="4">
        <v>0.20415528166780916</v>
      </c>
      <c r="K4949" s="4">
        <v>0.36470900995081257</v>
      </c>
    </row>
    <row r="4950" spans="7:11" x14ac:dyDescent="0.35">
      <c r="G4950" s="271">
        <v>44652</v>
      </c>
      <c r="H4950" s="4">
        <v>0.24690320294818235</v>
      </c>
      <c r="I4950" s="4">
        <v>0.19334891815194011</v>
      </c>
      <c r="J4950" s="4">
        <v>0.21206916430323708</v>
      </c>
      <c r="K4950" s="4">
        <v>0.33461214575832021</v>
      </c>
    </row>
    <row r="4951" spans="7:11" x14ac:dyDescent="0.35">
      <c r="G4951" s="271">
        <v>44682</v>
      </c>
      <c r="H4951" s="4">
        <v>0.32148882948848367</v>
      </c>
      <c r="I4951" s="4">
        <v>0.34373312188191374</v>
      </c>
      <c r="J4951" s="4">
        <v>0.21379830930507593</v>
      </c>
      <c r="K4951" s="4">
        <v>0.3362352644526323</v>
      </c>
    </row>
    <row r="4952" spans="7:11" x14ac:dyDescent="0.35">
      <c r="G4952" s="271">
        <v>44713</v>
      </c>
      <c r="H4952" s="4">
        <v>0.14400348636499816</v>
      </c>
      <c r="I4952" s="4">
        <v>0.24029009910269306</v>
      </c>
      <c r="J4952" s="4">
        <v>0.20835316560645323</v>
      </c>
      <c r="K4952" s="4">
        <v>0.29997336696017585</v>
      </c>
    </row>
    <row r="4953" spans="7:11" x14ac:dyDescent="0.35">
      <c r="G4953" s="271">
        <v>44743</v>
      </c>
      <c r="H4953" s="4">
        <v>0.16786290404817028</v>
      </c>
      <c r="I4953" s="4">
        <v>-3.4325191790357423E-2</v>
      </c>
      <c r="J4953" s="4">
        <v>0.20404798408184188</v>
      </c>
      <c r="K4953" s="4">
        <v>0.24189023061280812</v>
      </c>
    </row>
    <row r="4954" spans="7:11" x14ac:dyDescent="0.35">
      <c r="G4954" s="271">
        <v>44774</v>
      </c>
      <c r="H4954" s="4">
        <v>0.2342211700353436</v>
      </c>
      <c r="I4954" s="4">
        <v>0.29515999617554378</v>
      </c>
      <c r="J4954" s="4">
        <v>0.19769173948420238</v>
      </c>
      <c r="K4954" s="4">
        <v>0.22883686354487631</v>
      </c>
    </row>
    <row r="4955" spans="7:11" x14ac:dyDescent="0.35">
      <c r="G4955" s="271">
        <v>44805</v>
      </c>
      <c r="H4955" s="4">
        <v>0.29858328780890586</v>
      </c>
      <c r="I4955" s="4">
        <v>0.14949474928430706</v>
      </c>
      <c r="J4955" s="4">
        <v>0.2139804752822223</v>
      </c>
      <c r="K4955" s="4">
        <v>0.22150556885934813</v>
      </c>
    </row>
    <row r="4956" spans="7:11" x14ac:dyDescent="0.35">
      <c r="G4956" s="271">
        <v>44835</v>
      </c>
      <c r="H4956" s="4">
        <v>0.41342164012154581</v>
      </c>
      <c r="I4956" s="4">
        <v>5.0114575748571699E-2</v>
      </c>
      <c r="J4956" s="4">
        <v>0.24542690089670915</v>
      </c>
      <c r="K4956" s="4">
        <v>0.20223941407366386</v>
      </c>
    </row>
    <row r="4957" spans="7:11" x14ac:dyDescent="0.35">
      <c r="G4957" s="271">
        <v>44866</v>
      </c>
      <c r="H4957" s="4">
        <v>0.24137741226042775</v>
      </c>
      <c r="I4957" s="4">
        <v>0.34005325810618481</v>
      </c>
      <c r="J4957" s="4">
        <v>0.24018699719196901</v>
      </c>
      <c r="K4957" s="4">
        <v>0.21107442232572216</v>
      </c>
    </row>
    <row r="4958" spans="7:11" x14ac:dyDescent="0.35">
      <c r="G4958" s="271">
        <v>44896</v>
      </c>
      <c r="H4958" s="4">
        <v>8.1761169706887626E-2</v>
      </c>
      <c r="I4958" s="4">
        <v>8.3158189992639242E-2</v>
      </c>
      <c r="J4958" s="4">
        <v>0.22663829891713361</v>
      </c>
      <c r="K4958" s="4">
        <v>0.20730058699202702</v>
      </c>
    </row>
    <row r="4959" spans="7:11" x14ac:dyDescent="0.35">
      <c r="G4959" s="271">
        <v>44927</v>
      </c>
      <c r="H4959" s="4">
        <v>0.15391888935484288</v>
      </c>
      <c r="I4959" s="4">
        <v>0.40961658927425537</v>
      </c>
      <c r="J4959" s="4">
        <v>0.21775307515424713</v>
      </c>
      <c r="K4959" s="4">
        <v>0.21098805171832047</v>
      </c>
    </row>
    <row r="4960" spans="7:11" x14ac:dyDescent="0.35">
      <c r="G4960" s="271">
        <v>44958</v>
      </c>
      <c r="H4960" s="4">
        <v>8.9640280385667737E-2</v>
      </c>
      <c r="I4960" s="4">
        <v>5.216009682976841E-2</v>
      </c>
      <c r="J4960" s="4">
        <v>0.1992684331219714</v>
      </c>
      <c r="K4960" s="4">
        <v>0.20614755398028306</v>
      </c>
    </row>
    <row r="4961" spans="7:11" x14ac:dyDescent="0.35">
      <c r="G4961" s="271">
        <v>44986</v>
      </c>
      <c r="H4961" s="4">
        <v>0.25281141603618051</v>
      </c>
      <c r="I4961" s="4">
        <v>0.11009815771607356</v>
      </c>
      <c r="J4961" s="4">
        <v>0.21837456143914458</v>
      </c>
      <c r="K4961" s="4">
        <v>0.17921670382945409</v>
      </c>
    </row>
    <row r="4962" spans="7:11" x14ac:dyDescent="0.35">
      <c r="G4962" s="271">
        <v>45017</v>
      </c>
      <c r="H4962" s="4">
        <v>-4.2698824574347594E-2</v>
      </c>
      <c r="I4962" s="4">
        <v>-7.9947886473075824E-2</v>
      </c>
      <c r="J4962" s="4">
        <v>0.19294824968216773</v>
      </c>
      <c r="K4962" s="4">
        <v>0.1543778106341076</v>
      </c>
    </row>
    <row r="4963" spans="7:11" x14ac:dyDescent="0.35">
      <c r="G4963" s="271">
        <v>45047</v>
      </c>
      <c r="H4963" s="4">
        <v>1.4615885269294582E-2</v>
      </c>
      <c r="I4963" s="4">
        <v>-1.5003218635644799E-2</v>
      </c>
      <c r="J4963" s="4">
        <v>0.16278209549154021</v>
      </c>
      <c r="K4963" s="4">
        <v>0.12389626757485828</v>
      </c>
    </row>
    <row r="4964" spans="7:11" x14ac:dyDescent="0.35">
      <c r="G4964" s="271">
        <v>45078</v>
      </c>
      <c r="H4964" s="4">
        <v>5.687001431987504E-2</v>
      </c>
      <c r="I4964" s="4">
        <v>-0.13183792436796971</v>
      </c>
      <c r="J4964" s="4">
        <v>0.15242877813211075</v>
      </c>
      <c r="K4964" s="4">
        <v>8.650608336160337E-2</v>
      </c>
    </row>
    <row r="4965" spans="7:11" x14ac:dyDescent="0.35">
      <c r="G4965" s="271">
        <v>45108</v>
      </c>
      <c r="H4965" s="4">
        <v>-5.2681167145153029E-2</v>
      </c>
      <c r="I4965" s="4">
        <v>0.11537935525537479</v>
      </c>
      <c r="J4965" s="4">
        <v>0.12954239499157683</v>
      </c>
      <c r="K4965" s="4">
        <v>9.9988310409372172E-2</v>
      </c>
    </row>
    <row r="4966" spans="7:11" x14ac:dyDescent="0.35">
      <c r="G4966" s="271">
        <v>45139</v>
      </c>
      <c r="H4966" s="4">
        <v>-3.1087705814908495E-2</v>
      </c>
      <c r="I4966" s="4">
        <v>-0.21675334596412188</v>
      </c>
      <c r="J4966" s="4">
        <v>0.10687170025251858</v>
      </c>
      <c r="K4966" s="4">
        <v>5.9242407946362041E-2</v>
      </c>
    </row>
    <row r="4967" spans="7:11" x14ac:dyDescent="0.35">
      <c r="G4967" s="271">
        <v>45170</v>
      </c>
      <c r="H4967" s="4">
        <v>-3.0318614874095484E-2</v>
      </c>
      <c r="I4967" s="4">
        <v>-1.5620579728472639E-2</v>
      </c>
      <c r="J4967" s="4">
        <v>8.050917062158458E-2</v>
      </c>
      <c r="K4967" s="4">
        <v>4.7061635290449155E-2</v>
      </c>
    </row>
    <row r="4968" spans="7:11" x14ac:dyDescent="0.35">
      <c r="G4968" s="271">
        <v>45200</v>
      </c>
      <c r="H4968" s="4">
        <v>-4.3322154247229849E-2</v>
      </c>
      <c r="I4968" s="4">
        <v>-5.6281883043868275E-3</v>
      </c>
      <c r="J4968" s="4">
        <v>4.6834140645012345E-2</v>
      </c>
      <c r="K4968" s="4">
        <v>4.224957743068769E-2</v>
      </c>
    </row>
    <row r="4969" spans="7:11" x14ac:dyDescent="0.35">
      <c r="G4969" s="271">
        <v>45231</v>
      </c>
      <c r="H4969" s="4">
        <v>-3.2551079329767862E-2</v>
      </c>
      <c r="I4969" s="4">
        <v>-0.27995854106194851</v>
      </c>
      <c r="J4969" s="4">
        <v>2.5601578979890904E-2</v>
      </c>
      <c r="K4969" s="4">
        <v>-1.2470562458801848E-2</v>
      </c>
    </row>
    <row r="4970" spans="7:11" x14ac:dyDescent="0.35">
      <c r="G4970" s="271">
        <v>45261</v>
      </c>
      <c r="H4970" s="4">
        <v>9.551683660817778E-2</v>
      </c>
      <c r="I4970" s="4">
        <v>-0.10851917886008566</v>
      </c>
      <c r="J4970" s="4">
        <v>2.6823436742349882E-2</v>
      </c>
      <c r="K4970" s="4">
        <v>-2.7772684972823591E-2</v>
      </c>
    </row>
    <row r="4971" spans="7:11" x14ac:dyDescent="0.35">
      <c r="G4971" s="271">
        <v>45292</v>
      </c>
      <c r="H4971" s="4">
        <v>0.20227170511564019</v>
      </c>
      <c r="I4971" s="4">
        <v>-0.18339653654200783</v>
      </c>
      <c r="J4971" s="4">
        <v>3.1400886592173549E-2</v>
      </c>
      <c r="K4971" s="4">
        <v>-7.1074095353428901E-2</v>
      </c>
    </row>
    <row r="4972" spans="7:11" x14ac:dyDescent="0.35">
      <c r="G4972" s="271">
        <v>45323</v>
      </c>
      <c r="H4972" s="4">
        <v>0.1296557948335344</v>
      </c>
      <c r="I4972" s="4">
        <v>0.15319554719470108</v>
      </c>
      <c r="J4972" s="4">
        <v>3.4821056868731493E-2</v>
      </c>
      <c r="K4972" s="4">
        <v>-6.3889922918590747E-2</v>
      </c>
    </row>
    <row r="4973" spans="7:11" x14ac:dyDescent="0.35">
      <c r="G4973" s="271">
        <v>45352</v>
      </c>
      <c r="H4973" s="4">
        <v>1.2495338427529701E-2</v>
      </c>
      <c r="I4973" s="4">
        <v>-0.20186414546471643</v>
      </c>
      <c r="J4973" s="4">
        <v>1.8112344089886268E-2</v>
      </c>
      <c r="K4973" s="4">
        <v>-9.0759439360313388E-2</v>
      </c>
    </row>
    <row r="4974" spans="7:11" x14ac:dyDescent="0.35">
      <c r="G4974" s="271">
        <v>45383</v>
      </c>
      <c r="H4974" s="4">
        <v>0.30691321822066331</v>
      </c>
      <c r="I4974" s="4">
        <v>0.24895646361595758</v>
      </c>
      <c r="J4974" s="4">
        <v>4.3429019405758273E-2</v>
      </c>
      <c r="K4974" s="4">
        <v>-6.6801833719263626E-2</v>
      </c>
    </row>
    <row r="4975" spans="7:11" x14ac:dyDescent="0.35">
      <c r="G4975" s="271">
        <v>45413</v>
      </c>
      <c r="H4975" s="4">
        <v>5.319065770924869E-2</v>
      </c>
      <c r="I4975" s="4">
        <v>-5.9551418401205813E-2</v>
      </c>
      <c r="J4975" s="4">
        <v>4.7073588184082027E-2</v>
      </c>
      <c r="K4975" s="4">
        <v>-7.0705031471362867E-2</v>
      </c>
    </row>
    <row r="4976" spans="7:11" x14ac:dyDescent="0.35">
      <c r="G4976" s="271">
        <v>45444</v>
      </c>
      <c r="H4976" s="4">
        <v>1.2900762986825853E-2</v>
      </c>
      <c r="I4976" s="4">
        <v>-0.12071614921775831</v>
      </c>
      <c r="J4976" s="4">
        <v>4.2464785278947259E-2</v>
      </c>
      <c r="K4976" s="4">
        <v>-6.896111539537364E-2</v>
      </c>
    </row>
    <row r="4977" spans="7:11" x14ac:dyDescent="0.35">
      <c r="G4977" s="271">
        <v>45474</v>
      </c>
      <c r="H4977" s="4">
        <v>0.12579421457217488</v>
      </c>
      <c r="I4977" s="4">
        <v>4.2731686119446222E-2</v>
      </c>
      <c r="J4977" s="4">
        <v>5.8620733410187364E-2</v>
      </c>
      <c r="K4977" s="4">
        <v>-7.3717416141537151E-2</v>
      </c>
    </row>
    <row r="4978" spans="7:11" x14ac:dyDescent="0.35">
      <c r="G4978" s="271">
        <v>45505</v>
      </c>
      <c r="H4978" s="4">
        <v>-3.3959535268111241E-2</v>
      </c>
      <c r="I4978" s="4">
        <v>-1.7678073582916176E-2</v>
      </c>
      <c r="J4978" s="4">
        <v>5.862125735506174E-2</v>
      </c>
      <c r="K4978" s="4">
        <v>-5.833433870152227E-2</v>
      </c>
    </row>
    <row r="4979" spans="7:11" x14ac:dyDescent="0.35">
      <c r="G4979" s="271">
        <v>45536</v>
      </c>
      <c r="H4979" s="4">
        <v>0.18831401425021932</v>
      </c>
      <c r="I4979" s="4">
        <v>-0.10430810506394517</v>
      </c>
      <c r="J4979" s="4">
        <v>7.7012824069254693E-2</v>
      </c>
      <c r="K4979" s="4">
        <v>-6.5006579572741807E-2</v>
      </c>
    </row>
    <row r="4980" spans="7:11" x14ac:dyDescent="0.35">
      <c r="G4980" s="271">
        <v>45566</v>
      </c>
      <c r="H4980" s="4">
        <v>6.7425092748682136E-2</v>
      </c>
      <c r="I4980" s="4">
        <v>-2.5686402199109781E-2</v>
      </c>
      <c r="J4980" s="4">
        <v>8.6963431174966743E-2</v>
      </c>
      <c r="K4980" s="4">
        <v>-6.6690667599842879E-2</v>
      </c>
    </row>
    <row r="4981" spans="7:11" x14ac:dyDescent="0.35">
      <c r="G4981" s="271">
        <v>45597</v>
      </c>
      <c r="H4981" s="4">
        <v>4.8362463638645936E-2</v>
      </c>
      <c r="I4981" s="4">
        <v>5.5983256517634583E-2</v>
      </c>
      <c r="J4981" s="4">
        <v>9.4168525179418205E-2</v>
      </c>
      <c r="K4981" s="4">
        <v>-3.5995134700301468E-2</v>
      </c>
    </row>
    <row r="4982" spans="7:11" x14ac:dyDescent="0.35">
      <c r="G4982" s="271">
        <v>45627</v>
      </c>
      <c r="H4982" s="4">
        <v>-1.4749098060152788E-3</v>
      </c>
      <c r="I4982" s="4">
        <v>0.18163168906732086</v>
      </c>
      <c r="J4982" s="4">
        <v>8.7152802842755062E-2</v>
      </c>
      <c r="K4982" s="4">
        <v>-1.3237475346155603E-2</v>
      </c>
    </row>
    <row r="4983" spans="7:11" x14ac:dyDescent="0.35">
      <c r="G4983" s="271">
        <v>45658</v>
      </c>
      <c r="H4983" s="4">
        <v>-4.2484581132916421E-2</v>
      </c>
      <c r="I4983" s="4">
        <v>1.6614348439232485E-2</v>
      </c>
      <c r="J4983" s="4">
        <v>6.8737508530594793E-2</v>
      </c>
      <c r="K4983" s="4">
        <v>6.2258090296658519E-3</v>
      </c>
    </row>
    <row r="4984" spans="7:11" x14ac:dyDescent="0.35">
      <c r="G4984" s="271">
        <v>45689</v>
      </c>
      <c r="H4984" s="4">
        <v>2.77145443909117E-2</v>
      </c>
      <c r="I4984" s="4">
        <v>-6.30572813779261E-2</v>
      </c>
      <c r="J4984" s="4">
        <v>6.0825651647673507E-2</v>
      </c>
      <c r="K4984" s="4">
        <v>-1.0024060296611403E-2</v>
      </c>
    </row>
    <row r="4985" spans="7:11" x14ac:dyDescent="0.35">
      <c r="G4985" s="271">
        <v>45717</v>
      </c>
      <c r="H4985" s="4">
        <v>-1.5634181785978862E-2</v>
      </c>
      <c r="I4985" s="4">
        <v>-2.7907079866420048E-2</v>
      </c>
      <c r="J4985" s="4">
        <v>5.8394367188286056E-2</v>
      </c>
      <c r="K4985" s="4">
        <v>7.7814236480562293E-3</v>
      </c>
    </row>
    <row r="4986" spans="7:11" x14ac:dyDescent="0.35">
      <c r="G4986" s="271">
        <v>45748</v>
      </c>
      <c r="H4986" s="4">
        <v>-2.2010833993826973E-2</v>
      </c>
      <c r="I4986" s="4">
        <v>-0.26483959956934777</v>
      </c>
      <c r="J4986" s="4">
        <v>3.4043464001993318E-2</v>
      </c>
      <c r="K4986" s="4">
        <v>-3.7750551701430379E-2</v>
      </c>
    </row>
    <row r="4987" spans="7:11" x14ac:dyDescent="0.35">
      <c r="G4987" s="271">
        <v>45778</v>
      </c>
      <c r="H4987" s="4">
        <v>0.24069349249563587</v>
      </c>
      <c r="I4987" s="4">
        <v>-0.11468232942720968</v>
      </c>
      <c r="J4987" s="4">
        <v>5.2149057674860444E-2</v>
      </c>
      <c r="K4987" s="4">
        <v>-4.2433608513164023E-2</v>
      </c>
    </row>
    <row r="4988" spans="7:11" x14ac:dyDescent="0.35">
      <c r="G4988" s="271">
        <v>45809</v>
      </c>
      <c r="H4988" s="4">
        <v>0.28545967867545241</v>
      </c>
      <c r="I4988" s="4">
        <v>-4.3484446099713026E-3</v>
      </c>
      <c r="J4988" s="4">
        <v>8.0193441765897155E-2</v>
      </c>
      <c r="K4988" s="4">
        <v>-3.217377952367384E-2</v>
      </c>
    </row>
    <row r="4989" spans="7:11" x14ac:dyDescent="0.35">
      <c r="G4989" s="271">
        <v>45839</v>
      </c>
      <c r="H4989" s="4">
        <v>0.39484732260374789</v>
      </c>
      <c r="I4989" s="4">
        <v>-2.7775182880344529E-2</v>
      </c>
      <c r="J4989" s="4">
        <v>0.10582473199827946</v>
      </c>
      <c r="K4989" s="4">
        <v>-3.8912933860623777E-2</v>
      </c>
    </row>
    <row r="4990" spans="7:11" x14ac:dyDescent="0.35">
      <c r="G4990" s="271">
        <v>45870</v>
      </c>
      <c r="H4990" s="4">
        <v>0.34779602667460585</v>
      </c>
      <c r="I4990" s="4">
        <v>7.8341884390795258E-2</v>
      </c>
      <c r="J4990" s="4">
        <v>0.13435426307048659</v>
      </c>
      <c r="K4990" s="4">
        <v>-3.2482313792395079E-2</v>
      </c>
    </row>
    <row r="4991" spans="7:11" x14ac:dyDescent="0.35">
      <c r="G4991" s="271">
        <v>45901</v>
      </c>
      <c r="H4991" s="4">
        <v>0.25120604736091834</v>
      </c>
      <c r="I4991" s="4">
        <v>0.10343832016893217</v>
      </c>
      <c r="J4991" s="4">
        <v>0.14090191285422105</v>
      </c>
      <c r="K4991" s="4">
        <v>-1.7025161878412853E-2</v>
      </c>
    </row>
    <row r="4992" spans="7:11" x14ac:dyDescent="0.35">
      <c r="G4992" s="271">
        <v>45931</v>
      </c>
      <c r="H4992" s="4">
        <v>0.48983722604039226</v>
      </c>
      <c r="I4992" s="4">
        <v>8.7624086339420648E-2</v>
      </c>
      <c r="J4992" s="4">
        <v>0.17603507303571031</v>
      </c>
      <c r="K4992" s="4">
        <v>-7.2376209207065667E-3</v>
      </c>
    </row>
    <row r="4993" spans="7:11" x14ac:dyDescent="0.35">
      <c r="G4993" s="271">
        <v>45962</v>
      </c>
      <c r="H4993" s="4">
        <v>0.31404750400206405</v>
      </c>
      <c r="I4993" s="4">
        <v>6.2315999082495299E-2</v>
      </c>
      <c r="J4993" s="4">
        <v>0.19715112553897596</v>
      </c>
      <c r="K4993" s="4">
        <v>-6.4602018642350156E-3</v>
      </c>
    </row>
    <row r="4994" spans="7:11" x14ac:dyDescent="0.35">
      <c r="G4994" s="271">
        <v>45992</v>
      </c>
      <c r="H4994" s="4">
        <v>0.39743730707090119</v>
      </c>
      <c r="I4994" s="4">
        <v>0.10141547353666414</v>
      </c>
      <c r="J4994" s="4">
        <v>0.22370508797458855</v>
      </c>
      <c r="K4994" s="4">
        <v>-1.1136566937736347E-2</v>
      </c>
    </row>
    <row r="4995" spans="7:11" x14ac:dyDescent="0.35">
      <c r="G4995" s="271">
        <v>46023</v>
      </c>
      <c r="H4995" s="4">
        <v>0.37978493105365962</v>
      </c>
      <c r="I4995" s="4">
        <v>-7.6739221758965415E-2</v>
      </c>
      <c r="J4995" s="4">
        <v>0.25548052869273374</v>
      </c>
      <c r="K4995" s="4">
        <v>-1.8804948077927541E-2</v>
      </c>
    </row>
    <row r="4996" spans="7:11" x14ac:dyDescent="0.35">
      <c r="G4996" s="271">
        <v>46054</v>
      </c>
      <c r="H4996" s="4">
        <v>-7.3564099874885547E-2</v>
      </c>
      <c r="I4996" s="4">
        <v>-0.13565860561498488</v>
      </c>
      <c r="J4996" s="4">
        <v>0.24680884641979906</v>
      </c>
      <c r="K4996" s="4">
        <v>-2.4247766063231313E-2</v>
      </c>
    </row>
    <row r="4997" spans="7:11" x14ac:dyDescent="0.35">
      <c r="G4997" s="271">
        <v>46082</v>
      </c>
      <c r="H4997" s="4">
        <v>-1</v>
      </c>
      <c r="I4997" s="4">
        <v>-1</v>
      </c>
      <c r="J4997" s="4">
        <v>0.27598221424183644</v>
      </c>
      <c r="K4997" s="4">
        <v>-1.740064766829641E-2</v>
      </c>
    </row>
    <row r="4998" spans="7:11" x14ac:dyDescent="0.35">
      <c r="G4998" s="271">
        <v>46113</v>
      </c>
      <c r="H4998" s="4">
        <v>-1</v>
      </c>
      <c r="I4998" s="4">
        <v>-1</v>
      </c>
      <c r="J4998" s="4">
        <v>0.30412270559950128</v>
      </c>
      <c r="K4998" s="4">
        <v>2.0310841152160641E-2</v>
      </c>
    </row>
    <row r="4999" spans="7:11" x14ac:dyDescent="0.35">
      <c r="G4999" s="271">
        <v>46143</v>
      </c>
      <c r="H4999" s="4">
        <v>-1</v>
      </c>
      <c r="I4999" s="4">
        <v>-1</v>
      </c>
      <c r="J4999" s="4">
        <v>0.26613907075004395</v>
      </c>
      <c r="K4999" s="4">
        <v>3.8105163555584021E-2</v>
      </c>
    </row>
    <row r="5000" spans="7:11" x14ac:dyDescent="0.35">
      <c r="G5000" s="271">
        <v>46174</v>
      </c>
      <c r="H5000" s="4">
        <v>-1</v>
      </c>
      <c r="I5000" s="4">
        <v>-1</v>
      </c>
      <c r="J5000" s="4">
        <v>0.20159837744895603</v>
      </c>
      <c r="K5000" s="4">
        <v>4.3741636323046951E-2</v>
      </c>
    </row>
    <row r="5001" spans="7:11" x14ac:dyDescent="0.35">
      <c r="G5001" s="271">
        <v>46204</v>
      </c>
      <c r="H5001" s="4">
        <v>-1</v>
      </c>
      <c r="I5001" s="4">
        <v>-1</v>
      </c>
      <c r="J5001" s="4">
        <v>0.12524561637985254</v>
      </c>
      <c r="K5001" s="4">
        <v>2.2994761754853599E-2</v>
      </c>
    </row>
    <row r="5002" spans="7:11" x14ac:dyDescent="0.35">
      <c r="G5002" s="271">
        <v>46235</v>
      </c>
      <c r="H5002" s="4">
        <v>-1</v>
      </c>
      <c r="I5002" s="4">
        <v>-1</v>
      </c>
      <c r="J5002" s="4">
        <v>0.1077570986694798</v>
      </c>
      <c r="K5002" s="4">
        <v>3.7113457001658468E-2</v>
      </c>
    </row>
    <row r="5003" spans="7:11" x14ac:dyDescent="0.35">
      <c r="G5003" s="271">
        <v>46266</v>
      </c>
      <c r="H5003" s="4">
        <v>-1</v>
      </c>
      <c r="I5003" s="4">
        <v>-1</v>
      </c>
      <c r="J5003" s="4">
        <v>6.126202637507161E-2</v>
      </c>
      <c r="K5003" s="4">
        <v>4.247452214760572E-2</v>
      </c>
    </row>
    <row r="5004" spans="7:11" x14ac:dyDescent="0.35">
      <c r="G5004" s="271">
        <v>46296</v>
      </c>
      <c r="H5004" s="4">
        <v>-1</v>
      </c>
      <c r="I5004" s="4">
        <v>-1</v>
      </c>
      <c r="J5004" s="4">
        <v>-3.9498198260710438E-2</v>
      </c>
      <c r="K5004" s="4">
        <v>9.8540038793435425E-3</v>
      </c>
    </row>
    <row r="5005" spans="7:11" x14ac:dyDescent="0.35">
      <c r="G5005" s="271">
        <v>46327</v>
      </c>
      <c r="H5005" s="4">
        <v>-1</v>
      </c>
      <c r="I5005" s="4">
        <v>-1</v>
      </c>
      <c r="J5005" s="4">
        <v>-0.10350196291561797</v>
      </c>
      <c r="K5005" s="4">
        <v>-3.6362070633901844E-3</v>
      </c>
    </row>
    <row r="5006" spans="7:11" x14ac:dyDescent="0.35">
      <c r="G5006" s="271">
        <v>46357</v>
      </c>
      <c r="H5006" s="4">
        <v>-1</v>
      </c>
      <c r="I5006" s="4">
        <v>-1</v>
      </c>
      <c r="J5006" s="4">
        <v>-0.14006769943028308</v>
      </c>
      <c r="K5006" s="4">
        <v>-0.12857271944026583</v>
      </c>
    </row>
    <row r="5007" spans="7:11" x14ac:dyDescent="0.35">
      <c r="G5007" s="20" t="s">
        <v>1240</v>
      </c>
    </row>
    <row r="5008" spans="7:11" x14ac:dyDescent="0.35">
      <c r="G5008" s="271">
        <v>34700</v>
      </c>
      <c r="H5008" s="4">
        <v>-1</v>
      </c>
      <c r="I5008" s="4">
        <v>-1</v>
      </c>
      <c r="J5008" s="4">
        <v>-1</v>
      </c>
      <c r="K5008" s="4">
        <v>-1</v>
      </c>
    </row>
    <row r="5009" spans="7:11" x14ac:dyDescent="0.35">
      <c r="G5009" s="271">
        <v>34731</v>
      </c>
      <c r="H5009" s="4">
        <v>-1</v>
      </c>
      <c r="I5009" s="4">
        <v>-1</v>
      </c>
      <c r="J5009" s="4">
        <v>-1</v>
      </c>
      <c r="K5009" s="4">
        <v>-1</v>
      </c>
    </row>
    <row r="5010" spans="7:11" x14ac:dyDescent="0.35">
      <c r="G5010" s="271">
        <v>34759</v>
      </c>
      <c r="H5010" s="4">
        <v>-1</v>
      </c>
      <c r="I5010" s="4">
        <v>-1</v>
      </c>
      <c r="J5010" s="4">
        <v>-1</v>
      </c>
      <c r="K5010" s="4">
        <v>-1</v>
      </c>
    </row>
    <row r="5011" spans="7:11" x14ac:dyDescent="0.35">
      <c r="G5011" s="271">
        <v>34790</v>
      </c>
      <c r="H5011" s="4">
        <v>-1</v>
      </c>
      <c r="I5011" s="4">
        <v>-1</v>
      </c>
      <c r="J5011" s="4">
        <v>-1</v>
      </c>
      <c r="K5011" s="4">
        <v>-1</v>
      </c>
    </row>
    <row r="5012" spans="7:11" x14ac:dyDescent="0.35">
      <c r="G5012" s="271">
        <v>34820</v>
      </c>
      <c r="H5012" s="4">
        <v>-1</v>
      </c>
      <c r="I5012" s="4">
        <v>-1</v>
      </c>
      <c r="J5012" s="4">
        <v>-1</v>
      </c>
      <c r="K5012" s="4">
        <v>-1</v>
      </c>
    </row>
    <row r="5013" spans="7:11" x14ac:dyDescent="0.35">
      <c r="G5013" s="271">
        <v>34851</v>
      </c>
      <c r="H5013" s="4">
        <v>-1</v>
      </c>
      <c r="I5013" s="4">
        <v>-1</v>
      </c>
      <c r="J5013" s="4">
        <v>-1</v>
      </c>
      <c r="K5013" s="4">
        <v>-1</v>
      </c>
    </row>
    <row r="5014" spans="7:11" x14ac:dyDescent="0.35">
      <c r="G5014" s="271">
        <v>34881</v>
      </c>
      <c r="H5014" s="4">
        <v>-1</v>
      </c>
      <c r="I5014" s="4">
        <v>-1</v>
      </c>
      <c r="J5014" s="4">
        <v>-1</v>
      </c>
      <c r="K5014" s="4">
        <v>-1</v>
      </c>
    </row>
    <row r="5015" spans="7:11" x14ac:dyDescent="0.35">
      <c r="G5015" s="271">
        <v>34912</v>
      </c>
      <c r="H5015" s="4">
        <v>-1</v>
      </c>
      <c r="I5015" s="4">
        <v>-1</v>
      </c>
      <c r="J5015" s="4">
        <v>-1</v>
      </c>
      <c r="K5015" s="4">
        <v>-1</v>
      </c>
    </row>
    <row r="5016" spans="7:11" x14ac:dyDescent="0.35">
      <c r="G5016" s="271">
        <v>34943</v>
      </c>
      <c r="H5016" s="4">
        <v>-1</v>
      </c>
      <c r="I5016" s="4">
        <v>-1</v>
      </c>
      <c r="J5016" s="4">
        <v>-1</v>
      </c>
      <c r="K5016" s="4">
        <v>-1</v>
      </c>
    </row>
    <row r="5017" spans="7:11" x14ac:dyDescent="0.35">
      <c r="G5017" s="271">
        <v>34973</v>
      </c>
      <c r="H5017" s="4">
        <v>-1</v>
      </c>
      <c r="I5017" s="4">
        <v>-1</v>
      </c>
      <c r="J5017" s="4">
        <v>-1</v>
      </c>
      <c r="K5017" s="4">
        <v>-1</v>
      </c>
    </row>
    <row r="5018" spans="7:11" x14ac:dyDescent="0.35">
      <c r="G5018" s="271">
        <v>35004</v>
      </c>
      <c r="H5018" s="4">
        <v>-1</v>
      </c>
      <c r="I5018" s="4">
        <v>-1</v>
      </c>
      <c r="J5018" s="4">
        <v>-1</v>
      </c>
      <c r="K5018" s="4">
        <v>-1</v>
      </c>
    </row>
    <row r="5019" spans="7:11" x14ac:dyDescent="0.35">
      <c r="G5019" s="271">
        <v>35034</v>
      </c>
      <c r="H5019" s="4">
        <v>-1</v>
      </c>
      <c r="I5019" s="4">
        <v>-1</v>
      </c>
      <c r="J5019" s="4">
        <v>-1</v>
      </c>
      <c r="K5019" s="4">
        <v>-1</v>
      </c>
    </row>
    <row r="5020" spans="7:11" x14ac:dyDescent="0.35">
      <c r="G5020" s="271">
        <v>35065</v>
      </c>
      <c r="H5020" s="4">
        <v>2.4825120235757669E-2</v>
      </c>
      <c r="I5020" s="4">
        <v>0.17976391985371154</v>
      </c>
      <c r="J5020" s="4">
        <v>-6.689408370020633E-3</v>
      </c>
      <c r="K5020" s="4">
        <v>0.14911350364929854</v>
      </c>
    </row>
    <row r="5021" spans="7:11" x14ac:dyDescent="0.35">
      <c r="G5021" s="271">
        <v>35096</v>
      </c>
      <c r="H5021" s="4">
        <v>0.18334833823522123</v>
      </c>
      <c r="I5021" s="4">
        <v>0.3441238440859371</v>
      </c>
      <c r="J5021" s="4">
        <v>7.8736269237932976E-2</v>
      </c>
      <c r="K5021" s="4">
        <v>0.14954886889231789</v>
      </c>
    </row>
    <row r="5022" spans="7:11" x14ac:dyDescent="0.35">
      <c r="G5022" s="271">
        <v>35125</v>
      </c>
      <c r="H5022" s="4">
        <v>5.7652591066198466E-2</v>
      </c>
      <c r="I5022" s="4">
        <v>2.2768451807097856E-2</v>
      </c>
      <c r="J5022" s="4">
        <v>3.3735072734272231E-2</v>
      </c>
      <c r="K5022" s="4">
        <v>6.5752482515228694E-2</v>
      </c>
    </row>
    <row r="5023" spans="7:11" x14ac:dyDescent="0.35">
      <c r="G5023" s="271">
        <v>35156</v>
      </c>
      <c r="H5023" s="4">
        <v>0.22249421958229765</v>
      </c>
      <c r="I5023" s="4">
        <v>0.36296965720249541</v>
      </c>
      <c r="J5023" s="4">
        <v>7.0943599548748182E-2</v>
      </c>
      <c r="K5023" s="4">
        <v>0.12551910105373287</v>
      </c>
    </row>
    <row r="5024" spans="7:11" x14ac:dyDescent="0.35">
      <c r="G5024" s="271">
        <v>35186</v>
      </c>
      <c r="H5024" s="4">
        <v>4.9607832984308153E-2</v>
      </c>
      <c r="I5024" s="4">
        <v>4.4657945408072219E-2</v>
      </c>
      <c r="J5024" s="4">
        <v>2.6586313663878869E-2</v>
      </c>
      <c r="K5024" s="4">
        <v>8.4023607821771096E-2</v>
      </c>
    </row>
    <row r="5025" spans="7:11" x14ac:dyDescent="0.35">
      <c r="G5025" s="271">
        <v>35217</v>
      </c>
      <c r="H5025" s="4">
        <v>-1.0947682409113257E-2</v>
      </c>
      <c r="I5025" s="4">
        <v>5.1960538943433665E-2</v>
      </c>
      <c r="J5025" s="4">
        <v>-1.7417920067900328E-3</v>
      </c>
      <c r="K5025" s="4">
        <v>6.8527806160594062E-2</v>
      </c>
    </row>
    <row r="5026" spans="7:11" x14ac:dyDescent="0.35">
      <c r="G5026" s="271">
        <v>35247</v>
      </c>
      <c r="H5026" s="4">
        <v>0.13208215553649927</v>
      </c>
      <c r="I5026" s="4">
        <v>0.26467153964331813</v>
      </c>
      <c r="J5026" s="4">
        <v>2.0688960448711491E-3</v>
      </c>
      <c r="K5026" s="4">
        <v>9.5750726733490277E-2</v>
      </c>
    </row>
    <row r="5027" spans="7:11" x14ac:dyDescent="0.35">
      <c r="G5027" s="271">
        <v>35278</v>
      </c>
      <c r="H5027" s="4">
        <v>0.13384070673089088</v>
      </c>
      <c r="I5027" s="4">
        <v>2.0815629446739869E-2</v>
      </c>
      <c r="J5027" s="4">
        <v>5.892277682542324E-2</v>
      </c>
      <c r="K5027" s="4">
        <v>0.12744433266816779</v>
      </c>
    </row>
    <row r="5028" spans="7:11" x14ac:dyDescent="0.35">
      <c r="G5028" s="271">
        <v>35309</v>
      </c>
      <c r="H5028" s="4">
        <v>0.22751876440920515</v>
      </c>
      <c r="I5028" s="4">
        <v>5.2889606606966844E-2</v>
      </c>
      <c r="J5028" s="4">
        <v>7.3373366627707659E-2</v>
      </c>
      <c r="K5028" s="4">
        <v>0.1131116709715636</v>
      </c>
    </row>
    <row r="5029" spans="7:11" x14ac:dyDescent="0.35">
      <c r="G5029" s="271">
        <v>35339</v>
      </c>
      <c r="H5029" s="4">
        <v>1.2592498283639633</v>
      </c>
      <c r="I5029" s="4">
        <v>0.25392421791089381</v>
      </c>
      <c r="J5029" s="4">
        <v>0.17881025336618017</v>
      </c>
      <c r="K5029" s="4">
        <v>0.12461365539935354</v>
      </c>
    </row>
    <row r="5030" spans="7:11" x14ac:dyDescent="0.35">
      <c r="G5030" s="271">
        <v>35370</v>
      </c>
      <c r="H5030" s="4">
        <v>0.28777963103688253</v>
      </c>
      <c r="I5030" s="4">
        <v>0.29830147425505693</v>
      </c>
      <c r="J5030" s="4">
        <v>0.1991061955118778</v>
      </c>
      <c r="K5030" s="4">
        <v>0.14845551500223175</v>
      </c>
    </row>
    <row r="5031" spans="7:11" x14ac:dyDescent="0.35">
      <c r="G5031" s="271">
        <v>35400</v>
      </c>
      <c r="H5031" s="4">
        <v>0.18827076846972401</v>
      </c>
      <c r="I5031" s="4">
        <v>0.26391909710134942</v>
      </c>
      <c r="J5031" s="4">
        <v>0.22188357639668865</v>
      </c>
      <c r="K5031" s="4">
        <v>0.17425459062925674</v>
      </c>
    </row>
    <row r="5032" spans="7:11" x14ac:dyDescent="0.35">
      <c r="G5032" s="271">
        <v>35431</v>
      </c>
      <c r="H5032" s="4">
        <v>0.26547989614134626</v>
      </c>
      <c r="I5032" s="4">
        <v>0.13915643562671409</v>
      </c>
      <c r="J5032" s="4">
        <v>0.24216399538329592</v>
      </c>
      <c r="K5032" s="4">
        <v>0.17085219492734605</v>
      </c>
    </row>
    <row r="5033" spans="7:11" x14ac:dyDescent="0.35">
      <c r="G5033" s="271">
        <v>35462</v>
      </c>
      <c r="H5033" s="4">
        <v>0.11107551954626582</v>
      </c>
      <c r="I5033" s="4">
        <v>-2.6339519524587018E-2</v>
      </c>
      <c r="J5033" s="4">
        <v>0.23525774545155431</v>
      </c>
      <c r="K5033" s="4">
        <v>0.13827636999096304</v>
      </c>
    </row>
    <row r="5034" spans="7:11" x14ac:dyDescent="0.35">
      <c r="G5034" s="271">
        <v>35490</v>
      </c>
      <c r="H5034" s="4">
        <v>1.0307248310212529</v>
      </c>
      <c r="I5034" s="4">
        <v>1.8337858613037605E-2</v>
      </c>
      <c r="J5034" s="4">
        <v>0.32505085882673468</v>
      </c>
      <c r="K5034" s="4">
        <v>0.1376326428321839</v>
      </c>
    </row>
    <row r="5035" spans="7:11" x14ac:dyDescent="0.35">
      <c r="G5035" s="271">
        <v>35521</v>
      </c>
      <c r="H5035" s="4">
        <v>0.26976482271440716</v>
      </c>
      <c r="I5035" s="4">
        <v>0.27196881557959718</v>
      </c>
      <c r="J5035" s="4">
        <v>0.32761616478626898</v>
      </c>
      <c r="K5035" s="4">
        <v>0.13478919447563364</v>
      </c>
    </row>
    <row r="5036" spans="7:11" x14ac:dyDescent="0.35">
      <c r="G5036" s="271">
        <v>35551</v>
      </c>
      <c r="H5036" s="4">
        <v>6.1458489669092842E-2</v>
      </c>
      <c r="I5036" s="4">
        <v>0.1408732540216131</v>
      </c>
      <c r="J5036" s="4">
        <v>0.32748614535102449</v>
      </c>
      <c r="K5036" s="4">
        <v>0.14341447074635805</v>
      </c>
    </row>
    <row r="5037" spans="7:11" x14ac:dyDescent="0.35">
      <c r="G5037" s="271">
        <v>35582</v>
      </c>
      <c r="H5037" s="4">
        <v>0.22605577704018165</v>
      </c>
      <c r="I5037" s="4">
        <v>0.19094028490369097</v>
      </c>
      <c r="J5037" s="4">
        <v>0.35000606463045947</v>
      </c>
      <c r="K5037" s="4">
        <v>0.15547528063348737</v>
      </c>
    </row>
    <row r="5038" spans="7:11" x14ac:dyDescent="0.35">
      <c r="G5038" s="271">
        <v>35612</v>
      </c>
      <c r="H5038" s="4">
        <v>0.15125034353068223</v>
      </c>
      <c r="I5038" s="4">
        <v>0.2558913511499179</v>
      </c>
      <c r="J5038" s="4">
        <v>0.34938967348811034</v>
      </c>
      <c r="K5038" s="4">
        <v>0.1567839527910817</v>
      </c>
    </row>
    <row r="5039" spans="7:11" x14ac:dyDescent="0.35">
      <c r="G5039" s="271">
        <v>35643</v>
      </c>
      <c r="H5039" s="4">
        <v>0.16689964352049591</v>
      </c>
      <c r="I5039" s="4">
        <v>0.15081906666122324</v>
      </c>
      <c r="J5039" s="4">
        <v>0.3498339127308514</v>
      </c>
      <c r="K5039" s="4">
        <v>0.16452590849045023</v>
      </c>
    </row>
    <row r="5040" spans="7:11" x14ac:dyDescent="0.35">
      <c r="G5040" s="271">
        <v>35674</v>
      </c>
      <c r="H5040" s="4">
        <v>9.8675726189666912E-2</v>
      </c>
      <c r="I5040" s="4">
        <v>0.22628595185312683</v>
      </c>
      <c r="J5040" s="4">
        <v>0.33482037689515076</v>
      </c>
      <c r="K5040" s="4">
        <v>0.17956728675484124</v>
      </c>
    </row>
    <row r="5041" spans="7:11" x14ac:dyDescent="0.35">
      <c r="G5041" s="271">
        <v>35704</v>
      </c>
      <c r="H5041" s="4">
        <v>-0.29205844545514925</v>
      </c>
      <c r="I5041" s="4">
        <v>0.2346554746799987</v>
      </c>
      <c r="J5041" s="4">
        <v>0.17511767847478144</v>
      </c>
      <c r="K5041" s="4">
        <v>0.17913913973345519</v>
      </c>
    </row>
    <row r="5042" spans="7:11" x14ac:dyDescent="0.35">
      <c r="G5042" s="271">
        <v>35735</v>
      </c>
      <c r="H5042" s="4">
        <v>-7.2465857144545787E-3</v>
      </c>
      <c r="I5042" s="4">
        <v>0.1096061529330048</v>
      </c>
      <c r="J5042" s="4">
        <v>0.15001932366715209</v>
      </c>
      <c r="K5042" s="4">
        <v>0.16376577200682951</v>
      </c>
    </row>
    <row r="5043" spans="7:11" x14ac:dyDescent="0.35">
      <c r="G5043" s="271">
        <v>35765</v>
      </c>
      <c r="H5043" s="4">
        <v>0.22874585168616268</v>
      </c>
      <c r="I5043" s="4">
        <v>0.19685908608369851</v>
      </c>
      <c r="J5043" s="4">
        <v>0.15350416918246568</v>
      </c>
      <c r="K5043" s="4">
        <v>0.15981769808035962</v>
      </c>
    </row>
    <row r="5044" spans="7:11" x14ac:dyDescent="0.35">
      <c r="G5044" s="271">
        <v>35796</v>
      </c>
      <c r="H5044" s="4">
        <v>2.942219110480826E-2</v>
      </c>
      <c r="I5044" s="4">
        <v>0.17844971139325172</v>
      </c>
      <c r="J5044" s="4">
        <v>0.1348852211767626</v>
      </c>
      <c r="K5044" s="4">
        <v>0.16287837978866371</v>
      </c>
    </row>
    <row r="5045" spans="7:11" x14ac:dyDescent="0.35">
      <c r="G5045" s="271">
        <v>35827</v>
      </c>
      <c r="H5045" s="4">
        <v>0.24446397410374332</v>
      </c>
      <c r="I5045" s="4">
        <v>0.1889112485128579</v>
      </c>
      <c r="J5045" s="4">
        <v>0.14488472344726522</v>
      </c>
      <c r="K5045" s="4">
        <v>0.18170849659195953</v>
      </c>
    </row>
    <row r="5046" spans="7:11" x14ac:dyDescent="0.35">
      <c r="G5046" s="271">
        <v>35855</v>
      </c>
      <c r="H5046" s="4">
        <v>-0.23184119232151146</v>
      </c>
      <c r="I5046" s="4">
        <v>0.38912409002339432</v>
      </c>
      <c r="J5046" s="4">
        <v>2.8761273688335587E-2</v>
      </c>
      <c r="K5046" s="4">
        <v>0.21198004697828066</v>
      </c>
    </row>
    <row r="5047" spans="7:11" x14ac:dyDescent="0.35">
      <c r="G5047" s="271">
        <v>35886</v>
      </c>
      <c r="H5047" s="4">
        <v>8.0683884452280363E-2</v>
      </c>
      <c r="I5047" s="4">
        <v>5.3899985029297826E-2</v>
      </c>
      <c r="J5047" s="4">
        <v>1.6935152608649862E-2</v>
      </c>
      <c r="K5047" s="4">
        <v>0.19087305059502269</v>
      </c>
    </row>
    <row r="5048" spans="7:11" x14ac:dyDescent="0.35">
      <c r="G5048" s="271">
        <v>35916</v>
      </c>
      <c r="H5048" s="4">
        <v>0.1928951718026688</v>
      </c>
      <c r="I5048" s="4">
        <v>0.12467489997960346</v>
      </c>
      <c r="J5048" s="4">
        <v>2.7744790815098286E-2</v>
      </c>
      <c r="K5048" s="4">
        <v>0.188788455665855</v>
      </c>
    </row>
    <row r="5049" spans="7:11" x14ac:dyDescent="0.35">
      <c r="G5049" s="271">
        <v>35947</v>
      </c>
      <c r="H5049" s="4">
        <v>0.19241147119061064</v>
      </c>
      <c r="I5049" s="4">
        <v>0.25761700773984164</v>
      </c>
      <c r="J5049" s="4">
        <v>2.7992814928574195E-2</v>
      </c>
      <c r="K5049" s="4">
        <v>0.19498458224167003</v>
      </c>
    </row>
    <row r="5050" spans="7:11" x14ac:dyDescent="0.35">
      <c r="G5050" s="271">
        <v>35977</v>
      </c>
      <c r="H5050" s="4">
        <v>0.12924142352029633</v>
      </c>
      <c r="I5050" s="4">
        <v>0.12997963441932714</v>
      </c>
      <c r="J5050" s="4">
        <v>2.7504075356482582E-2</v>
      </c>
      <c r="K5050" s="4">
        <v>0.18352517349979847</v>
      </c>
    </row>
    <row r="5051" spans="7:11" x14ac:dyDescent="0.35">
      <c r="G5051" s="271">
        <v>36008</v>
      </c>
      <c r="H5051" s="4">
        <v>0.39446039361052998</v>
      </c>
      <c r="I5051" s="4">
        <v>0.21500385289494295</v>
      </c>
      <c r="J5051" s="4">
        <v>3.9985524920330473E-2</v>
      </c>
      <c r="K5051" s="4">
        <v>0.18712707807129014</v>
      </c>
    </row>
    <row r="5052" spans="7:11" x14ac:dyDescent="0.35">
      <c r="G5052" s="271">
        <v>36039</v>
      </c>
      <c r="H5052" s="4">
        <v>0.17835586639368017</v>
      </c>
      <c r="I5052" s="4">
        <v>0.24573062815269853</v>
      </c>
      <c r="J5052" s="4">
        <v>4.6914149942885786E-2</v>
      </c>
      <c r="K5052" s="4">
        <v>0.18961265883473155</v>
      </c>
    </row>
    <row r="5053" spans="7:11" x14ac:dyDescent="0.35">
      <c r="G5053" s="271">
        <v>36069</v>
      </c>
      <c r="H5053" s="4">
        <v>5.3412772820973231E-3</v>
      </c>
      <c r="I5053" s="4">
        <v>0.1258900366936011</v>
      </c>
      <c r="J5053" s="4">
        <v>8.7517998190452806E-2</v>
      </c>
      <c r="K5053" s="4">
        <v>0.1789453083926722</v>
      </c>
    </row>
    <row r="5054" spans="7:11" x14ac:dyDescent="0.35">
      <c r="G5054" s="271">
        <v>36100</v>
      </c>
      <c r="H5054" s="4">
        <v>0.19652433629736588</v>
      </c>
      <c r="I5054" s="4">
        <v>0.15121410144551484</v>
      </c>
      <c r="J5054" s="4">
        <v>0.10393423367203258</v>
      </c>
      <c r="K5054" s="4">
        <v>0.18210363753524494</v>
      </c>
    </row>
    <row r="5055" spans="7:11" x14ac:dyDescent="0.35">
      <c r="G5055" s="271">
        <v>36130</v>
      </c>
      <c r="H5055" s="4">
        <v>0.11281621358033433</v>
      </c>
      <c r="I5055" s="4">
        <v>6.0995314096599085E-2</v>
      </c>
      <c r="J5055" s="4">
        <v>9.6539984065668438E-2</v>
      </c>
      <c r="K5055" s="4">
        <v>0.17032294377113089</v>
      </c>
    </row>
    <row r="5056" spans="7:11" x14ac:dyDescent="0.35">
      <c r="G5056" s="271">
        <v>36161</v>
      </c>
      <c r="H5056" s="4">
        <v>-5.6620074370571816E-2</v>
      </c>
      <c r="I5056" s="4">
        <v>-3.8851825727639677E-2</v>
      </c>
      <c r="J5056" s="4">
        <v>8.9551396381777115E-2</v>
      </c>
      <c r="K5056" s="4">
        <v>0.15209635854605374</v>
      </c>
    </row>
    <row r="5057" spans="7:11" x14ac:dyDescent="0.35">
      <c r="G5057" s="271">
        <v>36192</v>
      </c>
      <c r="H5057" s="4">
        <v>5.7963527467154607E-2</v>
      </c>
      <c r="I5057" s="4">
        <v>9.4862898100500637E-3</v>
      </c>
      <c r="J5057" s="4">
        <v>7.6602943667047896E-2</v>
      </c>
      <c r="K5057" s="4">
        <v>0.1371743088814632</v>
      </c>
    </row>
    <row r="5058" spans="7:11" x14ac:dyDescent="0.35">
      <c r="G5058" s="271">
        <v>36220</v>
      </c>
      <c r="H5058" s="4">
        <v>-2.2735665355290591E-2</v>
      </c>
      <c r="I5058" s="4">
        <v>-8.3634652628145845E-2</v>
      </c>
      <c r="J5058" s="4">
        <v>0.10883495794391274</v>
      </c>
      <c r="K5058" s="4">
        <v>9.9239411122408416E-2</v>
      </c>
    </row>
    <row r="5059" spans="7:11" x14ac:dyDescent="0.35">
      <c r="G5059" s="271">
        <v>36251</v>
      </c>
      <c r="H5059" s="4">
        <v>1.7633254069818749E-2</v>
      </c>
      <c r="I5059" s="4">
        <v>0.10005715974206497</v>
      </c>
      <c r="J5059" s="4">
        <v>0.10289641889986578</v>
      </c>
      <c r="K5059" s="4">
        <v>0.10322918282830917</v>
      </c>
    </row>
    <row r="5060" spans="7:11" x14ac:dyDescent="0.35">
      <c r="G5060" s="271">
        <v>36281</v>
      </c>
      <c r="H5060" s="4">
        <v>0.11086287428093611</v>
      </c>
      <c r="I5060" s="4">
        <v>0.10548211034254096</v>
      </c>
      <c r="J5060" s="4">
        <v>9.6578908198244218E-2</v>
      </c>
      <c r="K5060" s="4">
        <v>0.10174686027608426</v>
      </c>
    </row>
    <row r="5061" spans="7:11" x14ac:dyDescent="0.35">
      <c r="G5061" s="271">
        <v>36312</v>
      </c>
      <c r="H5061" s="4">
        <v>2.9813286462230248E-2</v>
      </c>
      <c r="I5061" s="4">
        <v>0.10821237401069661</v>
      </c>
      <c r="J5061" s="4">
        <v>8.2080312341933803E-2</v>
      </c>
      <c r="K5061" s="4">
        <v>9.0317087740308777E-2</v>
      </c>
    </row>
    <row r="5062" spans="7:11" x14ac:dyDescent="0.35">
      <c r="G5062" s="271">
        <v>36342</v>
      </c>
      <c r="H5062" s="4">
        <v>0.1195816327443604</v>
      </c>
      <c r="I5062" s="4">
        <v>1.7645402272365995E-3</v>
      </c>
      <c r="J5062" s="4">
        <v>8.1686641839519014E-2</v>
      </c>
      <c r="K5062" s="4">
        <v>7.8397630382558869E-2</v>
      </c>
    </row>
    <row r="5063" spans="7:11" x14ac:dyDescent="0.35">
      <c r="G5063" s="271">
        <v>36373</v>
      </c>
      <c r="H5063" s="4">
        <v>-1.2522251156465658E-2</v>
      </c>
      <c r="I5063" s="4">
        <v>0.2634043033464617</v>
      </c>
      <c r="J5063" s="4">
        <v>6.0149419101311663E-2</v>
      </c>
      <c r="K5063" s="4">
        <v>8.286423062698911E-2</v>
      </c>
    </row>
    <row r="5064" spans="7:11" x14ac:dyDescent="0.35">
      <c r="G5064" s="271">
        <v>36404</v>
      </c>
      <c r="H5064" s="4">
        <v>0.12803841622389833</v>
      </c>
      <c r="I5064" s="4">
        <v>-2.3947401276148694E-3</v>
      </c>
      <c r="J5064" s="4">
        <v>5.7172738912666832E-2</v>
      </c>
      <c r="K5064" s="4">
        <v>6.1784554519849211E-2</v>
      </c>
    </row>
    <row r="5065" spans="7:11" x14ac:dyDescent="0.35">
      <c r="G5065" s="271">
        <v>36434</v>
      </c>
      <c r="H5065" s="4">
        <v>0.50355340030075646</v>
      </c>
      <c r="I5065" s="4">
        <v>-3.5636337669456619E-2</v>
      </c>
      <c r="J5065" s="4">
        <v>9.9918893703402345E-2</v>
      </c>
      <c r="K5065" s="4">
        <v>4.6091724737301609E-2</v>
      </c>
    </row>
    <row r="5066" spans="7:11" x14ac:dyDescent="0.35">
      <c r="G5066" s="271">
        <v>36465</v>
      </c>
      <c r="H5066" s="4">
        <v>0.2929959663870636</v>
      </c>
      <c r="I5066" s="4">
        <v>0.1636600393627774</v>
      </c>
      <c r="J5066" s="4">
        <v>0.109695030264229</v>
      </c>
      <c r="K5066" s="4">
        <v>4.8414940291272579E-2</v>
      </c>
    </row>
    <row r="5067" spans="7:11" x14ac:dyDescent="0.35">
      <c r="G5067" s="271">
        <v>36495</v>
      </c>
      <c r="H5067" s="4">
        <v>0.29105412119632423</v>
      </c>
      <c r="I5067" s="4">
        <v>0.10532111502911756</v>
      </c>
      <c r="J5067" s="4">
        <v>0.12414975180193277</v>
      </c>
      <c r="K5067" s="4">
        <v>5.2020630841201898E-2</v>
      </c>
    </row>
    <row r="5068" spans="7:11" x14ac:dyDescent="0.35">
      <c r="G5068" s="271">
        <v>36526</v>
      </c>
      <c r="H5068" s="4">
        <v>0.41285422585193388</v>
      </c>
      <c r="I5068" s="4">
        <v>0.31279416081955791</v>
      </c>
      <c r="J5068" s="4">
        <v>0.15719236333576125</v>
      </c>
      <c r="K5068" s="4">
        <v>7.7025770185720877E-2</v>
      </c>
    </row>
    <row r="5069" spans="7:11" x14ac:dyDescent="0.35">
      <c r="G5069" s="271">
        <v>36557</v>
      </c>
      <c r="H5069" s="4">
        <v>0.4482758856250626</v>
      </c>
      <c r="I5069" s="4">
        <v>0.43157959900685561</v>
      </c>
      <c r="J5069" s="4">
        <v>0.18857116361824011</v>
      </c>
      <c r="K5069" s="4">
        <v>0.10918968771643311</v>
      </c>
    </row>
    <row r="5070" spans="7:11" x14ac:dyDescent="0.35">
      <c r="G5070" s="271">
        <v>36586</v>
      </c>
      <c r="H5070" s="4">
        <v>0.46427007021795164</v>
      </c>
      <c r="I5070" s="4">
        <v>0.55734147772883169</v>
      </c>
      <c r="J5070" s="4">
        <v>0.23481315330368879</v>
      </c>
      <c r="K5070" s="4">
        <v>0.16097393374889779</v>
      </c>
    </row>
    <row r="5071" spans="7:11" x14ac:dyDescent="0.35">
      <c r="G5071" s="271">
        <v>36617</v>
      </c>
      <c r="H5071" s="4">
        <v>0.42280114005587421</v>
      </c>
      <c r="I5071" s="4">
        <v>0.18095240939048662</v>
      </c>
      <c r="J5071" s="4">
        <v>0.26857204903786225</v>
      </c>
      <c r="K5071" s="4">
        <v>0.16781229932807395</v>
      </c>
    </row>
    <row r="5072" spans="7:11" x14ac:dyDescent="0.35">
      <c r="G5072" s="271">
        <v>36647</v>
      </c>
      <c r="H5072" s="4">
        <v>0.81900100475027271</v>
      </c>
      <c r="I5072" s="4">
        <v>0.52806062775773488</v>
      </c>
      <c r="J5072" s="4">
        <v>0.33423993597390589</v>
      </c>
      <c r="K5072" s="4">
        <v>0.20466387309424827</v>
      </c>
    </row>
    <row r="5073" spans="7:11" x14ac:dyDescent="0.35">
      <c r="G5073" s="271">
        <v>36678</v>
      </c>
      <c r="H5073" s="4">
        <v>0.38805546044884487</v>
      </c>
      <c r="I5073" s="4">
        <v>0.18991554306648273</v>
      </c>
      <c r="J5073" s="4">
        <v>0.36700943807948305</v>
      </c>
      <c r="K5073" s="4">
        <v>0.21181228615654435</v>
      </c>
    </row>
    <row r="5074" spans="7:11" x14ac:dyDescent="0.35">
      <c r="G5074" s="271">
        <v>36708</v>
      </c>
      <c r="H5074" s="4">
        <v>0.30468669924603153</v>
      </c>
      <c r="I5074" s="4">
        <v>0.27591778198730776</v>
      </c>
      <c r="J5074" s="4">
        <v>0.38217880415635475</v>
      </c>
      <c r="K5074" s="4">
        <v>0.23632809456350157</v>
      </c>
    </row>
    <row r="5075" spans="7:11" x14ac:dyDescent="0.35">
      <c r="G5075" s="271">
        <v>36739</v>
      </c>
      <c r="H5075" s="4">
        <v>0.46230562277510434</v>
      </c>
      <c r="I5075" s="4">
        <v>0.2710595846309829</v>
      </c>
      <c r="J5075" s="4">
        <v>0.41240073501043217</v>
      </c>
      <c r="K5075" s="4">
        <v>0.23728314767267156</v>
      </c>
    </row>
    <row r="5076" spans="7:11" x14ac:dyDescent="0.35">
      <c r="G5076" s="271">
        <v>36770</v>
      </c>
      <c r="H5076" s="4">
        <v>0.35099408102082741</v>
      </c>
      <c r="I5076" s="4">
        <v>0.26589338330884682</v>
      </c>
      <c r="J5076" s="4">
        <v>0.43107842867042256</v>
      </c>
      <c r="K5076" s="4">
        <v>0.26193599349484487</v>
      </c>
    </row>
    <row r="5077" spans="7:11" x14ac:dyDescent="0.35">
      <c r="G5077" s="271">
        <v>36800</v>
      </c>
      <c r="H5077" s="4">
        <v>0.10155885333487302</v>
      </c>
      <c r="I5077" s="4">
        <v>0.40927341344045831</v>
      </c>
      <c r="J5077" s="4">
        <v>0.38675295439648694</v>
      </c>
      <c r="K5077" s="4">
        <v>0.30466444030571194</v>
      </c>
    </row>
    <row r="5078" spans="7:11" x14ac:dyDescent="0.35">
      <c r="G5078" s="271">
        <v>36831</v>
      </c>
      <c r="H5078" s="4">
        <v>0.3633516394394094</v>
      </c>
      <c r="I5078" s="4">
        <v>0.44463661770420249</v>
      </c>
      <c r="J5078" s="4">
        <v>0.39173264550568487</v>
      </c>
      <c r="K5078" s="4">
        <v>0.33031341406033587</v>
      </c>
    </row>
    <row r="5079" spans="7:11" x14ac:dyDescent="0.35">
      <c r="G5079" s="271">
        <v>36861</v>
      </c>
      <c r="H5079" s="4">
        <v>0.19331422475359994</v>
      </c>
      <c r="I5079" s="4">
        <v>0.33534760418211551</v>
      </c>
      <c r="J5079" s="4">
        <v>0.38053520555016651</v>
      </c>
      <c r="K5079" s="4">
        <v>0.34785450011339325</v>
      </c>
    </row>
    <row r="5080" spans="7:11" x14ac:dyDescent="0.35">
      <c r="G5080" s="271">
        <v>36892</v>
      </c>
      <c r="H5080" s="4">
        <v>0.32122602387088861</v>
      </c>
      <c r="I5080" s="4">
        <v>0.29842387975571505</v>
      </c>
      <c r="J5080" s="4">
        <v>0.37363248624484435</v>
      </c>
      <c r="K5080" s="4">
        <v>0.34590526058337034</v>
      </c>
    </row>
    <row r="5081" spans="7:11" x14ac:dyDescent="0.35">
      <c r="G5081" s="271">
        <v>36923</v>
      </c>
      <c r="H5081" s="4">
        <v>0.27703040101092369</v>
      </c>
      <c r="I5081" s="4">
        <v>5.0777914282211789E-2</v>
      </c>
      <c r="J5081" s="4">
        <v>0.35891550393610649</v>
      </c>
      <c r="K5081" s="4">
        <v>0.31094139579324187</v>
      </c>
    </row>
    <row r="5082" spans="7:11" x14ac:dyDescent="0.35">
      <c r="G5082" s="271">
        <v>36951</v>
      </c>
      <c r="H5082" s="4">
        <v>0.1105523610368071</v>
      </c>
      <c r="I5082" s="4">
        <v>8.8576130577271428E-3</v>
      </c>
      <c r="J5082" s="4">
        <v>0.32320996977429384</v>
      </c>
      <c r="K5082" s="4">
        <v>0.26239053010979974</v>
      </c>
    </row>
    <row r="5083" spans="7:11" x14ac:dyDescent="0.35">
      <c r="G5083" s="271">
        <v>36982</v>
      </c>
      <c r="H5083" s="4">
        <v>0.13134129035161068</v>
      </c>
      <c r="I5083" s="4">
        <v>0.16930076626403201</v>
      </c>
      <c r="J5083" s="4">
        <v>0.29850907254606218</v>
      </c>
      <c r="K5083" s="4">
        <v>0.26017610454171969</v>
      </c>
    </row>
    <row r="5084" spans="7:11" x14ac:dyDescent="0.35">
      <c r="G5084" s="271">
        <v>37012</v>
      </c>
      <c r="H5084" s="4">
        <v>-0.1242981051890063</v>
      </c>
      <c r="I5084" s="4">
        <v>-7.4253812755666559E-2</v>
      </c>
      <c r="J5084" s="4">
        <v>0.20684259575430941</v>
      </c>
      <c r="K5084" s="4">
        <v>0.20298509326382952</v>
      </c>
    </row>
    <row r="5085" spans="7:11" x14ac:dyDescent="0.35">
      <c r="G5085" s="271">
        <v>37043</v>
      </c>
      <c r="H5085" s="4">
        <v>0.11783212916160224</v>
      </c>
      <c r="I5085" s="4">
        <v>0.11702882029164585</v>
      </c>
      <c r="J5085" s="4">
        <v>0.18593502569794729</v>
      </c>
      <c r="K5085" s="4">
        <v>0.19570486828833245</v>
      </c>
    </row>
    <row r="5086" spans="7:11" x14ac:dyDescent="0.35">
      <c r="G5086" s="271">
        <v>37073</v>
      </c>
      <c r="H5086" s="4">
        <v>0.19290625642631154</v>
      </c>
      <c r="I5086" s="4">
        <v>0.11981409436506962</v>
      </c>
      <c r="J5086" s="4">
        <v>0.17835061484351855</v>
      </c>
      <c r="K5086" s="4">
        <v>0.18288200255630849</v>
      </c>
    </row>
    <row r="5087" spans="7:11" x14ac:dyDescent="0.35">
      <c r="G5087" s="271">
        <v>37104</v>
      </c>
      <c r="H5087" s="4">
        <v>0.24619001808654306</v>
      </c>
      <c r="I5087" s="4">
        <v>0.17205386430249603</v>
      </c>
      <c r="J5087" s="4">
        <v>0.17011178127813964</v>
      </c>
      <c r="K5087" s="4">
        <v>0.17696579064579776</v>
      </c>
    </row>
    <row r="5088" spans="7:11" x14ac:dyDescent="0.35">
      <c r="G5088" s="271">
        <v>37135</v>
      </c>
      <c r="H5088" s="4">
        <v>7.6702970355804645E-2</v>
      </c>
      <c r="I5088" s="4">
        <v>-1.550428886421884E-2</v>
      </c>
      <c r="J5088" s="4">
        <v>0.1490931576620782</v>
      </c>
      <c r="K5088" s="4">
        <v>0.15280080829433906</v>
      </c>
    </row>
    <row r="5089" spans="7:11" x14ac:dyDescent="0.35">
      <c r="G5089" s="271">
        <v>37165</v>
      </c>
      <c r="H5089" s="4">
        <v>0.18332390313185076</v>
      </c>
      <c r="I5089" s="4">
        <v>0.21751086175875578</v>
      </c>
      <c r="J5089" s="4">
        <v>0.15630644077750389</v>
      </c>
      <c r="K5089" s="4">
        <v>0.14092784317455909</v>
      </c>
    </row>
    <row r="5090" spans="7:11" x14ac:dyDescent="0.35">
      <c r="G5090" s="271">
        <v>37196</v>
      </c>
      <c r="H5090" s="4">
        <v>5.0998010769161217E-2</v>
      </c>
      <c r="I5090" s="4">
        <v>-0.11511162599540659</v>
      </c>
      <c r="J5090" s="4">
        <v>0.13076123740152101</v>
      </c>
      <c r="K5090" s="4">
        <v>9.1196394613439535E-2</v>
      </c>
    </row>
    <row r="5091" spans="7:11" x14ac:dyDescent="0.35">
      <c r="G5091" s="271">
        <v>37226</v>
      </c>
      <c r="H5091" s="4">
        <v>7.3935648696863421E-3</v>
      </c>
      <c r="I5091" s="4">
        <v>-0.11584752475550109</v>
      </c>
      <c r="J5091" s="4">
        <v>0.11663409760309018</v>
      </c>
      <c r="K5091" s="4">
        <v>5.8713799181094206E-2</v>
      </c>
    </row>
    <row r="5092" spans="7:11" x14ac:dyDescent="0.35">
      <c r="G5092" s="271">
        <v>37257</v>
      </c>
      <c r="H5092" s="4">
        <v>0.17443053107096618</v>
      </c>
      <c r="I5092" s="4">
        <v>6.4671446823609369E-2</v>
      </c>
      <c r="J5092" s="4">
        <v>0.10879347810916795</v>
      </c>
      <c r="K5092" s="4">
        <v>4.3929291036502338E-2</v>
      </c>
    </row>
    <row r="5093" spans="7:11" x14ac:dyDescent="0.35">
      <c r="G5093" s="271">
        <v>37288</v>
      </c>
      <c r="H5093" s="4">
        <v>3.7160996288040149E-2</v>
      </c>
      <c r="I5093" s="4">
        <v>-4.4531654242320529E-2</v>
      </c>
      <c r="J5093" s="4">
        <v>8.9807002693660154E-2</v>
      </c>
      <c r="K5093" s="4">
        <v>3.6430743384769482E-2</v>
      </c>
    </row>
    <row r="5094" spans="7:11" x14ac:dyDescent="0.35">
      <c r="G5094" s="271">
        <v>37316</v>
      </c>
      <c r="H5094" s="4">
        <v>1.6303792651368942E-2</v>
      </c>
      <c r="I5094" s="4">
        <v>-7.7171108146384504E-2</v>
      </c>
      <c r="J5094" s="4">
        <v>8.1182708007852211E-2</v>
      </c>
      <c r="K5094" s="4">
        <v>2.9158741900230822E-2</v>
      </c>
    </row>
    <row r="5095" spans="7:11" x14ac:dyDescent="0.35">
      <c r="G5095" s="271">
        <v>37347</v>
      </c>
      <c r="H5095" s="4">
        <v>0.21549039674667458</v>
      </c>
      <c r="I5095" s="4">
        <v>7.3532635257780532E-2</v>
      </c>
      <c r="J5095" s="4">
        <v>8.857691877897933E-2</v>
      </c>
      <c r="K5095" s="4">
        <v>2.2731663696690108E-2</v>
      </c>
    </row>
    <row r="5096" spans="7:11" x14ac:dyDescent="0.35">
      <c r="G5096" s="271">
        <v>37377</v>
      </c>
      <c r="H5096" s="4">
        <v>3.3409389608661799E-2</v>
      </c>
      <c r="I5096" s="4">
        <v>-7.2661607371041881E-2</v>
      </c>
      <c r="J5096" s="4">
        <v>0.10620811366142968</v>
      </c>
      <c r="K5096" s="4">
        <v>2.3540786154130133E-2</v>
      </c>
    </row>
    <row r="5097" spans="7:11" x14ac:dyDescent="0.35">
      <c r="G5097" s="271">
        <v>37408</v>
      </c>
      <c r="H5097" s="4">
        <v>1.5201873741288896E-2</v>
      </c>
      <c r="I5097" s="4">
        <v>-0.13766103035941868</v>
      </c>
      <c r="J5097" s="4">
        <v>9.7106443225646766E-2</v>
      </c>
      <c r="K5097" s="4">
        <v>1.3249528418493028E-3</v>
      </c>
    </row>
    <row r="5098" spans="7:11" x14ac:dyDescent="0.35">
      <c r="G5098" s="271">
        <v>37438</v>
      </c>
      <c r="H5098" s="4">
        <v>0.18976735309835147</v>
      </c>
      <c r="I5098" s="4">
        <v>0.1020018723119982</v>
      </c>
      <c r="J5098" s="4">
        <v>9.82349344118012E-2</v>
      </c>
      <c r="K5098" s="4">
        <v>8.7576017307133824E-4</v>
      </c>
    </row>
    <row r="5099" spans="7:11" x14ac:dyDescent="0.35">
      <c r="G5099" s="271">
        <v>37469</v>
      </c>
      <c r="H5099" s="4">
        <v>-8.8620706678068317E-2</v>
      </c>
      <c r="I5099" s="4">
        <v>-4.1954010974338485E-2</v>
      </c>
      <c r="J5099" s="4">
        <v>7.7012445509697436E-2</v>
      </c>
      <c r="K5099" s="4">
        <v>-1.2999147425809654E-2</v>
      </c>
    </row>
    <row r="5100" spans="7:11" x14ac:dyDescent="0.35">
      <c r="G5100" s="271">
        <v>37500</v>
      </c>
      <c r="H5100" s="4">
        <v>0.1413705010954891</v>
      </c>
      <c r="I5100" s="4">
        <v>-9.3432244284129551E-3</v>
      </c>
      <c r="J5100" s="4">
        <v>8.2613750542180009E-2</v>
      </c>
      <c r="K5100" s="4">
        <v>-1.2512087393021343E-2</v>
      </c>
    </row>
    <row r="5101" spans="7:11" x14ac:dyDescent="0.35">
      <c r="G5101" s="271">
        <v>37530</v>
      </c>
      <c r="H5101" s="4">
        <v>-7.0012552073112078E-3</v>
      </c>
      <c r="I5101" s="4">
        <v>-0.18101130961989886</v>
      </c>
      <c r="J5101" s="4">
        <v>6.5946265008038463E-2</v>
      </c>
      <c r="K5101" s="4">
        <v>-5.1125801189968456E-2</v>
      </c>
    </row>
    <row r="5102" spans="7:11" x14ac:dyDescent="0.35">
      <c r="G5102" s="271">
        <v>37561</v>
      </c>
      <c r="H5102" s="4">
        <v>-3.9673066474096963E-2</v>
      </c>
      <c r="I5102" s="4">
        <v>-5.6878965865045705E-2</v>
      </c>
      <c r="J5102" s="4">
        <v>5.7508184445412169E-2</v>
      </c>
      <c r="K5102" s="4">
        <v>-4.5369185999877049E-2</v>
      </c>
    </row>
    <row r="5103" spans="7:11" x14ac:dyDescent="0.35">
      <c r="G5103" s="271">
        <v>37591</v>
      </c>
      <c r="H5103" s="4">
        <v>-8.3432077591029441E-2</v>
      </c>
      <c r="I5103" s="4">
        <v>0.14398008399356321</v>
      </c>
      <c r="J5103" s="4">
        <v>5.0896397040641306E-2</v>
      </c>
      <c r="K5103" s="4">
        <v>-2.6648587718054118E-2</v>
      </c>
    </row>
    <row r="5104" spans="7:11" x14ac:dyDescent="0.35">
      <c r="G5104" s="271">
        <v>37622</v>
      </c>
      <c r="H5104" s="4">
        <v>2.6471540323853349E-2</v>
      </c>
      <c r="I5104" s="4">
        <v>2.9647545438122203E-2</v>
      </c>
      <c r="J5104" s="4">
        <v>3.9805720167628511E-2</v>
      </c>
      <c r="K5104" s="4">
        <v>-2.9136347883700231E-2</v>
      </c>
    </row>
    <row r="5105" spans="7:11" x14ac:dyDescent="0.35">
      <c r="G5105" s="271">
        <v>37653</v>
      </c>
      <c r="H5105" s="4">
        <v>-1.7282433758022742E-2</v>
      </c>
      <c r="I5105" s="4">
        <v>0.11859544352273921</v>
      </c>
      <c r="J5105" s="4">
        <v>3.4960116478591763E-2</v>
      </c>
      <c r="K5105" s="4">
        <v>-1.7211315960399376E-2</v>
      </c>
    </row>
    <row r="5106" spans="7:11" x14ac:dyDescent="0.35">
      <c r="G5106" s="271">
        <v>37681</v>
      </c>
      <c r="H5106" s="4">
        <v>4.0475147960920443E-2</v>
      </c>
      <c r="I5106" s="4">
        <v>0.18971643933438553</v>
      </c>
      <c r="J5106" s="4">
        <v>3.7059468189217126E-2</v>
      </c>
      <c r="K5106" s="4">
        <v>3.3400529578286875E-3</v>
      </c>
    </row>
    <row r="5107" spans="7:11" x14ac:dyDescent="0.35">
      <c r="G5107" s="271">
        <v>37712</v>
      </c>
      <c r="H5107" s="4">
        <v>0.11962523707426209</v>
      </c>
      <c r="I5107" s="4">
        <v>2.297722239044564E-2</v>
      </c>
      <c r="J5107" s="4">
        <v>3.1165260262411065E-2</v>
      </c>
      <c r="K5107" s="4">
        <v>-7.4896039858751706E-4</v>
      </c>
    </row>
    <row r="5108" spans="7:11" x14ac:dyDescent="0.35">
      <c r="G5108" s="271">
        <v>37742</v>
      </c>
      <c r="H5108" s="4">
        <v>5.1932208364179111E-2</v>
      </c>
      <c r="I5108" s="4">
        <v>0.33154337782789289</v>
      </c>
      <c r="J5108" s="4">
        <v>3.2795087982741E-2</v>
      </c>
      <c r="K5108" s="4">
        <v>3.1310618374104759E-2</v>
      </c>
    </row>
    <row r="5109" spans="7:11" x14ac:dyDescent="0.35">
      <c r="G5109" s="271">
        <v>37773</v>
      </c>
      <c r="H5109" s="4">
        <v>-1.6943439454055187E-2</v>
      </c>
      <c r="I5109" s="4">
        <v>0.16848110597815102</v>
      </c>
      <c r="J5109" s="4">
        <v>3.0103379809228059E-2</v>
      </c>
      <c r="K5109" s="4">
        <v>5.733503011973573E-2</v>
      </c>
    </row>
    <row r="5110" spans="7:11" x14ac:dyDescent="0.35">
      <c r="G5110" s="271">
        <v>37803</v>
      </c>
      <c r="H5110" s="4">
        <v>-7.5588444775716912E-2</v>
      </c>
      <c r="I5110" s="4">
        <v>4.2256213077075833E-2</v>
      </c>
      <c r="J5110" s="4">
        <v>6.3621150210544375E-3</v>
      </c>
      <c r="K5110" s="4">
        <v>5.1978324420333788E-2</v>
      </c>
    </row>
    <row r="5111" spans="7:11" x14ac:dyDescent="0.35">
      <c r="G5111" s="271">
        <v>37834</v>
      </c>
      <c r="H5111" s="4">
        <v>2.2988790005439297E-2</v>
      </c>
      <c r="I5111" s="4">
        <v>0.13135763262707734</v>
      </c>
      <c r="J5111" s="4">
        <v>1.3464068624021053E-2</v>
      </c>
      <c r="K5111" s="4">
        <v>6.4629449322448851E-2</v>
      </c>
    </row>
    <row r="5112" spans="7:11" x14ac:dyDescent="0.35">
      <c r="G5112" s="271">
        <v>37865</v>
      </c>
      <c r="H5112" s="4">
        <v>-1.6927641768760826E-2</v>
      </c>
      <c r="I5112" s="4">
        <v>0.18785647508035064</v>
      </c>
      <c r="J5112" s="4">
        <v>4.5088068134879755E-4</v>
      </c>
      <c r="K5112" s="4">
        <v>8.0224473481937286E-2</v>
      </c>
    </row>
    <row r="5113" spans="7:11" x14ac:dyDescent="0.35">
      <c r="G5113" s="271">
        <v>37895</v>
      </c>
      <c r="H5113" s="4">
        <v>1.8783887109301567E-2</v>
      </c>
      <c r="I5113" s="4">
        <v>0.12578413482741158</v>
      </c>
      <c r="J5113" s="4">
        <v>2.7469624316307506E-3</v>
      </c>
      <c r="K5113" s="4">
        <v>0.11421511317453881</v>
      </c>
    </row>
    <row r="5114" spans="7:11" x14ac:dyDescent="0.35">
      <c r="G5114" s="271">
        <v>37926</v>
      </c>
      <c r="H5114" s="4">
        <v>-1.7926099455379929E-2</v>
      </c>
      <c r="I5114" s="4">
        <v>0.11843214506537447</v>
      </c>
      <c r="J5114" s="4">
        <v>4.7171478604817185E-3</v>
      </c>
      <c r="K5114" s="4">
        <v>0.13007708832341236</v>
      </c>
    </row>
    <row r="5115" spans="7:11" x14ac:dyDescent="0.35">
      <c r="G5115" s="271">
        <v>37956</v>
      </c>
      <c r="H5115" s="4">
        <v>0.19010053584091979</v>
      </c>
      <c r="I5115" s="4">
        <v>-1.1015696142837705E-2</v>
      </c>
      <c r="J5115" s="4">
        <v>2.2521476824564068E-2</v>
      </c>
      <c r="K5115" s="4">
        <v>0.11754553330981787</v>
      </c>
    </row>
    <row r="5116" spans="7:11" x14ac:dyDescent="0.35">
      <c r="G5116" s="271">
        <v>37987</v>
      </c>
      <c r="H5116" s="4">
        <v>-5.9569421163790715E-2</v>
      </c>
      <c r="I5116" s="4">
        <v>-4.1321756219528161E-2</v>
      </c>
      <c r="J5116" s="4">
        <v>1.5262076106768774E-2</v>
      </c>
      <c r="K5116" s="4">
        <v>0.11096673433324278</v>
      </c>
    </row>
    <row r="5117" spans="7:11" x14ac:dyDescent="0.35">
      <c r="G5117" s="271">
        <v>38018</v>
      </c>
      <c r="H5117" s="4">
        <v>2.7904768246930667E-2</v>
      </c>
      <c r="I5117" s="4">
        <v>7.1042446126263981E-2</v>
      </c>
      <c r="J5117" s="4">
        <v>1.9122490698140648E-2</v>
      </c>
      <c r="K5117" s="4">
        <v>0.10709444444271132</v>
      </c>
    </row>
    <row r="5118" spans="7:11" x14ac:dyDescent="0.35">
      <c r="G5118" s="271">
        <v>38047</v>
      </c>
      <c r="H5118" s="4">
        <v>0.20376853711421106</v>
      </c>
      <c r="I5118" s="4">
        <v>9.9220524982041036E-2</v>
      </c>
      <c r="J5118" s="4">
        <v>3.3603385410172049E-2</v>
      </c>
      <c r="K5118" s="4">
        <v>0.10016465432972987</v>
      </c>
    </row>
    <row r="5119" spans="7:11" x14ac:dyDescent="0.35">
      <c r="G5119" s="271">
        <v>38078</v>
      </c>
      <c r="H5119" s="4">
        <v>-0.10968610085467745</v>
      </c>
      <c r="I5119" s="4">
        <v>1.8786755986303527E-2</v>
      </c>
      <c r="J5119" s="4">
        <v>1.1671261524600185E-2</v>
      </c>
      <c r="K5119" s="4">
        <v>9.9622564890079701E-2</v>
      </c>
    </row>
    <row r="5120" spans="7:11" x14ac:dyDescent="0.35">
      <c r="G5120" s="271">
        <v>38108</v>
      </c>
      <c r="H5120" s="4">
        <v>1.702461880086803E-2</v>
      </c>
      <c r="I5120" s="4">
        <v>6.0682935498451496E-2</v>
      </c>
      <c r="J5120" s="4">
        <v>8.7324623213089758E-3</v>
      </c>
      <c r="K5120" s="4">
        <v>7.8098627342445326E-2</v>
      </c>
    </row>
    <row r="5121" spans="7:11" x14ac:dyDescent="0.35">
      <c r="G5121" s="271">
        <v>38139</v>
      </c>
      <c r="H5121" s="4">
        <v>0.22200064946445419</v>
      </c>
      <c r="I5121" s="4">
        <v>0.22145753671134671</v>
      </c>
      <c r="J5121" s="4">
        <v>2.7706648559043812E-2</v>
      </c>
      <c r="K5121" s="4">
        <v>8.3797568094837294E-2</v>
      </c>
    </row>
    <row r="5122" spans="7:11" x14ac:dyDescent="0.35">
      <c r="G5122" s="271">
        <v>38169</v>
      </c>
      <c r="H5122" s="4">
        <v>8.7018604575411329E-2</v>
      </c>
      <c r="I5122" s="4">
        <v>9.7936476354709256E-2</v>
      </c>
      <c r="J5122" s="4">
        <v>4.3256831458605927E-2</v>
      </c>
      <c r="K5122" s="4">
        <v>8.8950621626164628E-2</v>
      </c>
    </row>
    <row r="5123" spans="7:11" x14ac:dyDescent="0.35">
      <c r="G5123" s="271">
        <v>38200</v>
      </c>
      <c r="H5123" s="4">
        <v>-4.0347957899523168E-2</v>
      </c>
      <c r="I5123" s="4">
        <v>-7.735757233926388E-3</v>
      </c>
      <c r="J5123" s="4">
        <v>3.9472599273152831E-2</v>
      </c>
      <c r="K5123" s="4">
        <v>7.8784156155842222E-2</v>
      </c>
    </row>
    <row r="5124" spans="7:11" x14ac:dyDescent="0.35">
      <c r="G5124" s="271">
        <v>38231</v>
      </c>
      <c r="H5124" s="4">
        <v>7.4793279286684777E-2</v>
      </c>
      <c r="I5124" s="4">
        <v>7.5229173399644189E-2</v>
      </c>
      <c r="J5124" s="4">
        <v>4.7792851567870942E-2</v>
      </c>
      <c r="K5124" s="4">
        <v>7.0519148286519062E-2</v>
      </c>
    </row>
    <row r="5125" spans="7:11" x14ac:dyDescent="0.35">
      <c r="G5125" s="271">
        <v>38261</v>
      </c>
      <c r="H5125" s="4">
        <v>6.1172275282524335E-2</v>
      </c>
      <c r="I5125" s="4">
        <v>-9.9711889140516874E-3</v>
      </c>
      <c r="J5125" s="4">
        <v>5.157167500453097E-2</v>
      </c>
      <c r="K5125" s="4">
        <v>5.8311048553725042E-2</v>
      </c>
    </row>
    <row r="5126" spans="7:11" x14ac:dyDescent="0.35">
      <c r="G5126" s="271">
        <v>38292</v>
      </c>
      <c r="H5126" s="4">
        <v>0.14368644254474705</v>
      </c>
      <c r="I5126" s="4">
        <v>0.15767108337100844</v>
      </c>
      <c r="J5126" s="4">
        <v>6.491982050812517E-2</v>
      </c>
      <c r="K5126" s="4">
        <v>6.2167839749677656E-2</v>
      </c>
    </row>
    <row r="5127" spans="7:11" x14ac:dyDescent="0.35">
      <c r="G5127" s="271">
        <v>38322</v>
      </c>
      <c r="H5127" s="4">
        <v>2.6657135380271813E-2</v>
      </c>
      <c r="I5127" s="4">
        <v>0.15667291203668232</v>
      </c>
      <c r="J5127" s="4">
        <v>5.4362232176766501E-2</v>
      </c>
      <c r="K5127" s="4">
        <v>7.4361937565712077E-2</v>
      </c>
    </row>
    <row r="5128" spans="7:11" x14ac:dyDescent="0.35">
      <c r="G5128" s="271">
        <v>38353</v>
      </c>
      <c r="H5128" s="4">
        <v>4.768669197835762E-2</v>
      </c>
      <c r="I5128" s="4">
        <v>0.18050003324935271</v>
      </c>
      <c r="J5128" s="4">
        <v>6.3319201448493567E-2</v>
      </c>
      <c r="K5128" s="4">
        <v>9.1880089687346844E-2</v>
      </c>
    </row>
    <row r="5129" spans="7:11" x14ac:dyDescent="0.35">
      <c r="G5129" s="271">
        <v>38384</v>
      </c>
      <c r="H5129" s="4">
        <v>5.0278409208362351E-2</v>
      </c>
      <c r="I5129" s="4">
        <v>0.14670958773394349</v>
      </c>
      <c r="J5129" s="4">
        <v>6.514116976858797E-2</v>
      </c>
      <c r="K5129" s="4">
        <v>9.7833464731807318E-2</v>
      </c>
    </row>
    <row r="5130" spans="7:11" x14ac:dyDescent="0.35">
      <c r="G5130" s="271">
        <v>38412</v>
      </c>
      <c r="H5130" s="4">
        <v>-0.15536709669498061</v>
      </c>
      <c r="I5130" s="4">
        <v>0.19161360629066193</v>
      </c>
      <c r="J5130" s="4">
        <v>3.0648716584776192E-2</v>
      </c>
      <c r="K5130" s="4">
        <v>0.1061182055196257</v>
      </c>
    </row>
    <row r="5131" spans="7:11" x14ac:dyDescent="0.35">
      <c r="G5131" s="271">
        <v>38443</v>
      </c>
      <c r="H5131" s="4">
        <v>0.17623689011986432</v>
      </c>
      <c r="I5131" s="4">
        <v>0.20790382125184004</v>
      </c>
      <c r="J5131" s="4">
        <v>5.7235800087495292E-2</v>
      </c>
      <c r="K5131" s="4">
        <v>0.12201460535781261</v>
      </c>
    </row>
    <row r="5132" spans="7:11" x14ac:dyDescent="0.35">
      <c r="G5132" s="271">
        <v>38473</v>
      </c>
      <c r="H5132" s="4">
        <v>0.12101393459403575</v>
      </c>
      <c r="I5132" s="4">
        <v>0.13340364282207973</v>
      </c>
      <c r="J5132" s="4">
        <v>6.6534759277091071E-2</v>
      </c>
      <c r="K5132" s="4">
        <v>0.1288918925091922</v>
      </c>
    </row>
    <row r="5133" spans="7:11" x14ac:dyDescent="0.35">
      <c r="G5133" s="271">
        <v>38504</v>
      </c>
      <c r="H5133" s="4">
        <v>2.5955053105021886E-2</v>
      </c>
      <c r="I5133" s="4">
        <v>0.21932247544436101</v>
      </c>
      <c r="J5133" s="4">
        <v>5.0719983866269525E-2</v>
      </c>
      <c r="K5133" s="4">
        <v>0.13031714604035849</v>
      </c>
    </row>
    <row r="5134" spans="7:11" x14ac:dyDescent="0.35">
      <c r="G5134" s="271">
        <v>38534</v>
      </c>
      <c r="H5134" s="4">
        <v>6.8286967436229418E-2</v>
      </c>
      <c r="I5134" s="4">
        <v>-1.1602770793561423E-2</v>
      </c>
      <c r="J5134" s="4">
        <v>4.9220933324009897E-2</v>
      </c>
      <c r="K5134" s="4">
        <v>0.11949920296603556</v>
      </c>
    </row>
    <row r="5135" spans="7:11" x14ac:dyDescent="0.35">
      <c r="G5135" s="271">
        <v>38565</v>
      </c>
      <c r="H5135" s="4">
        <v>0.13714342349868103</v>
      </c>
      <c r="I5135" s="4">
        <v>0.45851329222473902</v>
      </c>
      <c r="J5135" s="4">
        <v>5.9147663600797484E-2</v>
      </c>
      <c r="K5135" s="4">
        <v>0.15206407215433626</v>
      </c>
    </row>
    <row r="5136" spans="7:11" x14ac:dyDescent="0.35">
      <c r="G5136" s="271">
        <v>38596</v>
      </c>
      <c r="H5136" s="4">
        <v>0.1025032256895082</v>
      </c>
      <c r="I5136" s="4">
        <v>0.1273056027210353</v>
      </c>
      <c r="J5136" s="4">
        <v>6.1799314040035025E-2</v>
      </c>
      <c r="K5136" s="4">
        <v>0.15612874186042069</v>
      </c>
    </row>
    <row r="5137" spans="7:11" x14ac:dyDescent="0.35">
      <c r="G5137" s="271">
        <v>38626</v>
      </c>
      <c r="H5137" s="4">
        <v>9.686165969339311E-2</v>
      </c>
      <c r="I5137" s="4">
        <v>7.3212226655249735E-2</v>
      </c>
      <c r="J5137" s="4">
        <v>6.504772124047431E-2</v>
      </c>
      <c r="K5137" s="4">
        <v>0.16360745515686514</v>
      </c>
    </row>
    <row r="5138" spans="7:11" x14ac:dyDescent="0.35">
      <c r="G5138" s="271">
        <v>38657</v>
      </c>
      <c r="H5138" s="4">
        <v>0.57193343596525525</v>
      </c>
      <c r="I5138" s="4">
        <v>0.98015991650978762</v>
      </c>
      <c r="J5138" s="4">
        <v>0.10360798819212946</v>
      </c>
      <c r="K5138" s="4">
        <v>0.23934415115502117</v>
      </c>
    </row>
    <row r="5139" spans="7:11" x14ac:dyDescent="0.35">
      <c r="G5139" s="271">
        <v>38687</v>
      </c>
      <c r="H5139" s="4">
        <v>0.74467801763016328</v>
      </c>
      <c r="I5139" s="4">
        <v>0.29798409474314469</v>
      </c>
      <c r="J5139" s="4">
        <v>0.15492172914643776</v>
      </c>
      <c r="K5139" s="4">
        <v>0.24948143417489743</v>
      </c>
    </row>
    <row r="5140" spans="7:11" x14ac:dyDescent="0.35">
      <c r="G5140" s="271">
        <v>38718</v>
      </c>
      <c r="H5140" s="4">
        <v>0.43897098940421286</v>
      </c>
      <c r="I5140" s="4">
        <v>0.30014348365415144</v>
      </c>
      <c r="J5140" s="4">
        <v>0.18471150620717869</v>
      </c>
      <c r="K5140" s="4">
        <v>0.25859167906365688</v>
      </c>
    </row>
    <row r="5141" spans="7:11" x14ac:dyDescent="0.35">
      <c r="G5141" s="271">
        <v>38749</v>
      </c>
      <c r="H5141" s="4">
        <v>0.28591963638142071</v>
      </c>
      <c r="I5141" s="4">
        <v>0.12278656409399225</v>
      </c>
      <c r="J5141" s="4">
        <v>0.20394248902337742</v>
      </c>
      <c r="K5141" s="4">
        <v>0.25539083116989181</v>
      </c>
    </row>
    <row r="5142" spans="7:11" x14ac:dyDescent="0.35">
      <c r="G5142" s="271">
        <v>38777</v>
      </c>
      <c r="H5142" s="4">
        <v>0.4088253552911878</v>
      </c>
      <c r="I5142" s="4">
        <v>0.25638203002501236</v>
      </c>
      <c r="J5142" s="4">
        <v>0.25701961325375167</v>
      </c>
      <c r="K5142" s="4">
        <v>0.26064960882207311</v>
      </c>
    </row>
    <row r="5143" spans="7:11" x14ac:dyDescent="0.35">
      <c r="G5143" s="271">
        <v>38808</v>
      </c>
      <c r="H5143" s="4">
        <v>0.27725074795734872</v>
      </c>
      <c r="I5143" s="4">
        <v>9.6950259190171195E-2</v>
      </c>
      <c r="J5143" s="4">
        <v>0.26569318736939196</v>
      </c>
      <c r="K5143" s="4">
        <v>0.24969458027290914</v>
      </c>
    </row>
    <row r="5144" spans="7:11" x14ac:dyDescent="0.35">
      <c r="G5144" s="271">
        <v>38838</v>
      </c>
      <c r="H5144" s="4">
        <v>0.13238161671420801</v>
      </c>
      <c r="I5144" s="4">
        <v>0.20145451683619497</v>
      </c>
      <c r="J5144" s="4">
        <v>0.26529107957923914</v>
      </c>
      <c r="K5144" s="4">
        <v>0.25511801156691294</v>
      </c>
    </row>
    <row r="5145" spans="7:11" x14ac:dyDescent="0.35">
      <c r="G5145" s="271">
        <v>38869</v>
      </c>
      <c r="H5145" s="4">
        <v>0.20469721809331554</v>
      </c>
      <c r="I5145" s="4">
        <v>0.37911043888426943</v>
      </c>
      <c r="J5145" s="4">
        <v>0.28118267088858362</v>
      </c>
      <c r="K5145" s="4">
        <v>0.27121425615334305</v>
      </c>
    </row>
    <row r="5146" spans="7:11" x14ac:dyDescent="0.35">
      <c r="G5146" s="271">
        <v>38899</v>
      </c>
      <c r="H5146" s="4">
        <v>5.279711721020508E-2</v>
      </c>
      <c r="I5146" s="4">
        <v>0.46551044466162428</v>
      </c>
      <c r="J5146" s="4">
        <v>0.27837632042316152</v>
      </c>
      <c r="K5146" s="4">
        <v>0.31202856238862942</v>
      </c>
    </row>
    <row r="5147" spans="7:11" x14ac:dyDescent="0.35">
      <c r="G5147" s="271">
        <v>38930</v>
      </c>
      <c r="H5147" s="4">
        <v>0.52719831728633637</v>
      </c>
      <c r="I5147" s="4">
        <v>0.11350371100367562</v>
      </c>
      <c r="J5147" s="4">
        <v>0.30030960580265331</v>
      </c>
      <c r="K5147" s="4">
        <v>0.28564982591860089</v>
      </c>
    </row>
    <row r="5148" spans="7:11" x14ac:dyDescent="0.35">
      <c r="G5148" s="271">
        <v>38961</v>
      </c>
      <c r="H5148" s="4">
        <v>0.33942797013932768</v>
      </c>
      <c r="I5148" s="4">
        <v>0.20342735802010403</v>
      </c>
      <c r="J5148" s="4">
        <v>0.32120256320499307</v>
      </c>
      <c r="K5148" s="4">
        <v>0.29059247838324298</v>
      </c>
    </row>
    <row r="5149" spans="7:11" x14ac:dyDescent="0.35">
      <c r="G5149" s="271">
        <v>38991</v>
      </c>
      <c r="H5149" s="4">
        <v>0.2602818021851645</v>
      </c>
      <c r="I5149" s="4">
        <v>0.2438953406523694</v>
      </c>
      <c r="J5149" s="4">
        <v>0.33467778957978367</v>
      </c>
      <c r="K5149" s="4">
        <v>0.30326139671057173</v>
      </c>
    </row>
    <row r="5150" spans="7:11" x14ac:dyDescent="0.35">
      <c r="G5150" s="271">
        <v>39022</v>
      </c>
      <c r="H5150" s="4">
        <v>-7.2258910648158481E-2</v>
      </c>
      <c r="I5150" s="4">
        <v>-0.31116001045956565</v>
      </c>
      <c r="J5150" s="4">
        <v>0.26474322300168862</v>
      </c>
      <c r="K5150" s="4">
        <v>0.16243353244316316</v>
      </c>
    </row>
    <row r="5151" spans="7:11" x14ac:dyDescent="0.35">
      <c r="G5151" s="271">
        <v>39052</v>
      </c>
      <c r="H5151" s="4">
        <v>-1.1440728451407756E-2</v>
      </c>
      <c r="I5151" s="4">
        <v>-4.4587531805267533E-2</v>
      </c>
      <c r="J5151" s="4">
        <v>0.20506263665554481</v>
      </c>
      <c r="K5151" s="4">
        <v>0.13722592293643587</v>
      </c>
    </row>
    <row r="5152" spans="7:11" x14ac:dyDescent="0.35">
      <c r="G5152" s="271">
        <v>39083</v>
      </c>
      <c r="H5152" s="4">
        <v>4.0661595511209514E-2</v>
      </c>
      <c r="I5152" s="4">
        <v>0.11886535375023</v>
      </c>
      <c r="J5152" s="4">
        <v>0.174446397197769</v>
      </c>
      <c r="K5152" s="4">
        <v>0.12483261879544805</v>
      </c>
    </row>
    <row r="5153" spans="7:11" x14ac:dyDescent="0.35">
      <c r="G5153" s="271">
        <v>39114</v>
      </c>
      <c r="H5153" s="4">
        <v>0.29939076389645769</v>
      </c>
      <c r="I5153" s="4">
        <v>0.16439331832507209</v>
      </c>
      <c r="J5153" s="4">
        <v>0.17787480768159791</v>
      </c>
      <c r="K5153" s="4">
        <v>0.12793089018630255</v>
      </c>
    </row>
    <row r="5154" spans="7:11" x14ac:dyDescent="0.35">
      <c r="G5154" s="271">
        <v>39142</v>
      </c>
      <c r="H5154" s="4">
        <v>0.17652106591172845</v>
      </c>
      <c r="I5154" s="4">
        <v>-2.7096452292214801E-2</v>
      </c>
      <c r="J5154" s="4">
        <v>0.16227503563165335</v>
      </c>
      <c r="K5154" s="4">
        <v>0.10319682914265615</v>
      </c>
    </row>
    <row r="5155" spans="7:11" x14ac:dyDescent="0.35">
      <c r="G5155" s="271">
        <v>39173</v>
      </c>
      <c r="H5155" s="4">
        <v>7.3820209722726071E-2</v>
      </c>
      <c r="I5155" s="4">
        <v>0.115379922002111</v>
      </c>
      <c r="J5155" s="4">
        <v>0.14470522211175596</v>
      </c>
      <c r="K5155" s="4">
        <v>0.10462904261942851</v>
      </c>
    </row>
    <row r="5156" spans="7:11" x14ac:dyDescent="0.35">
      <c r="G5156" s="271">
        <v>39203</v>
      </c>
      <c r="H5156" s="4">
        <v>0.52030850599305078</v>
      </c>
      <c r="I5156" s="4">
        <v>-8.7487408614389528E-3</v>
      </c>
      <c r="J5156" s="4">
        <v>0.17742710460632249</v>
      </c>
      <c r="K5156" s="4">
        <v>8.6105595727063999E-2</v>
      </c>
    </row>
    <row r="5157" spans="7:11" x14ac:dyDescent="0.35">
      <c r="G5157" s="271">
        <v>39234</v>
      </c>
      <c r="H5157" s="4">
        <v>0.30686730743689661</v>
      </c>
      <c r="I5157" s="4">
        <v>-0.15989123874029332</v>
      </c>
      <c r="J5157" s="4">
        <v>0.18666897986634989</v>
      </c>
      <c r="K5157" s="4">
        <v>3.389955581152293E-2</v>
      </c>
    </row>
    <row r="5158" spans="7:11" x14ac:dyDescent="0.35">
      <c r="G5158" s="271">
        <v>39264</v>
      </c>
      <c r="H5158" s="4">
        <v>0.44119723916185616</v>
      </c>
      <c r="I5158" s="4">
        <v>4.3135581125686162E-3</v>
      </c>
      <c r="J5158" s="4">
        <v>0.21698437882606858</v>
      </c>
      <c r="K5158" s="4">
        <v>3.1455408137208707E-3</v>
      </c>
    </row>
    <row r="5159" spans="7:11" x14ac:dyDescent="0.35">
      <c r="G5159" s="271">
        <v>39295</v>
      </c>
      <c r="H5159" s="4">
        <v>5.7924868911261251E-2</v>
      </c>
      <c r="I5159" s="4">
        <v>-1.2337454212321464E-2</v>
      </c>
      <c r="J5159" s="4">
        <v>0.1919723162440361</v>
      </c>
      <c r="K5159" s="4">
        <v>-5.6116575529262525E-3</v>
      </c>
    </row>
    <row r="5160" spans="7:11" x14ac:dyDescent="0.35">
      <c r="G5160" s="271">
        <v>39326</v>
      </c>
      <c r="H5160" s="4">
        <v>-0.10604203454559202</v>
      </c>
      <c r="I5160" s="4">
        <v>3.4608475628510327E-2</v>
      </c>
      <c r="J5160" s="4">
        <v>0.15241740587136565</v>
      </c>
      <c r="K5160" s="4">
        <v>-1.6174834291241336E-2</v>
      </c>
    </row>
    <row r="5161" spans="7:11" x14ac:dyDescent="0.35">
      <c r="G5161" s="271">
        <v>39356</v>
      </c>
      <c r="H5161" s="4">
        <v>0.15094260657297576</v>
      </c>
      <c r="I5161" s="4">
        <v>0.13414782160903793</v>
      </c>
      <c r="J5161" s="4">
        <v>0.14470347493210833</v>
      </c>
      <c r="K5161" s="4">
        <v>-2.0733269092987561E-2</v>
      </c>
    </row>
    <row r="5162" spans="7:11" x14ac:dyDescent="0.35">
      <c r="G5162" s="271">
        <v>39387</v>
      </c>
      <c r="H5162" s="4">
        <v>9.3521468821248455E-2</v>
      </c>
      <c r="I5162" s="4">
        <v>9.9298116592879015E-2</v>
      </c>
      <c r="J5162" s="4">
        <v>0.16150205038438692</v>
      </c>
      <c r="K5162" s="4">
        <v>2.6536077146033676E-2</v>
      </c>
    </row>
    <row r="5163" spans="7:11" x14ac:dyDescent="0.35">
      <c r="G5163" s="271">
        <v>39417</v>
      </c>
      <c r="H5163" s="4">
        <v>-0.24638344138773394</v>
      </c>
      <c r="I5163" s="4">
        <v>4.2542071688612237E-2</v>
      </c>
      <c r="J5163" s="4">
        <v>0.14081450455271538</v>
      </c>
      <c r="K5163" s="4">
        <v>3.2686241066820498E-2</v>
      </c>
    </row>
    <row r="5164" spans="7:11" x14ac:dyDescent="0.35">
      <c r="G5164" s="271">
        <v>39448</v>
      </c>
      <c r="H5164" s="4">
        <v>8.1305217746810321E-2</v>
      </c>
      <c r="I5164" s="4">
        <v>-6.567837997970627E-2</v>
      </c>
      <c r="J5164" s="4">
        <v>0.14386217038806337</v>
      </c>
      <c r="K5164" s="4">
        <v>1.7636890506273151E-2</v>
      </c>
    </row>
    <row r="5165" spans="7:11" x14ac:dyDescent="0.35">
      <c r="G5165" s="271">
        <v>39479</v>
      </c>
      <c r="H5165" s="4">
        <v>-0.11920196866823241</v>
      </c>
      <c r="I5165" s="4">
        <v>0.17360481551150109</v>
      </c>
      <c r="J5165" s="4">
        <v>0.10602238992287916</v>
      </c>
      <c r="K5165" s="4">
        <v>1.995021996752655E-2</v>
      </c>
    </row>
    <row r="5166" spans="7:11" x14ac:dyDescent="0.35">
      <c r="G5166" s="271">
        <v>39508</v>
      </c>
      <c r="H5166" s="4">
        <v>-0.15278379043482915</v>
      </c>
      <c r="I5166" s="4">
        <v>-0.13607071192134934</v>
      </c>
      <c r="J5166" s="4">
        <v>7.5571845742958166E-2</v>
      </c>
      <c r="K5166" s="4">
        <v>1.0821713782482423E-2</v>
      </c>
    </row>
    <row r="5167" spans="7:11" x14ac:dyDescent="0.35">
      <c r="G5167" s="271">
        <v>39539</v>
      </c>
      <c r="H5167" s="4">
        <v>0.19469047346410617</v>
      </c>
      <c r="I5167" s="4">
        <v>-3.4612251602053057E-3</v>
      </c>
      <c r="J5167" s="4">
        <v>8.6722985404946717E-2</v>
      </c>
      <c r="K5167" s="4">
        <v>2.0833453327209206E-3</v>
      </c>
    </row>
    <row r="5168" spans="7:11" x14ac:dyDescent="0.35">
      <c r="G5168" s="271">
        <v>39569</v>
      </c>
      <c r="H5168" s="4">
        <v>-0.1783500546544281</v>
      </c>
      <c r="I5168" s="4">
        <v>2.2822218082747536E-3</v>
      </c>
      <c r="J5168" s="4">
        <v>2.6567273128964342E-2</v>
      </c>
      <c r="K5168" s="4">
        <v>3.0531060404799248E-3</v>
      </c>
    </row>
    <row r="5169" spans="7:11" x14ac:dyDescent="0.35">
      <c r="G5169" s="271">
        <v>39600</v>
      </c>
      <c r="H5169" s="4">
        <v>-0.17940275252315085</v>
      </c>
      <c r="I5169" s="4">
        <v>2.7288493730864616E-2</v>
      </c>
      <c r="J5169" s="4">
        <v>-1.3500250920882695E-2</v>
      </c>
      <c r="K5169" s="4">
        <v>2.324226494958781E-2</v>
      </c>
    </row>
    <row r="5170" spans="7:11" x14ac:dyDescent="0.35">
      <c r="G5170" s="271">
        <v>39630</v>
      </c>
      <c r="H5170" s="4">
        <v>-4.2330058551480976E-2</v>
      </c>
      <c r="I5170" s="4">
        <v>0.12181653622272504</v>
      </c>
      <c r="J5170" s="4">
        <v>-4.5887143524301677E-2</v>
      </c>
      <c r="K5170" s="4">
        <v>3.4397499382169627E-2</v>
      </c>
    </row>
    <row r="5171" spans="7:11" x14ac:dyDescent="0.35">
      <c r="G5171" s="271">
        <v>39661</v>
      </c>
      <c r="H5171" s="4">
        <v>9.4805948883656121E-3</v>
      </c>
      <c r="I5171" s="4">
        <v>-4.545542400546343E-2</v>
      </c>
      <c r="J5171" s="4">
        <v>-4.8508021926320533E-2</v>
      </c>
      <c r="K5171" s="4">
        <v>3.1928030678121111E-2</v>
      </c>
    </row>
    <row r="5172" spans="7:11" x14ac:dyDescent="0.35">
      <c r="G5172" s="271">
        <v>39692</v>
      </c>
      <c r="H5172" s="4">
        <v>0.17519541882717937</v>
      </c>
      <c r="I5172" s="4">
        <v>-1.5916228040795288E-2</v>
      </c>
      <c r="J5172" s="4">
        <v>-2.6849725818919534E-2</v>
      </c>
      <c r="K5172" s="4">
        <v>2.7730834172111196E-2</v>
      </c>
    </row>
    <row r="5173" spans="7:11" x14ac:dyDescent="0.35">
      <c r="G5173" s="271">
        <v>39722</v>
      </c>
      <c r="H5173" s="4">
        <v>-6.8922179372975179E-2</v>
      </c>
      <c r="I5173" s="4">
        <v>-0.12151760757096097</v>
      </c>
      <c r="J5173" s="4">
        <v>-4.4359256316346518E-2</v>
      </c>
      <c r="K5173" s="4">
        <v>5.8889996539492895E-3</v>
      </c>
    </row>
    <row r="5174" spans="7:11" x14ac:dyDescent="0.35">
      <c r="G5174" s="271">
        <v>39753</v>
      </c>
      <c r="H5174" s="4">
        <v>-0.2424081466066822</v>
      </c>
      <c r="I5174" s="4">
        <v>-0.24947176742139865</v>
      </c>
      <c r="J5174" s="4">
        <v>-7.2421396751437994E-2</v>
      </c>
      <c r="K5174" s="4">
        <v>-2.5916817211607213E-2</v>
      </c>
    </row>
    <row r="5175" spans="7:11" x14ac:dyDescent="0.35">
      <c r="G5175" s="271">
        <v>39783</v>
      </c>
      <c r="H5175" s="4">
        <v>-1.927243964105374E-2</v>
      </c>
      <c r="I5175" s="4">
        <v>-0.17296618254547902</v>
      </c>
      <c r="J5175" s="4">
        <v>-5.5760675922449821E-2</v>
      </c>
      <c r="K5175" s="4">
        <v>-4.0518620410742057E-2</v>
      </c>
    </row>
    <row r="5176" spans="7:11" x14ac:dyDescent="0.35">
      <c r="G5176" s="271">
        <v>39814</v>
      </c>
      <c r="H5176" s="4">
        <v>-0.2303192399880003</v>
      </c>
      <c r="I5176" s="4">
        <v>-0.24600857843480151</v>
      </c>
      <c r="J5176" s="4">
        <v>-7.9394942249462419E-2</v>
      </c>
      <c r="K5176" s="4">
        <v>-5.4585856029251922E-2</v>
      </c>
    </row>
    <row r="5177" spans="7:11" x14ac:dyDescent="0.35">
      <c r="G5177" s="271">
        <v>39845</v>
      </c>
      <c r="H5177" s="4">
        <v>-0.15878513877658018</v>
      </c>
      <c r="I5177" s="4">
        <v>-0.2071446695068383</v>
      </c>
      <c r="J5177" s="4">
        <v>-8.2087168341989036E-2</v>
      </c>
      <c r="K5177" s="4">
        <v>-8.5444739619203847E-2</v>
      </c>
    </row>
    <row r="5178" spans="7:11" x14ac:dyDescent="0.35">
      <c r="G5178" s="271">
        <v>39873</v>
      </c>
      <c r="H5178" s="4">
        <v>-1.7437503405898336E-2</v>
      </c>
      <c r="I5178" s="4">
        <v>-7.6614454663873843E-2</v>
      </c>
      <c r="J5178" s="4">
        <v>-7.0942373154201599E-2</v>
      </c>
      <c r="K5178" s="4">
        <v>-8.0558374799990951E-2</v>
      </c>
    </row>
    <row r="5179" spans="7:11" x14ac:dyDescent="0.35">
      <c r="G5179" s="271">
        <v>39904</v>
      </c>
      <c r="H5179" s="4">
        <v>-0.32284108929680788</v>
      </c>
      <c r="I5179" s="4">
        <v>-0.31945316955394798</v>
      </c>
      <c r="J5179" s="4">
        <v>-0.11908949539249025</v>
      </c>
      <c r="K5179" s="4">
        <v>-0.10599969330560943</v>
      </c>
    </row>
    <row r="5180" spans="7:11" x14ac:dyDescent="0.35">
      <c r="G5180" s="271">
        <v>39934</v>
      </c>
      <c r="H5180" s="4">
        <v>-0.27956854504614559</v>
      </c>
      <c r="I5180" s="4">
        <v>-0.30856999590118539</v>
      </c>
      <c r="J5180" s="4">
        <v>-0.126820456910127</v>
      </c>
      <c r="K5180" s="4">
        <v>-0.13305041702817544</v>
      </c>
    </row>
    <row r="5181" spans="7:11" x14ac:dyDescent="0.35">
      <c r="G5181" s="271">
        <v>39965</v>
      </c>
      <c r="H5181" s="4">
        <v>-9.8666381285580029E-2</v>
      </c>
      <c r="I5181" s="4">
        <v>-0.2651634193811595</v>
      </c>
      <c r="J5181" s="4">
        <v>-0.1195092162624074</v>
      </c>
      <c r="K5181" s="4">
        <v>-0.15982218810702731</v>
      </c>
    </row>
    <row r="5182" spans="7:11" x14ac:dyDescent="0.35">
      <c r="G5182" s="271">
        <v>39995</v>
      </c>
      <c r="H5182" s="4">
        <v>-0.13319444362784916</v>
      </c>
      <c r="I5182" s="4">
        <v>-0.3214723206235699</v>
      </c>
      <c r="J5182" s="4">
        <v>-0.12840964958240109</v>
      </c>
      <c r="K5182" s="4">
        <v>-0.20234340347783208</v>
      </c>
    </row>
    <row r="5183" spans="7:11" x14ac:dyDescent="0.35">
      <c r="G5183" s="271">
        <v>40026</v>
      </c>
      <c r="H5183" s="4">
        <v>-0.14397487910921747</v>
      </c>
      <c r="I5183" s="4">
        <v>-0.15853167064742979</v>
      </c>
      <c r="J5183" s="4">
        <v>-0.13830432559611627</v>
      </c>
      <c r="K5183" s="4">
        <v>-0.21080725097055864</v>
      </c>
    </row>
    <row r="5184" spans="7:11" x14ac:dyDescent="0.35">
      <c r="G5184" s="271">
        <v>40057</v>
      </c>
      <c r="H5184" s="4">
        <v>-9.0221146784521089E-2</v>
      </c>
      <c r="I5184" s="4">
        <v>-2.2008193710323032E-2</v>
      </c>
      <c r="J5184" s="4">
        <v>-0.15815973133848515</v>
      </c>
      <c r="K5184" s="4">
        <v>-0.21154386944959602</v>
      </c>
    </row>
    <row r="5185" spans="7:11" x14ac:dyDescent="0.35">
      <c r="G5185" s="271">
        <v>40087</v>
      </c>
      <c r="H5185" s="4">
        <v>0.11871390301314144</v>
      </c>
      <c r="I5185" s="4">
        <v>3.4059172334331089E-2</v>
      </c>
      <c r="J5185" s="4">
        <v>-0.14244710086393086</v>
      </c>
      <c r="K5185" s="4">
        <v>-0.20031237593905105</v>
      </c>
    </row>
    <row r="5186" spans="7:11" x14ac:dyDescent="0.35">
      <c r="G5186" s="271">
        <v>40118</v>
      </c>
      <c r="H5186" s="4">
        <v>4.7153616098944751E-2</v>
      </c>
      <c r="I5186" s="4">
        <v>2.3106403556934385E-2</v>
      </c>
      <c r="J5186" s="4">
        <v>-0.11971080475801887</v>
      </c>
      <c r="K5186" s="4">
        <v>-0.17950824173087188</v>
      </c>
    </row>
    <row r="5187" spans="7:11" x14ac:dyDescent="0.35">
      <c r="G5187" s="271">
        <v>40148</v>
      </c>
      <c r="H5187" s="4">
        <v>8.8885087596724199E-2</v>
      </c>
      <c r="I5187" s="4">
        <v>0.3189095427115487</v>
      </c>
      <c r="J5187" s="4">
        <v>-0.11324053235890219</v>
      </c>
      <c r="K5187" s="4">
        <v>-0.15048530586071784</v>
      </c>
    </row>
    <row r="5188" spans="7:11" x14ac:dyDescent="0.35">
      <c r="G5188" s="271">
        <v>40179</v>
      </c>
      <c r="H5188" s="4">
        <v>-1.4274961861579394E-2</v>
      </c>
      <c r="I5188" s="4">
        <v>0.18617278658766589</v>
      </c>
      <c r="J5188" s="4">
        <v>-9.6775438464568597E-2</v>
      </c>
      <c r="K5188" s="4">
        <v>-0.12137327266295461</v>
      </c>
    </row>
    <row r="5189" spans="7:11" x14ac:dyDescent="0.35">
      <c r="G5189" s="271">
        <v>40210</v>
      </c>
      <c r="H5189" s="4">
        <v>0.15781655013734008</v>
      </c>
      <c r="I5189" s="4">
        <v>-0.29199989660763437</v>
      </c>
      <c r="J5189" s="4">
        <v>-7.3087781866018275E-2</v>
      </c>
      <c r="K5189" s="4">
        <v>-0.12618773587299714</v>
      </c>
    </row>
    <row r="5190" spans="7:11" x14ac:dyDescent="0.35">
      <c r="G5190" s="271">
        <v>40238</v>
      </c>
      <c r="H5190" s="4">
        <v>8.0028256400480613E-2</v>
      </c>
      <c r="I5190" s="4">
        <v>0.13042973295106441</v>
      </c>
      <c r="J5190" s="4">
        <v>-6.540927440942701E-2</v>
      </c>
      <c r="K5190" s="4">
        <v>-0.11141910004047284</v>
      </c>
    </row>
    <row r="5191" spans="7:11" x14ac:dyDescent="0.35">
      <c r="G5191" s="271">
        <v>40269</v>
      </c>
      <c r="H5191" s="4">
        <v>-4.9458226583442344E-2</v>
      </c>
      <c r="I5191" s="4">
        <v>0.37182063672844778</v>
      </c>
      <c r="J5191" s="4">
        <v>-3.4495646810277281E-2</v>
      </c>
      <c r="K5191" s="4">
        <v>-6.3107374308160047E-2</v>
      </c>
    </row>
    <row r="5192" spans="7:11" x14ac:dyDescent="0.35">
      <c r="G5192" s="271">
        <v>40299</v>
      </c>
      <c r="H5192" s="4">
        <v>0.26486285953967781</v>
      </c>
      <c r="I5192" s="4">
        <v>0.19389835616827833</v>
      </c>
      <c r="J5192" s="4">
        <v>1.1673723089790977E-2</v>
      </c>
      <c r="K5192" s="4">
        <v>-2.059802115109588E-2</v>
      </c>
    </row>
    <row r="5193" spans="7:11" x14ac:dyDescent="0.35">
      <c r="G5193" s="271">
        <v>40330</v>
      </c>
      <c r="H5193" s="4">
        <v>0.15121694997524648</v>
      </c>
      <c r="I5193" s="4">
        <v>-3.2114874437361829E-2</v>
      </c>
      <c r="J5193" s="4">
        <v>3.2931002499018147E-2</v>
      </c>
      <c r="K5193" s="4">
        <v>5.5069524961541827E-3</v>
      </c>
    </row>
    <row r="5194" spans="7:11" x14ac:dyDescent="0.35">
      <c r="G5194" s="271">
        <v>40360</v>
      </c>
      <c r="H5194" s="4">
        <v>-0.11274699323888571</v>
      </c>
      <c r="I5194" s="4">
        <v>7.377595468157172E-2</v>
      </c>
      <c r="J5194" s="4">
        <v>3.7247557151819821E-2</v>
      </c>
      <c r="K5194" s="4">
        <v>5.3724906273510786E-2</v>
      </c>
    </row>
    <row r="5195" spans="7:11" x14ac:dyDescent="0.35">
      <c r="G5195" s="271">
        <v>40391</v>
      </c>
      <c r="H5195" s="4">
        <v>9.7840789421109076E-2</v>
      </c>
      <c r="I5195" s="4">
        <v>-3.0928103974450671E-2</v>
      </c>
      <c r="J5195" s="4">
        <v>5.4837837282996515E-2</v>
      </c>
      <c r="K5195" s="4">
        <v>6.6271322155590395E-2</v>
      </c>
    </row>
    <row r="5196" spans="7:11" x14ac:dyDescent="0.35">
      <c r="G5196" s="271">
        <v>40422</v>
      </c>
      <c r="H5196" s="4">
        <v>5.4344104648188063E-2</v>
      </c>
      <c r="I5196" s="4">
        <v>-8.0232567526938414E-2</v>
      </c>
      <c r="J5196" s="4">
        <v>7.043466356930228E-2</v>
      </c>
      <c r="K5196" s="4">
        <v>6.0712721686341453E-2</v>
      </c>
    </row>
    <row r="5197" spans="7:11" x14ac:dyDescent="0.35">
      <c r="G5197" s="271">
        <v>40452</v>
      </c>
      <c r="H5197" s="4">
        <v>-7.8344943371621678E-2</v>
      </c>
      <c r="I5197" s="4">
        <v>-9.5565581114418152E-2</v>
      </c>
      <c r="J5197" s="4">
        <v>4.8702087623262669E-2</v>
      </c>
      <c r="K5197" s="4">
        <v>4.7470215555682538E-2</v>
      </c>
    </row>
    <row r="5198" spans="7:11" x14ac:dyDescent="0.35">
      <c r="G5198" s="271">
        <v>40483</v>
      </c>
      <c r="H5198" s="4">
        <v>0.1747899345929218</v>
      </c>
      <c r="I5198" s="4">
        <v>4.175739344714624E-2</v>
      </c>
      <c r="J5198" s="4">
        <v>5.94320428910593E-2</v>
      </c>
      <c r="K5198" s="4">
        <v>4.9095454789781501E-2</v>
      </c>
    </row>
    <row r="5199" spans="7:11" x14ac:dyDescent="0.35">
      <c r="G5199" s="271">
        <v>40513</v>
      </c>
      <c r="H5199" s="4">
        <v>0.20625789243630943</v>
      </c>
      <c r="I5199" s="4">
        <v>0.16199873695594058</v>
      </c>
      <c r="J5199" s="4">
        <v>6.8394232158465851E-2</v>
      </c>
      <c r="K5199" s="4">
        <v>4.0674359521921666E-2</v>
      </c>
    </row>
    <row r="5200" spans="7:11" x14ac:dyDescent="0.35">
      <c r="G5200" s="271">
        <v>40544</v>
      </c>
      <c r="H5200" s="4">
        <v>0.61872997020889331</v>
      </c>
      <c r="I5200" s="4">
        <v>0.1324424276750169</v>
      </c>
      <c r="J5200" s="4">
        <v>0.11378230297018876</v>
      </c>
      <c r="K5200" s="4">
        <v>3.8053866795148883E-2</v>
      </c>
    </row>
    <row r="5201" spans="7:11" x14ac:dyDescent="0.35">
      <c r="G5201" s="271">
        <v>40575</v>
      </c>
      <c r="H5201" s="4">
        <v>4.0879965365361537E-2</v>
      </c>
      <c r="I5201" s="4">
        <v>0.31896934932620846</v>
      </c>
      <c r="J5201" s="4">
        <v>0.10378436603809993</v>
      </c>
      <c r="K5201" s="4">
        <v>8.4723187803532829E-2</v>
      </c>
    </row>
    <row r="5202" spans="7:11" x14ac:dyDescent="0.35">
      <c r="G5202" s="271">
        <v>40603</v>
      </c>
      <c r="H5202" s="4">
        <v>0.36411366437020809</v>
      </c>
      <c r="I5202" s="4">
        <v>8.7523927428658999E-2</v>
      </c>
      <c r="J5202" s="4">
        <v>0.12975072632587636</v>
      </c>
      <c r="K5202" s="4">
        <v>8.1239031765991676E-2</v>
      </c>
    </row>
    <row r="5203" spans="7:11" x14ac:dyDescent="0.35">
      <c r="G5203" s="271">
        <v>40634</v>
      </c>
      <c r="H5203" s="4">
        <v>0.33624648420899583</v>
      </c>
      <c r="I5203" s="4">
        <v>-4.2037653343812154E-2</v>
      </c>
      <c r="J5203" s="4">
        <v>0.16010181269607981</v>
      </c>
      <c r="K5203" s="4">
        <v>5.1192376272367834E-2</v>
      </c>
    </row>
    <row r="5204" spans="7:11" x14ac:dyDescent="0.35">
      <c r="G5204" s="271">
        <v>40664</v>
      </c>
      <c r="H5204" s="4">
        <v>0.18590880936446852</v>
      </c>
      <c r="I5204" s="4">
        <v>9.2527983651593093E-2</v>
      </c>
      <c r="J5204" s="4">
        <v>0.15495547647909746</v>
      </c>
      <c r="K5204" s="4">
        <v>4.4571694984724131E-2</v>
      </c>
    </row>
    <row r="5205" spans="7:11" x14ac:dyDescent="0.35">
      <c r="G5205" s="271">
        <v>40695</v>
      </c>
      <c r="H5205" s="4">
        <v>0.14994819487334876</v>
      </c>
      <c r="I5205" s="4">
        <v>0.16098289743155059</v>
      </c>
      <c r="J5205" s="4">
        <v>0.15479631977051644</v>
      </c>
      <c r="K5205" s="4">
        <v>5.9872527569361678E-2</v>
      </c>
    </row>
    <row r="5206" spans="7:11" x14ac:dyDescent="0.35">
      <c r="G5206" s="271">
        <v>40725</v>
      </c>
      <c r="H5206" s="4">
        <v>0.14118227218065327</v>
      </c>
      <c r="I5206" s="4">
        <v>-0.11875916513730278</v>
      </c>
      <c r="J5206" s="4">
        <v>0.1779205824092156</v>
      </c>
      <c r="K5206" s="4">
        <v>4.2762422643985554E-2</v>
      </c>
    </row>
    <row r="5207" spans="7:11" x14ac:dyDescent="0.35">
      <c r="G5207" s="271">
        <v>40756</v>
      </c>
      <c r="H5207" s="4">
        <v>0.15248378565635479</v>
      </c>
      <c r="I5207" s="4">
        <v>0.12628781403904643</v>
      </c>
      <c r="J5207" s="4">
        <v>0.18111459229359661</v>
      </c>
      <c r="K5207" s="4">
        <v>5.3619142369292438E-2</v>
      </c>
    </row>
    <row r="5208" spans="7:11" x14ac:dyDescent="0.35">
      <c r="G5208" s="271">
        <v>40787</v>
      </c>
      <c r="H5208" s="4">
        <v>-5.0926571457586722E-2</v>
      </c>
      <c r="I5208" s="4">
        <v>3.3579725202364408E-2</v>
      </c>
      <c r="J5208" s="4">
        <v>0.17030878876381927</v>
      </c>
      <c r="K5208" s="4">
        <v>6.4374404174997402E-2</v>
      </c>
    </row>
    <row r="5209" spans="7:11" x14ac:dyDescent="0.35">
      <c r="G5209" s="271">
        <v>40817</v>
      </c>
      <c r="H5209" s="4">
        <v>-1.6454570491224452E-3</v>
      </c>
      <c r="I5209" s="4">
        <v>1.4600399976312017E-2</v>
      </c>
      <c r="J5209" s="4">
        <v>0.18004458512457688</v>
      </c>
      <c r="K5209" s="4">
        <v>7.55074717837807E-2</v>
      </c>
    </row>
    <row r="5210" spans="7:11" x14ac:dyDescent="0.35">
      <c r="G5210" s="271">
        <v>40848</v>
      </c>
      <c r="H5210" s="4">
        <v>4.477315388068015E-2</v>
      </c>
      <c r="I5210" s="4">
        <v>-2.4179546566190258E-2</v>
      </c>
      <c r="J5210" s="4">
        <v>0.16784482942588408</v>
      </c>
      <c r="K5210" s="4">
        <v>6.9507883230000234E-2</v>
      </c>
    </row>
    <row r="5211" spans="7:11" x14ac:dyDescent="0.35">
      <c r="G5211" s="271">
        <v>40878</v>
      </c>
      <c r="H5211" s="4">
        <v>-1.3473858505129388E-2</v>
      </c>
      <c r="I5211" s="4">
        <v>-7.8352061076465529E-2</v>
      </c>
      <c r="J5211" s="4">
        <v>0.14983697295947351</v>
      </c>
      <c r="K5211" s="4">
        <v>4.6177141593640947E-2</v>
      </c>
    </row>
    <row r="5212" spans="7:11" x14ac:dyDescent="0.35">
      <c r="G5212" s="271">
        <v>40909</v>
      </c>
      <c r="H5212" s="4">
        <v>-0.29829515532913831</v>
      </c>
      <c r="I5212" s="4">
        <v>-0.16595374050075173</v>
      </c>
      <c r="J5212" s="4">
        <v>7.3096160935913979E-2</v>
      </c>
      <c r="K5212" s="4">
        <v>1.9498709655913382E-2</v>
      </c>
    </row>
    <row r="5213" spans="7:11" x14ac:dyDescent="0.35">
      <c r="G5213" s="271">
        <v>40940</v>
      </c>
      <c r="H5213" s="4">
        <v>-7.4315598014754625E-2</v>
      </c>
      <c r="I5213" s="4">
        <v>0.14555990142712627</v>
      </c>
      <c r="J5213" s="4">
        <v>6.3198327427629986E-2</v>
      </c>
      <c r="K5213" s="4">
        <v>1.1827896411232164E-2</v>
      </c>
    </row>
    <row r="5214" spans="7:11" x14ac:dyDescent="0.35">
      <c r="G5214" s="271">
        <v>40969</v>
      </c>
      <c r="H5214" s="4">
        <v>-0.18750513891474685</v>
      </c>
      <c r="I5214" s="4">
        <v>1.0095358600958004E-2</v>
      </c>
      <c r="J5214" s="4">
        <v>1.0859423518471134E-2</v>
      </c>
      <c r="K5214" s="4">
        <v>5.1848430610552665E-3</v>
      </c>
    </row>
    <row r="5215" spans="7:11" x14ac:dyDescent="0.35">
      <c r="G5215" s="271">
        <v>41000</v>
      </c>
      <c r="H5215" s="4">
        <v>-0.14045968255405006</v>
      </c>
      <c r="I5215" s="4">
        <v>-5.1110279616908949E-2</v>
      </c>
      <c r="J5215" s="4">
        <v>-2.4082170621964827E-2</v>
      </c>
      <c r="K5215" s="4">
        <v>4.6128218253331799E-3</v>
      </c>
    </row>
    <row r="5216" spans="7:11" x14ac:dyDescent="0.35">
      <c r="G5216" s="271">
        <v>41030</v>
      </c>
      <c r="H5216" s="4">
        <v>-0.13652820589742343</v>
      </c>
      <c r="I5216" s="4">
        <v>-3.0576716265048987E-2</v>
      </c>
      <c r="J5216" s="4">
        <v>-5.0914281212129486E-2</v>
      </c>
      <c r="K5216" s="4">
        <v>-5.6296342907512509E-3</v>
      </c>
    </row>
    <row r="5217" spans="7:11" x14ac:dyDescent="0.35">
      <c r="G5217" s="271">
        <v>41061</v>
      </c>
      <c r="H5217" s="4">
        <v>-0.15870767815656672</v>
      </c>
      <c r="I5217" s="4">
        <v>-4.4073515731919088E-2</v>
      </c>
      <c r="J5217" s="4">
        <v>-7.6352797277609907E-2</v>
      </c>
      <c r="K5217" s="4">
        <v>-2.1217463263737746E-2</v>
      </c>
    </row>
    <row r="5218" spans="7:11" x14ac:dyDescent="0.35">
      <c r="G5218" s="271">
        <v>41091</v>
      </c>
      <c r="H5218" s="4">
        <v>6.3956765102163526E-2</v>
      </c>
      <c r="I5218" s="4">
        <v>0.36432720275970487</v>
      </c>
      <c r="J5218" s="4">
        <v>-8.0267550441035507E-2</v>
      </c>
      <c r="K5218" s="4">
        <v>1.6236376064523439E-2</v>
      </c>
    </row>
    <row r="5219" spans="7:11" x14ac:dyDescent="0.35">
      <c r="G5219" s="271">
        <v>41122</v>
      </c>
      <c r="H5219" s="4">
        <v>0.56557934051384184</v>
      </c>
      <c r="I5219" s="4">
        <v>0.17998138545469966</v>
      </c>
      <c r="J5219" s="4">
        <v>-5.1146653510717122E-2</v>
      </c>
      <c r="K5219" s="4">
        <v>2.1039044517909833E-2</v>
      </c>
    </row>
    <row r="5220" spans="7:11" x14ac:dyDescent="0.35">
      <c r="G5220" s="271">
        <v>41153</v>
      </c>
      <c r="H5220" s="4">
        <v>0.13975538239320784</v>
      </c>
      <c r="I5220" s="4">
        <v>-8.5631711342247785E-3</v>
      </c>
      <c r="J5220" s="4">
        <v>-3.6202249111511708E-2</v>
      </c>
      <c r="K5220" s="4">
        <v>1.7565504067507121E-2</v>
      </c>
    </row>
    <row r="5221" spans="7:11" x14ac:dyDescent="0.35">
      <c r="G5221" s="271">
        <v>41183</v>
      </c>
      <c r="H5221" s="4">
        <v>0.21767030249929542</v>
      </c>
      <c r="I5221" s="4">
        <v>0.15337791106623455</v>
      </c>
      <c r="J5221" s="4">
        <v>-1.7742945566661561E-2</v>
      </c>
      <c r="K5221" s="4">
        <v>2.9032598534037835E-2</v>
      </c>
    </row>
    <row r="5222" spans="7:11" x14ac:dyDescent="0.35">
      <c r="G5222" s="271">
        <v>41214</v>
      </c>
      <c r="H5222" s="4">
        <v>-6.4312262596320169E-2</v>
      </c>
      <c r="I5222" s="4">
        <v>0.1777448895506677</v>
      </c>
      <c r="J5222" s="4">
        <v>-2.6621706906236109E-2</v>
      </c>
      <c r="K5222" s="4">
        <v>4.5566445045519766E-2</v>
      </c>
    </row>
    <row r="5223" spans="7:11" x14ac:dyDescent="0.35">
      <c r="G5223" s="271">
        <v>41244</v>
      </c>
      <c r="H5223" s="4">
        <v>-3.5027918328526586E-2</v>
      </c>
      <c r="I5223" s="4">
        <v>-7.0745787659223347E-2</v>
      </c>
      <c r="J5223" s="4">
        <v>-2.8196972530052267E-2</v>
      </c>
      <c r="K5223" s="4">
        <v>4.7205715609141885E-2</v>
      </c>
    </row>
    <row r="5224" spans="7:11" x14ac:dyDescent="0.35">
      <c r="G5224" s="271">
        <v>41275</v>
      </c>
      <c r="H5224" s="4">
        <v>0.24034521558270416</v>
      </c>
      <c r="I5224" s="4">
        <v>0.21357470390294386</v>
      </c>
      <c r="J5224" s="4">
        <v>1.624798407106498E-2</v>
      </c>
      <c r="K5224" s="4">
        <v>7.9147613666333827E-2</v>
      </c>
    </row>
    <row r="5225" spans="7:11" x14ac:dyDescent="0.35">
      <c r="G5225" s="271">
        <v>41306</v>
      </c>
      <c r="H5225" s="4">
        <v>3.1911900195888743E-2</v>
      </c>
      <c r="I5225" s="4">
        <v>-0.10117652105210795</v>
      </c>
      <c r="J5225" s="4">
        <v>2.4646402533723633E-2</v>
      </c>
      <c r="K5225" s="4">
        <v>5.8654699289944601E-2</v>
      </c>
    </row>
    <row r="5226" spans="7:11" x14ac:dyDescent="0.35">
      <c r="G5226" s="271">
        <v>41334</v>
      </c>
      <c r="H5226" s="4">
        <v>0.16060928949456144</v>
      </c>
      <c r="I5226" s="4">
        <v>-0.28258252470951073</v>
      </c>
      <c r="J5226" s="4">
        <v>6.008944016571971E-2</v>
      </c>
      <c r="K5226" s="4">
        <v>3.1221179360262141E-2</v>
      </c>
    </row>
    <row r="5227" spans="7:11" x14ac:dyDescent="0.35">
      <c r="G5227" s="271">
        <v>41365</v>
      </c>
      <c r="H5227" s="4">
        <v>0.20819676292805633</v>
      </c>
      <c r="I5227" s="4">
        <v>0.38011705706743393</v>
      </c>
      <c r="J5227" s="4">
        <v>8.9819913389694861E-2</v>
      </c>
      <c r="K5227" s="4">
        <v>6.4845731492888303E-2</v>
      </c>
    </row>
    <row r="5228" spans="7:11" x14ac:dyDescent="0.35">
      <c r="G5228" s="271">
        <v>41395</v>
      </c>
      <c r="H5228" s="4">
        <v>0.2203283285798292</v>
      </c>
      <c r="I5228" s="4">
        <v>-5.2147256832100974E-2</v>
      </c>
      <c r="J5228" s="4">
        <v>0.12292716036361284</v>
      </c>
      <c r="K5228" s="4">
        <v>6.324327316212508E-2</v>
      </c>
    </row>
    <row r="5229" spans="7:11" x14ac:dyDescent="0.35">
      <c r="G5229" s="271">
        <v>41426</v>
      </c>
      <c r="H5229" s="4">
        <v>0.20321636705158008</v>
      </c>
      <c r="I5229" s="4">
        <v>-8.4206397024379265E-2</v>
      </c>
      <c r="J5229" s="4">
        <v>0.15697373084022281</v>
      </c>
      <c r="K5229" s="4">
        <v>6.0299392675675412E-2</v>
      </c>
    </row>
    <row r="5230" spans="7:11" x14ac:dyDescent="0.35">
      <c r="G5230" s="271">
        <v>41456</v>
      </c>
      <c r="H5230" s="4">
        <v>0.17198909035204402</v>
      </c>
      <c r="I5230" s="4">
        <v>-0.18519596508688685</v>
      </c>
      <c r="J5230" s="4">
        <v>0.16619434938342037</v>
      </c>
      <c r="K5230" s="4">
        <v>1.2843123706606674E-2</v>
      </c>
    </row>
    <row r="5231" spans="7:11" x14ac:dyDescent="0.35">
      <c r="G5231" s="271">
        <v>41487</v>
      </c>
      <c r="H5231" s="4">
        <v>-0.24054445421554116</v>
      </c>
      <c r="I5231" s="4">
        <v>-0.10638096742796244</v>
      </c>
      <c r="J5231" s="4">
        <v>9.4553720357252624E-2</v>
      </c>
      <c r="K5231" s="4">
        <v>-9.0836303715469136E-3</v>
      </c>
    </row>
    <row r="5232" spans="7:11" x14ac:dyDescent="0.35">
      <c r="G5232" s="271">
        <v>41518</v>
      </c>
      <c r="H5232" s="4">
        <v>3.6444272129263489E-2</v>
      </c>
      <c r="I5232" s="4">
        <v>0.17500174525003698</v>
      </c>
      <c r="J5232" s="4">
        <v>8.5491788673011326E-2</v>
      </c>
      <c r="K5232" s="4">
        <v>5.8013689675466829E-3</v>
      </c>
    </row>
    <row r="5233" spans="7:11" x14ac:dyDescent="0.35">
      <c r="G5233" s="271">
        <v>41548</v>
      </c>
      <c r="H5233" s="4">
        <v>-4.5139939150098285E-2</v>
      </c>
      <c r="I5233" s="4">
        <v>1.9107521794250681E-2</v>
      </c>
      <c r="J5233" s="4">
        <v>6.0529096163758345E-2</v>
      </c>
      <c r="K5233" s="4">
        <v>-4.8196731637044632E-3</v>
      </c>
    </row>
    <row r="5234" spans="7:11" x14ac:dyDescent="0.35">
      <c r="G5234" s="271">
        <v>41579</v>
      </c>
      <c r="H5234" s="4">
        <v>5.9023586849057397E-2</v>
      </c>
      <c r="I5234" s="4">
        <v>-0.14628751790035655</v>
      </c>
      <c r="J5234" s="4">
        <v>7.1110259359321359E-2</v>
      </c>
      <c r="K5234" s="4">
        <v>-3.1987388291411456E-2</v>
      </c>
    </row>
    <row r="5235" spans="7:11" x14ac:dyDescent="0.35">
      <c r="G5235" s="271">
        <v>41609</v>
      </c>
      <c r="H5235" s="4">
        <v>0.72031860428170891</v>
      </c>
      <c r="I5235" s="4">
        <v>1.8295354366664851E-2</v>
      </c>
      <c r="J5235" s="4">
        <v>0.12575064813537651</v>
      </c>
      <c r="K5235" s="4">
        <v>-2.4611021730914562E-2</v>
      </c>
    </row>
    <row r="5236" spans="7:11" x14ac:dyDescent="0.35">
      <c r="G5236" s="271">
        <v>41640</v>
      </c>
      <c r="H5236" s="4">
        <v>2.3455892318700489E-2</v>
      </c>
      <c r="I5236" s="4">
        <v>6.1812965695287714E-2</v>
      </c>
      <c r="J5236" s="4">
        <v>0.10958931733200705</v>
      </c>
      <c r="K5236" s="4">
        <v>-3.3962275179788115E-2</v>
      </c>
    </row>
    <row r="5237" spans="7:11" x14ac:dyDescent="0.35">
      <c r="G5237" s="271">
        <v>41671</v>
      </c>
      <c r="H5237" s="4">
        <v>0.10389844900814893</v>
      </c>
      <c r="I5237" s="4">
        <v>-2.7262059755595036E-2</v>
      </c>
      <c r="J5237" s="4">
        <v>0.11477480039853272</v>
      </c>
      <c r="K5237" s="4">
        <v>-2.8013092425558495E-2</v>
      </c>
    </row>
    <row r="5238" spans="7:11" x14ac:dyDescent="0.35">
      <c r="G5238" s="271">
        <v>41699</v>
      </c>
      <c r="H5238" s="4">
        <v>-8.6125331355592527E-2</v>
      </c>
      <c r="I5238" s="4">
        <v>0.34195319179018435</v>
      </c>
      <c r="J5238" s="4">
        <v>9.1282655454949069E-2</v>
      </c>
      <c r="K5238" s="4">
        <v>1.9173106561141573E-2</v>
      </c>
    </row>
    <row r="5239" spans="7:11" x14ac:dyDescent="0.35">
      <c r="G5239" s="271">
        <v>41730</v>
      </c>
      <c r="H5239" s="4">
        <v>-0.13240964564732727</v>
      </c>
      <c r="I5239" s="4">
        <v>-0.21212403598827922</v>
      </c>
      <c r="J5239" s="4">
        <v>6.3591258161097564E-2</v>
      </c>
      <c r="K5239" s="4">
        <v>-3.0125192548021706E-2</v>
      </c>
    </row>
    <row r="5240" spans="7:11" x14ac:dyDescent="0.35">
      <c r="G5240" s="271">
        <v>41760</v>
      </c>
      <c r="H5240" s="4">
        <v>-1.9390492251496028E-2</v>
      </c>
      <c r="I5240" s="4">
        <v>3.3323412598622371E-2</v>
      </c>
      <c r="J5240" s="4">
        <v>4.4218393844587256E-2</v>
      </c>
      <c r="K5240" s="4">
        <v>-2.3453619805054782E-2</v>
      </c>
    </row>
    <row r="5241" spans="7:11" x14ac:dyDescent="0.35">
      <c r="G5241" s="271">
        <v>41791</v>
      </c>
      <c r="H5241" s="4">
        <v>3.6082423212745018E-2</v>
      </c>
      <c r="I5241" s="4">
        <v>0.25118754282992373</v>
      </c>
      <c r="J5241" s="4">
        <v>3.2251393178326149E-2</v>
      </c>
      <c r="K5241" s="4">
        <v>1.1875303332740117E-3</v>
      </c>
    </row>
    <row r="5242" spans="7:11" x14ac:dyDescent="0.35">
      <c r="G5242" s="271">
        <v>41821</v>
      </c>
      <c r="H5242" s="4">
        <v>-6.9126255719499929E-2</v>
      </c>
      <c r="I5242" s="4">
        <v>2.7119053460316733E-2</v>
      </c>
      <c r="J5242" s="4">
        <v>1.2295902744565712E-2</v>
      </c>
      <c r="K5242" s="4">
        <v>2.1948047606899834E-2</v>
      </c>
    </row>
    <row r="5243" spans="7:11" x14ac:dyDescent="0.35">
      <c r="G5243" s="271">
        <v>41852</v>
      </c>
      <c r="H5243" s="4">
        <v>-4.0679028166836662E-2</v>
      </c>
      <c r="I5243" s="4">
        <v>-8.4727352832809966E-2</v>
      </c>
      <c r="J5243" s="4">
        <v>3.3321474265433526E-2</v>
      </c>
      <c r="K5243" s="4">
        <v>2.4747372120881295E-2</v>
      </c>
    </row>
    <row r="5244" spans="7:11" x14ac:dyDescent="0.35">
      <c r="G5244" s="271">
        <v>41883</v>
      </c>
      <c r="H5244" s="4">
        <v>0.12443368230262841</v>
      </c>
      <c r="I5244" s="4">
        <v>-6.3218751060702738E-2</v>
      </c>
      <c r="J5244" s="4">
        <v>4.1118215452917939E-2</v>
      </c>
      <c r="K5244" s="4">
        <v>4.3002584626994356E-3</v>
      </c>
    </row>
    <row r="5245" spans="7:11" x14ac:dyDescent="0.35">
      <c r="G5245" s="271">
        <v>41913</v>
      </c>
      <c r="H5245" s="4">
        <v>-6.9110937681130746E-2</v>
      </c>
      <c r="I5245" s="4">
        <v>-6.8024916793665402E-2</v>
      </c>
      <c r="J5245" s="4">
        <v>3.9248887452313141E-2</v>
      </c>
      <c r="K5245" s="4">
        <v>-3.9396513375649089E-3</v>
      </c>
    </row>
    <row r="5246" spans="7:11" x14ac:dyDescent="0.35">
      <c r="G5246" s="271">
        <v>41944</v>
      </c>
      <c r="H5246" s="4">
        <v>2.9131717959725689E-2</v>
      </c>
      <c r="I5246" s="4">
        <v>-6.1669735138860426E-2</v>
      </c>
      <c r="J5246" s="4">
        <v>3.696568977979231E-2</v>
      </c>
      <c r="K5246" s="4">
        <v>4.8699018922029325E-3</v>
      </c>
    </row>
    <row r="5247" spans="7:11" x14ac:dyDescent="0.35">
      <c r="G5247" s="271">
        <v>41974</v>
      </c>
      <c r="H5247" s="4">
        <v>-0.36162299245647089</v>
      </c>
      <c r="I5247" s="4">
        <v>-0.22468188686735813</v>
      </c>
      <c r="J5247" s="4">
        <v>-5.0560066787466051E-2</v>
      </c>
      <c r="K5247" s="4">
        <v>-1.5450070854337694E-2</v>
      </c>
    </row>
    <row r="5248" spans="7:11" x14ac:dyDescent="0.35">
      <c r="G5248" s="271">
        <v>42005</v>
      </c>
      <c r="H5248" s="4">
        <v>-8.3475844197195004E-2</v>
      </c>
      <c r="I5248" s="4">
        <v>-6.6900438759344705E-2</v>
      </c>
      <c r="J5248" s="4">
        <v>-5.8617850794626336E-2</v>
      </c>
      <c r="K5248" s="4">
        <v>-2.7073222952579301E-2</v>
      </c>
    </row>
    <row r="5249" spans="7:11" x14ac:dyDescent="0.35">
      <c r="G5249" s="271">
        <v>42036</v>
      </c>
      <c r="H5249" s="4">
        <v>5.3907411440005548E-2</v>
      </c>
      <c r="I5249" s="4">
        <v>8.4481364496108657E-2</v>
      </c>
      <c r="J5249" s="4">
        <v>-6.1178129769946743E-2</v>
      </c>
      <c r="K5249" s="4">
        <v>-1.8907741716842952E-2</v>
      </c>
    </row>
    <row r="5250" spans="7:11" x14ac:dyDescent="0.35">
      <c r="G5250" s="271">
        <v>42064</v>
      </c>
      <c r="H5250" s="4">
        <v>6.0298244017537472E-2</v>
      </c>
      <c r="I5250" s="4">
        <v>5.0813873741106352E-2</v>
      </c>
      <c r="J5250" s="4">
        <v>-4.9002786960208988E-2</v>
      </c>
      <c r="K5250" s="4">
        <v>-3.5981911988492543E-2</v>
      </c>
    </row>
    <row r="5251" spans="7:11" x14ac:dyDescent="0.35">
      <c r="G5251" s="271">
        <v>42095</v>
      </c>
      <c r="H5251" s="4">
        <v>0.17254084830604577</v>
      </c>
      <c r="I5251" s="4">
        <v>5.461252934837435E-2</v>
      </c>
      <c r="J5251" s="4">
        <v>-2.6610367138682145E-2</v>
      </c>
      <c r="K5251" s="4">
        <v>-1.0453166022956539E-2</v>
      </c>
    </row>
    <row r="5252" spans="7:11" x14ac:dyDescent="0.35">
      <c r="G5252" s="271">
        <v>42125</v>
      </c>
      <c r="H5252" s="4">
        <v>3.8155442782507931E-2</v>
      </c>
      <c r="I5252" s="4">
        <v>2.2707678903450379E-2</v>
      </c>
      <c r="J5252" s="4">
        <v>-2.1670810077574654E-2</v>
      </c>
      <c r="K5252" s="4">
        <v>-1.1202745631146427E-2</v>
      </c>
    </row>
    <row r="5253" spans="7:11" x14ac:dyDescent="0.35">
      <c r="G5253" s="271">
        <v>42156</v>
      </c>
      <c r="H5253" s="4">
        <v>5.0547269107914738E-2</v>
      </c>
      <c r="I5253" s="4">
        <v>3.2561177411412734E-2</v>
      </c>
      <c r="J5253" s="4">
        <v>-2.0260047847768137E-2</v>
      </c>
      <c r="K5253" s="4">
        <v>-2.6189712541197618E-2</v>
      </c>
    </row>
    <row r="5254" spans="7:11" x14ac:dyDescent="0.35">
      <c r="G5254" s="271">
        <v>42186</v>
      </c>
      <c r="H5254" s="4">
        <v>8.5375886280325775E-2</v>
      </c>
      <c r="I5254" s="4">
        <v>6.4194269640086787E-2</v>
      </c>
      <c r="J5254" s="4">
        <v>-7.1066021876140528E-3</v>
      </c>
      <c r="K5254" s="4">
        <v>-2.3036852525218476E-2</v>
      </c>
    </row>
    <row r="5255" spans="7:11" x14ac:dyDescent="0.35">
      <c r="G5255" s="271">
        <v>42217</v>
      </c>
      <c r="H5255" s="4">
        <v>2.7861844467041763E-2</v>
      </c>
      <c r="I5255" s="4">
        <v>1.0017532458255873E-2</v>
      </c>
      <c r="J5255" s="4">
        <v>-2.228216558808227E-3</v>
      </c>
      <c r="K5255" s="4">
        <v>-1.6235813133016808E-2</v>
      </c>
    </row>
    <row r="5256" spans="7:11" x14ac:dyDescent="0.35">
      <c r="G5256" s="271">
        <v>42248</v>
      </c>
      <c r="H5256" s="4">
        <v>5.0456970176513405E-2</v>
      </c>
      <c r="I5256" s="4">
        <v>-2.0631638104186667E-2</v>
      </c>
      <c r="J5256" s="4">
        <v>-7.9592847375113962E-3</v>
      </c>
      <c r="K5256" s="4">
        <v>-1.2192518084398585E-2</v>
      </c>
    </row>
    <row r="5257" spans="7:11" x14ac:dyDescent="0.35">
      <c r="G5257" s="271">
        <v>42278</v>
      </c>
      <c r="H5257" s="4">
        <v>0.10922229534584726</v>
      </c>
      <c r="I5257" s="4">
        <v>2.7490455341784958E-2</v>
      </c>
      <c r="J5257" s="4">
        <v>7.4331918047261247E-3</v>
      </c>
      <c r="K5257" s="4">
        <v>-3.3522489311550441E-3</v>
      </c>
    </row>
    <row r="5258" spans="7:11" x14ac:dyDescent="0.35">
      <c r="G5258" s="271">
        <v>42309</v>
      </c>
      <c r="H5258" s="4">
        <v>0.13086162708231663</v>
      </c>
      <c r="I5258" s="4">
        <v>0.21529834626321298</v>
      </c>
      <c r="J5258" s="4">
        <v>1.5488370756252978E-2</v>
      </c>
      <c r="K5258" s="4">
        <v>1.7837847338078694E-2</v>
      </c>
    </row>
    <row r="5259" spans="7:11" x14ac:dyDescent="0.35">
      <c r="G5259" s="271">
        <v>42339</v>
      </c>
      <c r="H5259" s="4">
        <v>6.1374341762130191E-2</v>
      </c>
      <c r="I5259" s="4">
        <v>0.16615381054232614</v>
      </c>
      <c r="J5259" s="4">
        <v>6.2566051739761486E-2</v>
      </c>
      <c r="K5259" s="4">
        <v>4.8235601225704583E-2</v>
      </c>
    </row>
    <row r="5260" spans="7:11" x14ac:dyDescent="0.35">
      <c r="G5260" s="271">
        <v>42370</v>
      </c>
      <c r="H5260" s="4">
        <v>3.9570792176063296E-2</v>
      </c>
      <c r="I5260" s="4">
        <v>3.0866281960273856E-2</v>
      </c>
      <c r="J5260" s="4">
        <v>7.2730416863716174E-2</v>
      </c>
      <c r="K5260" s="4">
        <v>5.775019350086974E-2</v>
      </c>
    </row>
    <row r="5261" spans="7:11" x14ac:dyDescent="0.35">
      <c r="G5261" s="271">
        <v>42401</v>
      </c>
      <c r="H5261" s="4">
        <v>4.1260951442417371E-2</v>
      </c>
      <c r="I5261" s="4">
        <v>-2.9221915698784184E-2</v>
      </c>
      <c r="J5261" s="4">
        <v>7.1603029461413836E-2</v>
      </c>
      <c r="K5261" s="4">
        <v>4.8734543038623235E-2</v>
      </c>
    </row>
    <row r="5262" spans="7:11" x14ac:dyDescent="0.35">
      <c r="G5262" s="271">
        <v>42430</v>
      </c>
      <c r="H5262" s="4">
        <v>3.5129558323774734E-2</v>
      </c>
      <c r="I5262" s="4">
        <v>-5.7399045078054711E-2</v>
      </c>
      <c r="J5262" s="4">
        <v>6.9247895377275048E-2</v>
      </c>
      <c r="K5262" s="4">
        <v>3.8632769936846278E-2</v>
      </c>
    </row>
    <row r="5263" spans="7:11" x14ac:dyDescent="0.35">
      <c r="G5263" s="271">
        <v>42461</v>
      </c>
      <c r="H5263" s="4">
        <v>0.15797621965542974</v>
      </c>
      <c r="I5263" s="4">
        <v>4.2339877454333763E-3</v>
      </c>
      <c r="J5263" s="4">
        <v>6.9301817396542953E-2</v>
      </c>
      <c r="K5263" s="4">
        <v>3.4341482673426071E-2</v>
      </c>
    </row>
    <row r="5264" spans="7:11" x14ac:dyDescent="0.35">
      <c r="G5264" s="271">
        <v>42491</v>
      </c>
      <c r="H5264" s="4">
        <v>1.8669164175886488E-2</v>
      </c>
      <c r="I5264" s="4">
        <v>7.7059194010888232E-2</v>
      </c>
      <c r="J5264" s="4">
        <v>6.7417951929128694E-2</v>
      </c>
      <c r="K5264" s="4">
        <v>3.889795217700831E-2</v>
      </c>
    </row>
    <row r="5265" spans="7:11" x14ac:dyDescent="0.35">
      <c r="G5265" s="271">
        <v>42522</v>
      </c>
      <c r="H5265" s="4">
        <v>-1.4143151949349453E-2</v>
      </c>
      <c r="I5265" s="4">
        <v>6.2770421490940809E-2</v>
      </c>
      <c r="J5265" s="4">
        <v>6.1404020474880916E-2</v>
      </c>
      <c r="K5265" s="4">
        <v>4.1771628973906294E-2</v>
      </c>
    </row>
    <row r="5266" spans="7:11" x14ac:dyDescent="0.35">
      <c r="G5266" s="271">
        <v>42552</v>
      </c>
      <c r="H5266" s="4">
        <v>-3.2957569355907546E-2</v>
      </c>
      <c r="I5266" s="4">
        <v>-0.18700385763187677</v>
      </c>
      <c r="J5266" s="4">
        <v>5.0815588551917035E-2</v>
      </c>
      <c r="K5266" s="4">
        <v>1.9474282677758969E-2</v>
      </c>
    </row>
    <row r="5267" spans="7:11" x14ac:dyDescent="0.35">
      <c r="G5267" s="271">
        <v>42583</v>
      </c>
      <c r="H5267" s="4">
        <v>0.1429084694943894</v>
      </c>
      <c r="I5267" s="4">
        <v>0.24646607077906646</v>
      </c>
      <c r="J5267" s="4">
        <v>5.9034623130084229E-2</v>
      </c>
      <c r="K5267" s="4">
        <v>3.5902986929339908E-2</v>
      </c>
    </row>
    <row r="5268" spans="7:11" x14ac:dyDescent="0.35">
      <c r="G5268" s="271">
        <v>42614</v>
      </c>
      <c r="H5268" s="4">
        <v>-7.2722804211661218E-3</v>
      </c>
      <c r="I5268" s="4">
        <v>9.6764046220156219E-2</v>
      </c>
      <c r="J5268" s="4">
        <v>5.3150142829782032E-2</v>
      </c>
      <c r="K5268" s="4">
        <v>4.6292142919185597E-2</v>
      </c>
    </row>
    <row r="5269" spans="7:11" x14ac:dyDescent="0.35">
      <c r="G5269" s="271">
        <v>42644</v>
      </c>
      <c r="H5269" s="4">
        <v>8.4620636325896115E-3</v>
      </c>
      <c r="I5269" s="4">
        <v>-1.8958892870078903E-2</v>
      </c>
      <c r="J5269" s="4">
        <v>4.4323912442995272E-2</v>
      </c>
      <c r="K5269" s="4">
        <v>4.1995383948479459E-2</v>
      </c>
    </row>
    <row r="5270" spans="7:11" x14ac:dyDescent="0.35">
      <c r="G5270" s="271">
        <v>42675</v>
      </c>
      <c r="H5270" s="4">
        <v>0.21418084935562587</v>
      </c>
      <c r="I5270" s="4">
        <v>3.0030508572285397E-2</v>
      </c>
      <c r="J5270" s="4">
        <v>5.2504473608744773E-2</v>
      </c>
      <c r="K5270" s="4">
        <v>2.8068534690908198E-2</v>
      </c>
    </row>
    <row r="5271" spans="7:11" x14ac:dyDescent="0.35">
      <c r="G5271" s="271">
        <v>42705</v>
      </c>
      <c r="H5271" s="4">
        <v>0.10638174891712149</v>
      </c>
      <c r="I5271" s="4">
        <v>0.1247461383121593</v>
      </c>
      <c r="J5271" s="4">
        <v>5.5866896093557772E-2</v>
      </c>
      <c r="K5271" s="4">
        <v>2.6474665053551449E-2</v>
      </c>
    </row>
    <row r="5272" spans="7:11" x14ac:dyDescent="0.35">
      <c r="G5272" s="271">
        <v>42736</v>
      </c>
      <c r="H5272" s="4">
        <v>0.14231332415446252</v>
      </c>
      <c r="I5272" s="4">
        <v>0.30519831605464454</v>
      </c>
      <c r="J5272" s="4">
        <v>6.3244501393424857E-2</v>
      </c>
      <c r="K5272" s="4">
        <v>5.0479546835446865E-2</v>
      </c>
    </row>
    <row r="5273" spans="7:11" x14ac:dyDescent="0.35">
      <c r="G5273" s="271">
        <v>42767</v>
      </c>
      <c r="H5273" s="4">
        <v>0.11667796211165493</v>
      </c>
      <c r="I5273" s="4">
        <v>0.18692330379013566</v>
      </c>
      <c r="J5273" s="4">
        <v>6.9245010611786562E-2</v>
      </c>
      <c r="K5273" s="4">
        <v>6.6819299261433374E-2</v>
      </c>
    </row>
    <row r="5274" spans="7:11" x14ac:dyDescent="0.35">
      <c r="G5274" s="271">
        <v>42795</v>
      </c>
      <c r="H5274" s="4">
        <v>0.20881072329922667</v>
      </c>
      <c r="I5274" s="4">
        <v>0.19954595138366549</v>
      </c>
      <c r="J5274" s="4">
        <v>8.4484321177243915E-2</v>
      </c>
      <c r="K5274" s="4">
        <v>8.9249276949541878E-2</v>
      </c>
    </row>
    <row r="5275" spans="7:11" x14ac:dyDescent="0.35">
      <c r="G5275" s="271">
        <v>42826</v>
      </c>
      <c r="H5275" s="4">
        <v>3.3410014379535724E-2</v>
      </c>
      <c r="I5275" s="4">
        <v>-0.103654284392527</v>
      </c>
      <c r="J5275" s="4">
        <v>7.3952352210668426E-2</v>
      </c>
      <c r="K5275" s="4">
        <v>8.0147619262306291E-2</v>
      </c>
    </row>
    <row r="5276" spans="7:11" x14ac:dyDescent="0.35">
      <c r="G5276" s="271">
        <v>42856</v>
      </c>
      <c r="H5276" s="4">
        <v>0.11083028804660588</v>
      </c>
      <c r="I5276" s="4">
        <v>0.14150970987648881</v>
      </c>
      <c r="J5276" s="4">
        <v>8.1895178402646263E-2</v>
      </c>
      <c r="K5276" s="4">
        <v>8.5756643721117909E-2</v>
      </c>
    </row>
    <row r="5277" spans="7:11" x14ac:dyDescent="0.35">
      <c r="G5277" s="271">
        <v>42887</v>
      </c>
      <c r="H5277" s="4">
        <v>0.19674640597045179</v>
      </c>
      <c r="I5277" s="4">
        <v>-3.1574187395381759E-2</v>
      </c>
      <c r="J5277" s="4">
        <v>9.999686976941824E-2</v>
      </c>
      <c r="K5277" s="4">
        <v>7.6407552290417291E-2</v>
      </c>
    </row>
    <row r="5278" spans="7:11" x14ac:dyDescent="0.35">
      <c r="G5278" s="271">
        <v>42917</v>
      </c>
      <c r="H5278" s="4">
        <v>-7.3395255456996877E-2</v>
      </c>
      <c r="I5278" s="4">
        <v>0.31912162805969713</v>
      </c>
      <c r="J5278" s="4">
        <v>9.6992230804613833E-2</v>
      </c>
      <c r="K5278" s="4">
        <v>0.11674035407160721</v>
      </c>
    </row>
    <row r="5279" spans="7:11" x14ac:dyDescent="0.35">
      <c r="G5279" s="271">
        <v>42948</v>
      </c>
      <c r="H5279" s="4">
        <v>3.4845614582997397E-2</v>
      </c>
      <c r="I5279" s="4">
        <v>-0.12036705954395122</v>
      </c>
      <c r="J5279" s="4">
        <v>8.9060456646031128E-2</v>
      </c>
      <c r="K5279" s="4">
        <v>8.8204770715855307E-2</v>
      </c>
    </row>
    <row r="5280" spans="7:11" x14ac:dyDescent="0.35">
      <c r="G5280" s="271">
        <v>42979</v>
      </c>
      <c r="H5280" s="4">
        <v>6.1504901041489868E-2</v>
      </c>
      <c r="I5280" s="4">
        <v>4.924210354450631E-2</v>
      </c>
      <c r="J5280" s="4">
        <v>9.5689353533491284E-2</v>
      </c>
      <c r="K5280" s="4">
        <v>8.3909978170974897E-2</v>
      </c>
    </row>
    <row r="5281" spans="7:11" x14ac:dyDescent="0.35">
      <c r="G5281" s="271">
        <v>43009</v>
      </c>
      <c r="H5281" s="4">
        <v>0.10680109920689973</v>
      </c>
      <c r="I5281" s="4">
        <v>0.20973195830944547</v>
      </c>
      <c r="J5281" s="4">
        <v>0.10442442461635371</v>
      </c>
      <c r="K5281" s="4">
        <v>0.10378522151200875</v>
      </c>
    </row>
    <row r="5282" spans="7:11" x14ac:dyDescent="0.35">
      <c r="G5282" s="271">
        <v>43040</v>
      </c>
      <c r="H5282" s="4">
        <v>2.9720555719684016E-2</v>
      </c>
      <c r="I5282" s="4">
        <v>0.11817690196835495</v>
      </c>
      <c r="J5282" s="4">
        <v>8.7730768075888976E-2</v>
      </c>
      <c r="K5282" s="4">
        <v>0.1115485050612981</v>
      </c>
    </row>
    <row r="5283" spans="7:11" x14ac:dyDescent="0.35">
      <c r="G5283" s="271">
        <v>43070</v>
      </c>
      <c r="H5283" s="4">
        <v>0.14605771272903634</v>
      </c>
      <c r="I5283" s="4">
        <v>9.2173461664275758E-2</v>
      </c>
      <c r="J5283" s="4">
        <v>9.0940506863033121E-2</v>
      </c>
      <c r="K5283" s="4">
        <v>0.10904862478164268</v>
      </c>
    </row>
    <row r="5284" spans="7:11" x14ac:dyDescent="0.35">
      <c r="G5284" s="271">
        <v>43101</v>
      </c>
      <c r="H5284" s="4">
        <v>0.11604727562723149</v>
      </c>
      <c r="I5284" s="4">
        <v>1.3544282038376432E-2</v>
      </c>
      <c r="J5284" s="4">
        <v>8.9398613635578217E-2</v>
      </c>
      <c r="K5284" s="4">
        <v>8.2339225334947974E-2</v>
      </c>
    </row>
    <row r="5285" spans="7:11" x14ac:dyDescent="0.35">
      <c r="G5285" s="271">
        <v>43132</v>
      </c>
      <c r="H5285" s="4">
        <v>-4.6172734681016459E-2</v>
      </c>
      <c r="I5285" s="4">
        <v>-3.327454494334614E-2</v>
      </c>
      <c r="J5285" s="4">
        <v>7.5948186096347348E-2</v>
      </c>
      <c r="K5285" s="4">
        <v>6.5392451383759598E-2</v>
      </c>
    </row>
    <row r="5286" spans="7:11" x14ac:dyDescent="0.35">
      <c r="G5286" s="271">
        <v>43160</v>
      </c>
      <c r="H5286" s="4">
        <v>-0.11666854166858909</v>
      </c>
      <c r="I5286" s="4">
        <v>-5.0937232260471754E-2</v>
      </c>
      <c r="J5286" s="4">
        <v>4.6161739274315439E-2</v>
      </c>
      <c r="K5286" s="4">
        <v>4.4085087307524029E-2</v>
      </c>
    </row>
    <row r="5287" spans="7:11" x14ac:dyDescent="0.35">
      <c r="G5287" s="271">
        <v>43191</v>
      </c>
      <c r="H5287" s="4">
        <v>5.3270238483808408E-2</v>
      </c>
      <c r="I5287" s="4">
        <v>0.4501658551628569</v>
      </c>
      <c r="J5287" s="4">
        <v>4.7882473154404526E-2</v>
      </c>
      <c r="K5287" s="4">
        <v>8.3919826318085811E-2</v>
      </c>
    </row>
    <row r="5288" spans="7:11" x14ac:dyDescent="0.35">
      <c r="G5288" s="271">
        <v>43221</v>
      </c>
      <c r="H5288" s="4">
        <v>6.1961042388405829E-2</v>
      </c>
      <c r="I5288" s="4">
        <v>7.6009016068091073E-2</v>
      </c>
      <c r="J5288" s="4">
        <v>4.4071938161396762E-2</v>
      </c>
      <c r="K5288" s="4">
        <v>7.8561544445278519E-2</v>
      </c>
    </row>
    <row r="5289" spans="7:11" x14ac:dyDescent="0.35">
      <c r="G5289" s="271">
        <v>43252</v>
      </c>
      <c r="H5289" s="4">
        <v>-3.5795025158564142E-2</v>
      </c>
      <c r="I5289" s="4">
        <v>0.24903353180788756</v>
      </c>
      <c r="J5289" s="4">
        <v>2.4825848602264111E-2</v>
      </c>
      <c r="K5289" s="4">
        <v>0.10353960714319754</v>
      </c>
    </row>
    <row r="5290" spans="7:11" x14ac:dyDescent="0.35">
      <c r="G5290" s="271">
        <v>43282</v>
      </c>
      <c r="H5290" s="4">
        <v>0.2480567134357281</v>
      </c>
      <c r="I5290" s="4">
        <v>0.26890963941793977</v>
      </c>
      <c r="J5290" s="4">
        <v>4.8096697745948935E-2</v>
      </c>
      <c r="K5290" s="4">
        <v>0.10370282932095787</v>
      </c>
    </row>
    <row r="5291" spans="7:11" x14ac:dyDescent="0.35">
      <c r="G5291" s="271">
        <v>43313</v>
      </c>
      <c r="H5291" s="4">
        <v>3.8965221716588117E-2</v>
      </c>
      <c r="I5291" s="4">
        <v>0.20649516325992101</v>
      </c>
      <c r="J5291" s="4">
        <v>4.8367278358621091E-2</v>
      </c>
      <c r="K5291" s="4">
        <v>0.12787389316843689</v>
      </c>
    </row>
    <row r="5292" spans="7:11" x14ac:dyDescent="0.35">
      <c r="G5292" s="271">
        <v>43344</v>
      </c>
      <c r="H5292" s="4">
        <v>-5.6959710251416662E-2</v>
      </c>
      <c r="I5292" s="4">
        <v>4.2991427593231046E-2</v>
      </c>
      <c r="J5292" s="4">
        <v>3.7488325964742275E-2</v>
      </c>
      <c r="K5292" s="4">
        <v>0.12699017207355601</v>
      </c>
    </row>
    <row r="5293" spans="7:11" x14ac:dyDescent="0.35">
      <c r="G5293" s="271">
        <v>43374</v>
      </c>
      <c r="H5293" s="4">
        <v>0.15487505310518568</v>
      </c>
      <c r="I5293" s="4">
        <v>0.15905993273385755</v>
      </c>
      <c r="J5293" s="4">
        <v>4.2399669893246505E-2</v>
      </c>
      <c r="K5293" s="4">
        <v>0.12355981578029329</v>
      </c>
    </row>
    <row r="5294" spans="7:11" x14ac:dyDescent="0.35">
      <c r="G5294" s="271">
        <v>43405</v>
      </c>
      <c r="H5294" s="4">
        <v>-2.1462129385564466E-2</v>
      </c>
      <c r="I5294" s="4">
        <v>0.1026634903142718</v>
      </c>
      <c r="J5294" s="4">
        <v>3.7465417455565975E-2</v>
      </c>
      <c r="K5294" s="4">
        <v>0.12209932941289003</v>
      </c>
    </row>
    <row r="5295" spans="7:11" x14ac:dyDescent="0.35">
      <c r="G5295" s="271">
        <v>43435</v>
      </c>
      <c r="H5295" s="4">
        <v>-0.10441711351780625</v>
      </c>
      <c r="I5295" s="4">
        <v>2.2720878574139292E-2</v>
      </c>
      <c r="J5295" s="4">
        <v>1.8224397366450207E-2</v>
      </c>
      <c r="K5295" s="4">
        <v>0.11640324976363203</v>
      </c>
    </row>
    <row r="5296" spans="7:11" x14ac:dyDescent="0.35">
      <c r="G5296" s="271">
        <v>43466</v>
      </c>
      <c r="H5296" s="4">
        <v>-8.027737606364882E-2</v>
      </c>
      <c r="I5296" s="4">
        <v>8.7430889237632758E-2</v>
      </c>
      <c r="J5296" s="4">
        <v>3.4226504847387762E-3</v>
      </c>
      <c r="K5296" s="4">
        <v>0.12378218139880315</v>
      </c>
    </row>
    <row r="5297" spans="7:11" x14ac:dyDescent="0.35">
      <c r="G5297" s="271">
        <v>43497</v>
      </c>
      <c r="H5297" s="4">
        <v>0.10264565928985725</v>
      </c>
      <c r="I5297" s="4">
        <v>0.19165241115696241</v>
      </c>
      <c r="J5297" s="4">
        <v>1.4692040731919542E-2</v>
      </c>
      <c r="K5297" s="4">
        <v>0.1411676756809217</v>
      </c>
    </row>
    <row r="5298" spans="7:11" x14ac:dyDescent="0.35">
      <c r="G5298" s="271">
        <v>43525</v>
      </c>
      <c r="H5298" s="4">
        <v>5.6317074979340909E-2</v>
      </c>
      <c r="I5298" s="4">
        <v>0.11503044052855094</v>
      </c>
      <c r="J5298" s="4">
        <v>3.0515335858752657E-2</v>
      </c>
      <c r="K5298" s="4">
        <v>0.15613124573580972</v>
      </c>
    </row>
    <row r="5299" spans="7:11" x14ac:dyDescent="0.35">
      <c r="G5299" s="271">
        <v>43556</v>
      </c>
      <c r="H5299" s="4">
        <v>-7.8208870038643852E-2</v>
      </c>
      <c r="I5299" s="4">
        <v>-6.196949803971763E-2</v>
      </c>
      <c r="J5299" s="4">
        <v>1.8924749125727613E-2</v>
      </c>
      <c r="K5299" s="4">
        <v>0.11684356050277933</v>
      </c>
    </row>
    <row r="5300" spans="7:11" x14ac:dyDescent="0.35">
      <c r="G5300" s="271">
        <v>43586</v>
      </c>
      <c r="H5300" s="4">
        <v>-0.10275268882239441</v>
      </c>
      <c r="I5300" s="4">
        <v>7.3567957897173297E-2</v>
      </c>
      <c r="J5300" s="4">
        <v>4.1633663648634744E-3</v>
      </c>
      <c r="K5300" s="4">
        <v>0.11635576350761423</v>
      </c>
    </row>
    <row r="5301" spans="7:11" x14ac:dyDescent="0.35">
      <c r="G5301" s="271">
        <v>43617</v>
      </c>
      <c r="H5301" s="4">
        <v>-0.12479712552839939</v>
      </c>
      <c r="I5301" s="4">
        <v>-0.14745421260371172</v>
      </c>
      <c r="J5301" s="4">
        <v>-3.4761662572883045E-3</v>
      </c>
      <c r="K5301" s="4">
        <v>7.9545825666937464E-2</v>
      </c>
    </row>
    <row r="5302" spans="7:11" x14ac:dyDescent="0.35">
      <c r="G5302" s="271">
        <v>43647</v>
      </c>
      <c r="H5302" s="4">
        <v>1.0681618740930432E-2</v>
      </c>
      <c r="I5302" s="4">
        <v>-2.438618635120815E-2</v>
      </c>
      <c r="J5302" s="4">
        <v>-1.924758365776591E-2</v>
      </c>
      <c r="K5302" s="4">
        <v>5.507720616290257E-2</v>
      </c>
    </row>
    <row r="5303" spans="7:11" x14ac:dyDescent="0.35">
      <c r="G5303" s="271">
        <v>43678</v>
      </c>
      <c r="H5303" s="4">
        <v>8.5470175852513375E-3</v>
      </c>
      <c r="I5303" s="4">
        <v>-3.230829617175579E-3</v>
      </c>
      <c r="J5303" s="4">
        <v>-2.1308698770978518E-2</v>
      </c>
      <c r="K5303" s="4">
        <v>4.1784106285140288E-2</v>
      </c>
    </row>
    <row r="5304" spans="7:11" x14ac:dyDescent="0.35">
      <c r="G5304" s="271">
        <v>43709</v>
      </c>
      <c r="H5304" s="4">
        <v>6.872291648624973E-2</v>
      </c>
      <c r="I5304" s="4">
        <v>0.12410427985792372</v>
      </c>
      <c r="J5304" s="4">
        <v>-1.0568851678394164E-2</v>
      </c>
      <c r="K5304" s="4">
        <v>4.8461451459097526E-2</v>
      </c>
    </row>
    <row r="5305" spans="7:11" x14ac:dyDescent="0.35">
      <c r="G5305" s="271">
        <v>43739</v>
      </c>
      <c r="H5305" s="4">
        <v>4.9732350777489387E-3</v>
      </c>
      <c r="I5305" s="4">
        <v>6.7437633895261806E-2</v>
      </c>
      <c r="J5305" s="4">
        <v>-2.325882888568831E-2</v>
      </c>
      <c r="K5305" s="4">
        <v>4.1014711496458744E-2</v>
      </c>
    </row>
    <row r="5306" spans="7:11" x14ac:dyDescent="0.35">
      <c r="G5306" s="271">
        <v>43770</v>
      </c>
      <c r="H5306" s="4">
        <v>4.3725009532004311E-2</v>
      </c>
      <c r="I5306" s="4">
        <v>-4.1827095071074183E-3</v>
      </c>
      <c r="J5306" s="4">
        <v>-1.737706655459581E-2</v>
      </c>
      <c r="K5306" s="4">
        <v>3.1991955698825736E-2</v>
      </c>
    </row>
    <row r="5307" spans="7:11" x14ac:dyDescent="0.35">
      <c r="G5307" s="271">
        <v>43800</v>
      </c>
      <c r="H5307" s="4">
        <v>0.16779278856190638</v>
      </c>
      <c r="I5307" s="4">
        <v>9.7155020209673149E-2</v>
      </c>
      <c r="J5307" s="4">
        <v>2.8163922968127419E-3</v>
      </c>
      <c r="K5307" s="4">
        <v>3.7373167763270487E-2</v>
      </c>
    </row>
    <row r="5308" spans="7:11" x14ac:dyDescent="0.35">
      <c r="G5308" s="271">
        <v>43831</v>
      </c>
      <c r="H5308" s="4">
        <v>0.12022504054825922</v>
      </c>
      <c r="I5308" s="4">
        <v>-0.1084944193698284</v>
      </c>
      <c r="J5308" s="4">
        <v>1.7957856679934769E-2</v>
      </c>
      <c r="K5308" s="4">
        <v>1.8476769994979936E-2</v>
      </c>
    </row>
    <row r="5309" spans="7:11" x14ac:dyDescent="0.35">
      <c r="G5309" s="271">
        <v>43862</v>
      </c>
      <c r="H5309" s="4">
        <v>7.780409146064482E-3</v>
      </c>
      <c r="I5309" s="4">
        <v>5.2406269302873731E-2</v>
      </c>
      <c r="J5309" s="4">
        <v>1.0913801319521133E-2</v>
      </c>
      <c r="K5309" s="4">
        <v>9.6967618683767576E-3</v>
      </c>
    </row>
    <row r="5310" spans="7:11" x14ac:dyDescent="0.35">
      <c r="G5310" s="271">
        <v>43891</v>
      </c>
      <c r="H5310" s="4">
        <v>-0.27913656852813418</v>
      </c>
      <c r="I5310" s="4">
        <v>-0.15642609556713472</v>
      </c>
      <c r="J5310" s="4">
        <v>-1.7465673589019071E-2</v>
      </c>
      <c r="K5310" s="4">
        <v>-1.1637320686112784E-2</v>
      </c>
    </row>
    <row r="5311" spans="7:11" x14ac:dyDescent="0.35">
      <c r="G5311" s="271">
        <v>43922</v>
      </c>
      <c r="H5311" s="4">
        <v>-0.56175754333794403</v>
      </c>
      <c r="I5311" s="4">
        <v>-0.48209387632279699</v>
      </c>
      <c r="J5311" s="4">
        <v>-5.5955312645646238E-2</v>
      </c>
      <c r="K5311" s="4">
        <v>-4.4316437204136028E-2</v>
      </c>
    </row>
    <row r="5312" spans="7:11" x14ac:dyDescent="0.35">
      <c r="G5312" s="271">
        <v>43952</v>
      </c>
      <c r="H5312" s="4">
        <v>-0.36767391665398252</v>
      </c>
      <c r="I5312" s="4">
        <v>-0.5503156186450604</v>
      </c>
      <c r="J5312" s="4">
        <v>-7.7061886882804798E-2</v>
      </c>
      <c r="K5312" s="4">
        <v>-9.8559090318944831E-2</v>
      </c>
    </row>
    <row r="5313" spans="7:11" x14ac:dyDescent="0.35">
      <c r="G5313" s="271">
        <v>43983</v>
      </c>
      <c r="H5313" s="4">
        <v>0.10471497374160621</v>
      </c>
      <c r="I5313" s="4">
        <v>-0.1727097225014852</v>
      </c>
      <c r="J5313" s="4">
        <v>-5.894493003889234E-2</v>
      </c>
      <c r="K5313" s="4">
        <v>-9.987879320742199E-2</v>
      </c>
    </row>
    <row r="5314" spans="7:11" x14ac:dyDescent="0.35">
      <c r="G5314" s="271">
        <v>44013</v>
      </c>
      <c r="H5314" s="4">
        <v>4.9723152381409452E-2</v>
      </c>
      <c r="I5314" s="4">
        <v>-0.14266755369710749</v>
      </c>
      <c r="J5314" s="4">
        <v>-5.5494807037812732E-2</v>
      </c>
      <c r="K5314" s="4">
        <v>-0.11061840984843319</v>
      </c>
    </row>
    <row r="5315" spans="7:11" x14ac:dyDescent="0.35">
      <c r="G5315" s="271">
        <v>44044</v>
      </c>
      <c r="H5315" s="4">
        <v>-5.41690204029881E-2</v>
      </c>
      <c r="I5315" s="4">
        <v>-0.1008479324765118</v>
      </c>
      <c r="J5315" s="4">
        <v>-6.0171823427960125E-2</v>
      </c>
      <c r="K5315" s="4">
        <v>-0.11739708568507246</v>
      </c>
    </row>
    <row r="5316" spans="7:11" x14ac:dyDescent="0.35">
      <c r="G5316" s="271">
        <v>44075</v>
      </c>
      <c r="H5316" s="4">
        <v>0.24421997502884096</v>
      </c>
      <c r="I5316" s="4">
        <v>-7.7054586253066604E-2</v>
      </c>
      <c r="J5316" s="4">
        <v>-4.3494136180189824E-2</v>
      </c>
      <c r="K5316" s="4">
        <v>-0.13278885252100747</v>
      </c>
    </row>
    <row r="5317" spans="7:11" x14ac:dyDescent="0.35">
      <c r="G5317" s="271">
        <v>44105</v>
      </c>
      <c r="H5317" s="4">
        <v>4.8839010645527203E-3</v>
      </c>
      <c r="I5317" s="4">
        <v>-6.9099753918757001E-2</v>
      </c>
      <c r="J5317" s="4">
        <v>-4.3478748690854441E-2</v>
      </c>
      <c r="K5317" s="4">
        <v>-0.14516349563674957</v>
      </c>
    </row>
    <row r="5318" spans="7:11" x14ac:dyDescent="0.35">
      <c r="G5318" s="271">
        <v>44136</v>
      </c>
      <c r="H5318" s="4">
        <v>3.052809529133782E-4</v>
      </c>
      <c r="I5318" s="4">
        <v>-8.0225104040773099E-2</v>
      </c>
      <c r="J5318" s="4">
        <v>-4.7292255552839779E-2</v>
      </c>
      <c r="K5318" s="4">
        <v>-0.15176265443101811</v>
      </c>
    </row>
    <row r="5319" spans="7:11" x14ac:dyDescent="0.35">
      <c r="G5319" s="271">
        <v>44166</v>
      </c>
      <c r="H5319" s="4">
        <v>9.2595231498893149E-4</v>
      </c>
      <c r="I5319" s="4">
        <v>-6.5762282045024323E-3</v>
      </c>
      <c r="J5319" s="4">
        <v>-5.8615594234298962E-2</v>
      </c>
      <c r="K5319" s="4">
        <v>-0.15802603319705377</v>
      </c>
    </row>
    <row r="5320" spans="7:11" x14ac:dyDescent="0.35">
      <c r="G5320" s="271">
        <v>44197</v>
      </c>
      <c r="H5320" s="4">
        <v>-0.10728179385016257</v>
      </c>
      <c r="I5320" s="4">
        <v>-4.8761038947147117E-2</v>
      </c>
      <c r="J5320" s="4">
        <v>-7.5322974915024155E-2</v>
      </c>
      <c r="K5320" s="4">
        <v>-0.15339695777888207</v>
      </c>
    </row>
    <row r="5321" spans="7:11" x14ac:dyDescent="0.35">
      <c r="G5321" s="271">
        <v>44228</v>
      </c>
      <c r="H5321" s="4">
        <v>-5.6034518228653685E-2</v>
      </c>
      <c r="I5321" s="4">
        <v>-7.6275459489990594E-2</v>
      </c>
      <c r="J5321" s="4">
        <v>-8.0423100028904848E-2</v>
      </c>
      <c r="K5321" s="4">
        <v>-0.16312662741174844</v>
      </c>
    </row>
    <row r="5322" spans="7:11" x14ac:dyDescent="0.35">
      <c r="G5322" s="271">
        <v>44256</v>
      </c>
      <c r="H5322" s="4">
        <v>0.54231755645843327</v>
      </c>
      <c r="I5322" s="4">
        <v>0.32983911797602783</v>
      </c>
      <c r="J5322" s="4">
        <v>-2.4254629796374272E-2</v>
      </c>
      <c r="K5322" s="4">
        <v>-0.12923556410131753</v>
      </c>
    </row>
    <row r="5323" spans="7:11" x14ac:dyDescent="0.35">
      <c r="G5323" s="271">
        <v>44287</v>
      </c>
      <c r="H5323" s="4">
        <v>1.4522417487583756</v>
      </c>
      <c r="I5323" s="4">
        <v>0.92338588332632243</v>
      </c>
      <c r="J5323" s="4">
        <v>7.6699497261975225E-2</v>
      </c>
      <c r="K5323" s="4">
        <v>-5.556160601314275E-2</v>
      </c>
    </row>
    <row r="5324" spans="7:11" x14ac:dyDescent="0.35">
      <c r="G5324" s="271">
        <v>44317</v>
      </c>
      <c r="H5324" s="4">
        <v>0.87753282502454</v>
      </c>
      <c r="I5324" s="4">
        <v>0.81456343074704529</v>
      </c>
      <c r="J5324" s="4">
        <v>0.16046699077220139</v>
      </c>
      <c r="K5324" s="4">
        <v>3.1017160102309704E-2</v>
      </c>
    </row>
    <row r="5325" spans="7:11" x14ac:dyDescent="0.35">
      <c r="G5325" s="271">
        <v>44348</v>
      </c>
      <c r="H5325" s="4">
        <v>2.2813673581872473E-2</v>
      </c>
      <c r="I5325" s="4">
        <v>0.23547636622881107</v>
      </c>
      <c r="J5325" s="4">
        <v>0.1526206185069765</v>
      </c>
      <c r="K5325" s="4">
        <v>6.3560401736198147E-2</v>
      </c>
    </row>
    <row r="5326" spans="7:11" x14ac:dyDescent="0.35">
      <c r="G5326" s="271">
        <v>44378</v>
      </c>
      <c r="H5326" s="4">
        <v>-8.1763955238322583E-2</v>
      </c>
      <c r="I5326" s="4">
        <v>0.12433904583758282</v>
      </c>
      <c r="J5326" s="4">
        <v>0.13947565859734867</v>
      </c>
      <c r="K5326" s="4">
        <v>8.9519794445263035E-2</v>
      </c>
    </row>
    <row r="5327" spans="7:11" x14ac:dyDescent="0.35">
      <c r="G5327" s="271">
        <v>44409</v>
      </c>
      <c r="H5327" s="4">
        <v>9.3060144200453054E-2</v>
      </c>
      <c r="I5327" s="4">
        <v>0.21354435178661957</v>
      </c>
      <c r="J5327" s="4">
        <v>0.15146138247999774</v>
      </c>
      <c r="K5327" s="4">
        <v>0.11318710046651437</v>
      </c>
    </row>
    <row r="5328" spans="7:11" x14ac:dyDescent="0.35">
      <c r="G5328" s="271">
        <v>44440</v>
      </c>
      <c r="H5328" s="4">
        <v>-5.0043646892524829E-2</v>
      </c>
      <c r="I5328" s="4">
        <v>0.11155571346018478</v>
      </c>
      <c r="J5328" s="4">
        <v>0.11887528494357791</v>
      </c>
      <c r="K5328" s="4">
        <v>0.13238403239631791</v>
      </c>
    </row>
    <row r="5329" spans="7:11" x14ac:dyDescent="0.35">
      <c r="G5329" s="271">
        <v>44470</v>
      </c>
      <c r="H5329" s="4">
        <v>0.12221594439878913</v>
      </c>
      <c r="I5329" s="4">
        <v>3.6769111109640207E-2</v>
      </c>
      <c r="J5329" s="4">
        <v>0.13141757146408195</v>
      </c>
      <c r="K5329" s="4">
        <v>0.14552661773943321</v>
      </c>
    </row>
    <row r="5330" spans="7:11" x14ac:dyDescent="0.35">
      <c r="G5330" s="271">
        <v>44501</v>
      </c>
      <c r="H5330" s="4">
        <v>0.14096985562928599</v>
      </c>
      <c r="I5330" s="4">
        <v>0.26331503148820734</v>
      </c>
      <c r="J5330" s="4">
        <v>0.1455768592448583</v>
      </c>
      <c r="K5330" s="4">
        <v>0.17944309589366725</v>
      </c>
    </row>
    <row r="5331" spans="7:11" x14ac:dyDescent="0.35">
      <c r="G5331" s="271">
        <v>44531</v>
      </c>
      <c r="H5331" s="4">
        <v>0.11184385057286317</v>
      </c>
      <c r="I5331" s="4">
        <v>0.2240122244572369</v>
      </c>
      <c r="J5331" s="4">
        <v>0.15538682029091033</v>
      </c>
      <c r="K5331" s="4">
        <v>0.20041466029664745</v>
      </c>
    </row>
    <row r="5332" spans="7:11" x14ac:dyDescent="0.35">
      <c r="G5332" s="271">
        <v>44562</v>
      </c>
      <c r="H5332" s="4">
        <v>0.27266129334494882</v>
      </c>
      <c r="I5332" s="4">
        <v>0.27896491045077743</v>
      </c>
      <c r="J5332" s="4">
        <v>0.187250448626612</v>
      </c>
      <c r="K5332" s="4">
        <v>0.23339089458296569</v>
      </c>
    </row>
    <row r="5333" spans="7:11" x14ac:dyDescent="0.35">
      <c r="G5333" s="271">
        <v>44593</v>
      </c>
      <c r="H5333" s="4">
        <v>0.32229467072414075</v>
      </c>
      <c r="I5333" s="4">
        <v>0.37245841186887607</v>
      </c>
      <c r="J5333" s="4">
        <v>0.21980068961896237</v>
      </c>
      <c r="K5333" s="4">
        <v>0.27640030720839093</v>
      </c>
    </row>
    <row r="5334" spans="7:11" x14ac:dyDescent="0.35">
      <c r="G5334" s="271">
        <v>44621</v>
      </c>
      <c r="H5334" s="4">
        <v>2.1382535738839525E-2</v>
      </c>
      <c r="I5334" s="4">
        <v>6.1231212852653982E-2</v>
      </c>
      <c r="J5334" s="4">
        <v>0.17952720125041832</v>
      </c>
      <c r="K5334" s="4">
        <v>0.24915050392980298</v>
      </c>
    </row>
    <row r="5335" spans="7:11" x14ac:dyDescent="0.35">
      <c r="G5335" s="271">
        <v>44652</v>
      </c>
      <c r="H5335" s="4">
        <v>0.20730143190607686</v>
      </c>
      <c r="I5335" s="4">
        <v>0.3554839748080687</v>
      </c>
      <c r="J5335" s="4">
        <v>0.13774133098265784</v>
      </c>
      <c r="K5335" s="4">
        <v>0.22801847648818563</v>
      </c>
    </row>
    <row r="5336" spans="7:11" x14ac:dyDescent="0.35">
      <c r="G5336" s="271">
        <v>44682</v>
      </c>
      <c r="H5336" s="4">
        <v>0.15619123104460653</v>
      </c>
      <c r="I5336" s="4">
        <v>0.5588261940396444</v>
      </c>
      <c r="J5336" s="4">
        <v>0.10388852917350699</v>
      </c>
      <c r="K5336" s="4">
        <v>0.22860349029447224</v>
      </c>
    </row>
    <row r="5337" spans="7:11" x14ac:dyDescent="0.35">
      <c r="G5337" s="271">
        <v>44713</v>
      </c>
      <c r="H5337" s="4">
        <v>0.42656780100172642</v>
      </c>
      <c r="I5337" s="4">
        <v>0.61133682122907484</v>
      </c>
      <c r="J5337" s="4">
        <v>0.13598814459627384</v>
      </c>
      <c r="K5337" s="4">
        <v>0.26023839375991287</v>
      </c>
    </row>
    <row r="5338" spans="7:11" x14ac:dyDescent="0.35">
      <c r="G5338" s="271">
        <v>44743</v>
      </c>
      <c r="H5338" s="4">
        <v>0.3145170419720944</v>
      </c>
      <c r="I5338" s="4">
        <v>0.38669258341585233</v>
      </c>
      <c r="J5338" s="4">
        <v>0.1682780874525649</v>
      </c>
      <c r="K5338" s="4">
        <v>0.28222657415685903</v>
      </c>
    </row>
    <row r="5339" spans="7:11" x14ac:dyDescent="0.35">
      <c r="G5339" s="271">
        <v>44774</v>
      </c>
      <c r="H5339" s="4">
        <v>0.34901871282244201</v>
      </c>
      <c r="I5339" s="4">
        <v>0.42800360919423408</v>
      </c>
      <c r="J5339" s="4">
        <v>0.18621263580694047</v>
      </c>
      <c r="K5339" s="4">
        <v>0.29777841775355895</v>
      </c>
    </row>
    <row r="5340" spans="7:11" x14ac:dyDescent="0.35">
      <c r="G5340" s="271">
        <v>44805</v>
      </c>
      <c r="H5340" s="4">
        <v>0.22809152325417226</v>
      </c>
      <c r="I5340" s="4">
        <v>0.38480079219737506</v>
      </c>
      <c r="J5340" s="4">
        <v>0.21533479418807411</v>
      </c>
      <c r="K5340" s="4">
        <v>0.32123547499979588</v>
      </c>
    </row>
    <row r="5341" spans="7:11" x14ac:dyDescent="0.35">
      <c r="G5341" s="271">
        <v>44835</v>
      </c>
      <c r="H5341" s="4">
        <v>0.11646256765671636</v>
      </c>
      <c r="I5341" s="4">
        <v>0.30987650961854496</v>
      </c>
      <c r="J5341" s="4">
        <v>0.21364155671770524</v>
      </c>
      <c r="K5341" s="4">
        <v>0.34712883123808558</v>
      </c>
    </row>
    <row r="5342" spans="7:11" x14ac:dyDescent="0.35">
      <c r="G5342" s="271">
        <v>44866</v>
      </c>
      <c r="H5342" s="4">
        <v>7.3195250757513097E-2</v>
      </c>
      <c r="I5342" s="4">
        <v>0.26576127553022766</v>
      </c>
      <c r="J5342" s="4">
        <v>0.20594444633993114</v>
      </c>
      <c r="K5342" s="4">
        <v>0.34562629229238251</v>
      </c>
    </row>
    <row r="5343" spans="7:11" x14ac:dyDescent="0.35">
      <c r="G5343" s="271">
        <v>44896</v>
      </c>
      <c r="H5343" s="4">
        <v>0.16542942492824952</v>
      </c>
      <c r="I5343" s="4">
        <v>0.12791700920553173</v>
      </c>
      <c r="J5343" s="4">
        <v>0.20970402234435404</v>
      </c>
      <c r="K5343" s="4">
        <v>0.33470908277579481</v>
      </c>
    </row>
    <row r="5344" spans="7:11" x14ac:dyDescent="0.35">
      <c r="G5344" s="271">
        <v>44927</v>
      </c>
      <c r="H5344" s="4">
        <v>0.15161652549092808</v>
      </c>
      <c r="I5344" s="4">
        <v>-0.10446151290116135</v>
      </c>
      <c r="J5344" s="4">
        <v>0.2007766656795722</v>
      </c>
      <c r="K5344" s="4">
        <v>0.29498230204744158</v>
      </c>
    </row>
    <row r="5345" spans="7:11" x14ac:dyDescent="0.35">
      <c r="G5345" s="271">
        <v>44958</v>
      </c>
      <c r="H5345" s="4">
        <v>3.9787792274466049E-3</v>
      </c>
      <c r="I5345" s="4">
        <v>-0.18598305565394313</v>
      </c>
      <c r="J5345" s="4">
        <v>0.17484102218947695</v>
      </c>
      <c r="K5345" s="4">
        <v>0.24258253040486832</v>
      </c>
    </row>
    <row r="5346" spans="7:11" x14ac:dyDescent="0.35">
      <c r="G5346" s="271">
        <v>44986</v>
      </c>
      <c r="H5346" s="4">
        <v>0.25799089703126188</v>
      </c>
      <c r="I5346" s="4">
        <v>-6.9999720043330549E-2</v>
      </c>
      <c r="J5346" s="4">
        <v>0.1948135497711192</v>
      </c>
      <c r="K5346" s="4">
        <v>0.229736467134108</v>
      </c>
    </row>
    <row r="5347" spans="7:11" x14ac:dyDescent="0.35">
      <c r="G5347" s="271">
        <v>45017</v>
      </c>
      <c r="H5347" s="4">
        <v>1.867819540458715E-2</v>
      </c>
      <c r="I5347" s="4">
        <v>-0.18126136039804386</v>
      </c>
      <c r="J5347" s="4">
        <v>0.17798099632801678</v>
      </c>
      <c r="K5347" s="4">
        <v>0.18162013342475536</v>
      </c>
    </row>
    <row r="5348" spans="7:11" x14ac:dyDescent="0.35">
      <c r="G5348" s="271">
        <v>45047</v>
      </c>
      <c r="H5348" s="4">
        <v>8.1858451139638966E-2</v>
      </c>
      <c r="I5348" s="4">
        <v>-0.2048347293911108</v>
      </c>
      <c r="J5348" s="4">
        <v>0.17068556195880791</v>
      </c>
      <c r="K5348" s="4">
        <v>0.11995764387185259</v>
      </c>
    </row>
    <row r="5349" spans="7:11" x14ac:dyDescent="0.35">
      <c r="G5349" s="271">
        <v>45078</v>
      </c>
      <c r="H5349" s="4">
        <v>-2.0812424727033596E-3</v>
      </c>
      <c r="I5349" s="4">
        <v>-0.31280858718570104</v>
      </c>
      <c r="J5349" s="4">
        <v>0.13537038836486159</v>
      </c>
      <c r="K5349" s="4">
        <v>4.0843776216068939E-2</v>
      </c>
    </row>
    <row r="5350" spans="7:11" x14ac:dyDescent="0.35">
      <c r="G5350" s="271">
        <v>45108</v>
      </c>
      <c r="H5350" s="4">
        <v>-6.097319822012448E-3</v>
      </c>
      <c r="I5350" s="4">
        <v>-0.30445883495767834</v>
      </c>
      <c r="J5350" s="4">
        <v>0.1110934745719272</v>
      </c>
      <c r="K5350" s="4">
        <v>-1.63358408936638E-2</v>
      </c>
    </row>
    <row r="5351" spans="7:11" x14ac:dyDescent="0.35">
      <c r="G5351" s="271">
        <v>45139</v>
      </c>
      <c r="H5351" s="4">
        <v>-4.046780222555002E-2</v>
      </c>
      <c r="I5351" s="4">
        <v>-0.28295008779061892</v>
      </c>
      <c r="J5351" s="4">
        <v>8.4291810770355857E-2</v>
      </c>
      <c r="K5351" s="4">
        <v>-6.5191662422215191E-2</v>
      </c>
    </row>
    <row r="5352" spans="7:11" x14ac:dyDescent="0.35">
      <c r="G5352" s="271">
        <v>45170</v>
      </c>
      <c r="H5352" s="4">
        <v>-0.13868023606834334</v>
      </c>
      <c r="I5352" s="4">
        <v>-0.26453393575049722</v>
      </c>
      <c r="J5352" s="4">
        <v>4.9852719687921931E-2</v>
      </c>
      <c r="K5352" s="4">
        <v>-0.11582912959690439</v>
      </c>
    </row>
    <row r="5353" spans="7:11" x14ac:dyDescent="0.35">
      <c r="G5353" s="271">
        <v>45200</v>
      </c>
      <c r="H5353" s="4">
        <v>1.2495933880123378E-3</v>
      </c>
      <c r="I5353" s="4">
        <v>-0.24151560631403024</v>
      </c>
      <c r="J5353" s="4">
        <v>3.9242864160304203E-2</v>
      </c>
      <c r="K5353" s="4">
        <v>-0.15897053009538165</v>
      </c>
    </row>
    <row r="5354" spans="7:11" x14ac:dyDescent="0.35">
      <c r="G5354" s="271">
        <v>45231</v>
      </c>
      <c r="H5354" s="4">
        <v>9.3750672031353011E-2</v>
      </c>
      <c r="I5354" s="4">
        <v>-0.22409275442412968</v>
      </c>
      <c r="J5354" s="4">
        <v>4.1283982910910844E-2</v>
      </c>
      <c r="K5354" s="4">
        <v>-0.1966655663205964</v>
      </c>
    </row>
    <row r="5355" spans="7:11" x14ac:dyDescent="0.35">
      <c r="G5355" s="271">
        <v>45261</v>
      </c>
      <c r="H5355" s="4">
        <v>-2.0847602961801437E-2</v>
      </c>
      <c r="I5355" s="4">
        <v>-0.18331604324138706</v>
      </c>
      <c r="J5355" s="4">
        <v>2.7438369297472898E-2</v>
      </c>
      <c r="K5355" s="4">
        <v>-0.21805722047380383</v>
      </c>
    </row>
    <row r="5356" spans="7:11" x14ac:dyDescent="0.35">
      <c r="G5356" s="271">
        <v>45292</v>
      </c>
      <c r="H5356" s="4">
        <v>-1.64506310514827E-2</v>
      </c>
      <c r="I5356" s="4">
        <v>-3.4308118996238868E-2</v>
      </c>
      <c r="J5356" s="4">
        <v>1.5361057827657065E-2</v>
      </c>
      <c r="K5356" s="4">
        <v>-0.21410539552244867</v>
      </c>
    </row>
    <row r="5357" spans="7:11" x14ac:dyDescent="0.35">
      <c r="G5357" s="271">
        <v>45323</v>
      </c>
      <c r="H5357" s="4">
        <v>8.3846032489014011E-2</v>
      </c>
      <c r="I5357" s="4">
        <v>-7.463958855480024E-2</v>
      </c>
      <c r="J5357" s="4">
        <v>2.1489121157873159E-2</v>
      </c>
      <c r="K5357" s="4">
        <v>-0.2074038055661499</v>
      </c>
    </row>
    <row r="5358" spans="7:11" x14ac:dyDescent="0.35">
      <c r="G5358" s="271">
        <v>45352</v>
      </c>
      <c r="H5358" s="4">
        <v>-9.7334085349995991E-2</v>
      </c>
      <c r="I5358" s="4">
        <v>-3.9913308515444945E-2</v>
      </c>
      <c r="J5358" s="4">
        <v>-6.1551485280398888E-3</v>
      </c>
      <c r="K5358" s="4">
        <v>-0.20605008932869762</v>
      </c>
    </row>
    <row r="5359" spans="7:11" x14ac:dyDescent="0.35">
      <c r="G5359" s="271">
        <v>45383</v>
      </c>
      <c r="H5359" s="4">
        <v>0.16134434513794793</v>
      </c>
      <c r="I5359" s="4">
        <v>0.1180495232937997</v>
      </c>
      <c r="J5359" s="4">
        <v>5.0166647101397288E-3</v>
      </c>
      <c r="K5359" s="4">
        <v>-0.1866047471190897</v>
      </c>
    </row>
    <row r="5360" spans="7:11" x14ac:dyDescent="0.35">
      <c r="G5360" s="271">
        <v>45413</v>
      </c>
      <c r="H5360" s="4">
        <v>8.7522063389057658E-2</v>
      </c>
      <c r="I5360" s="4">
        <v>1.5336970605273059E-3</v>
      </c>
      <c r="J5360" s="4">
        <v>6.0180332463248831E-3</v>
      </c>
      <c r="K5360" s="4">
        <v>-0.17190089407024534</v>
      </c>
    </row>
    <row r="5361" spans="7:11" x14ac:dyDescent="0.35">
      <c r="G5361" s="271">
        <v>45444</v>
      </c>
      <c r="H5361" s="4">
        <v>-1.321354382754969E-2</v>
      </c>
      <c r="I5361" s="4">
        <v>-3.9145215731586469E-2</v>
      </c>
      <c r="J5361" s="4">
        <v>5.0382408085105634E-3</v>
      </c>
      <c r="K5361" s="4">
        <v>-0.14798316365010045</v>
      </c>
    </row>
    <row r="5362" spans="7:11" x14ac:dyDescent="0.35">
      <c r="G5362" s="271">
        <v>45474</v>
      </c>
      <c r="H5362" s="4">
        <v>5.5786844321257245E-2</v>
      </c>
      <c r="I5362" s="4">
        <v>6.9146226754005946E-2</v>
      </c>
      <c r="J5362" s="4">
        <v>9.8820815603846146E-3</v>
      </c>
      <c r="K5362" s="4">
        <v>-0.11792704169064683</v>
      </c>
    </row>
    <row r="5363" spans="7:11" x14ac:dyDescent="0.35">
      <c r="G5363" s="271">
        <v>45505</v>
      </c>
      <c r="H5363" s="4">
        <v>-4.9032615348826858E-2</v>
      </c>
      <c r="I5363" s="4">
        <v>5.7855307475946693E-2</v>
      </c>
      <c r="J5363" s="4">
        <v>9.4162068882954753E-3</v>
      </c>
      <c r="K5363" s="4">
        <v>-9.1598385054675768E-2</v>
      </c>
    </row>
    <row r="5364" spans="7:11" x14ac:dyDescent="0.35">
      <c r="G5364" s="271">
        <v>45536</v>
      </c>
      <c r="H5364" s="4">
        <v>0.10717091271335977</v>
      </c>
      <c r="I5364" s="4">
        <v>-3.5905084946756483E-2</v>
      </c>
      <c r="J5364" s="4">
        <v>3.1824124397391795E-2</v>
      </c>
      <c r="K5364" s="4">
        <v>-6.8233465703395169E-2</v>
      </c>
    </row>
    <row r="5365" spans="7:11" x14ac:dyDescent="0.35">
      <c r="G5365" s="271">
        <v>45566</v>
      </c>
      <c r="H5365" s="4">
        <v>2.2074782931267078E-2</v>
      </c>
      <c r="I5365" s="4">
        <v>-5.2528302518291436E-2</v>
      </c>
      <c r="J5365" s="4">
        <v>3.3786764214813525E-2</v>
      </c>
      <c r="K5365" s="4">
        <v>-4.7154993276486756E-2</v>
      </c>
    </row>
    <row r="5366" spans="7:11" x14ac:dyDescent="0.35">
      <c r="G5366" s="271">
        <v>45597</v>
      </c>
      <c r="H5366" s="4">
        <v>-1.3007336844822359E-2</v>
      </c>
      <c r="I5366" s="4">
        <v>-2.8476867458497646E-2</v>
      </c>
      <c r="J5366" s="4">
        <v>2.4260945755501417E-2</v>
      </c>
      <c r="K5366" s="4">
        <v>-2.4736608552407224E-2</v>
      </c>
    </row>
    <row r="5367" spans="7:11" x14ac:dyDescent="0.35">
      <c r="G5367" s="271">
        <v>45627</v>
      </c>
      <c r="H5367" s="4">
        <v>6.3239347966764337E-2</v>
      </c>
      <c r="I5367" s="4">
        <v>2.5134269266621434E-2</v>
      </c>
      <c r="J5367" s="4">
        <v>3.0914728329394237E-2</v>
      </c>
      <c r="K5367" s="4">
        <v>-4.8676391125815899E-3</v>
      </c>
    </row>
    <row r="5368" spans="7:11" x14ac:dyDescent="0.35">
      <c r="G5368" s="271">
        <v>45658</v>
      </c>
      <c r="H5368" s="4">
        <v>-3.4949181165070842E-2</v>
      </c>
      <c r="I5368" s="4">
        <v>2.3852602827634461E-2</v>
      </c>
      <c r="J5368" s="4">
        <v>2.9549403233102067E-2</v>
      </c>
      <c r="K5368" s="4">
        <v>1.8488656265924774E-4</v>
      </c>
    </row>
    <row r="5369" spans="7:11" x14ac:dyDescent="0.35">
      <c r="G5369" s="271">
        <v>45689</v>
      </c>
      <c r="H5369" s="4">
        <v>3.8836735469722772E-3</v>
      </c>
      <c r="I5369" s="4">
        <v>3.6494836207223935E-2</v>
      </c>
      <c r="J5369" s="4">
        <v>2.3377983993394968E-2</v>
      </c>
      <c r="K5369" s="4">
        <v>8.9226752358471106E-3</v>
      </c>
    </row>
    <row r="5370" spans="7:11" x14ac:dyDescent="0.35">
      <c r="G5370" s="271">
        <v>45717</v>
      </c>
      <c r="H5370" s="4">
        <v>0.11978200005758954</v>
      </c>
      <c r="I5370" s="4">
        <v>4.7561237886883045E-2</v>
      </c>
      <c r="J5370" s="4">
        <v>4.2210300464766259E-2</v>
      </c>
      <c r="K5370" s="4">
        <v>1.6343486954777386E-2</v>
      </c>
    </row>
    <row r="5371" spans="7:11" x14ac:dyDescent="0.35">
      <c r="G5371" s="271">
        <v>45748</v>
      </c>
      <c r="H5371" s="4">
        <v>1.406910679875617E-2</v>
      </c>
      <c r="I5371" s="4">
        <v>-2.5135273983028394E-2</v>
      </c>
      <c r="J5371" s="4">
        <v>3.0418988260640489E-2</v>
      </c>
      <c r="K5371" s="4">
        <v>4.2951059341029829E-3</v>
      </c>
    </row>
    <row r="5372" spans="7:11" x14ac:dyDescent="0.35">
      <c r="G5372" s="271">
        <v>45778</v>
      </c>
      <c r="H5372" s="4">
        <v>-7.7306035450132926E-2</v>
      </c>
      <c r="I5372" s="4">
        <v>4.8857834952871437E-2</v>
      </c>
      <c r="J5372" s="4">
        <v>1.530714127465127E-2</v>
      </c>
      <c r="K5372" s="4">
        <v>8.282077771244456E-3</v>
      </c>
    </row>
    <row r="5373" spans="7:11" x14ac:dyDescent="0.35">
      <c r="G5373" s="271">
        <v>45809</v>
      </c>
      <c r="H5373" s="4">
        <v>2.3259063875990416E-2</v>
      </c>
      <c r="I5373" s="4">
        <v>-3.3920521549495319E-3</v>
      </c>
      <c r="J5373" s="4">
        <v>1.8496768171974765E-2</v>
      </c>
      <c r="K5373" s="4">
        <v>1.1291179444815835E-2</v>
      </c>
    </row>
    <row r="5374" spans="7:11" x14ac:dyDescent="0.35">
      <c r="G5374" s="271">
        <v>45839</v>
      </c>
      <c r="H5374" s="4">
        <v>4.0159060262495938E-2</v>
      </c>
      <c r="I5374" s="4">
        <v>7.8439858570064747E-2</v>
      </c>
      <c r="J5374" s="4">
        <v>1.738040607394975E-2</v>
      </c>
      <c r="K5374" s="4">
        <v>1.2365339722823832E-2</v>
      </c>
    </row>
    <row r="5375" spans="7:11" x14ac:dyDescent="0.35">
      <c r="G5375" s="271">
        <v>45870</v>
      </c>
      <c r="H5375" s="4">
        <v>-4.5559865066089222E-2</v>
      </c>
      <c r="I5375" s="4">
        <v>3.3834773723962597E-2</v>
      </c>
      <c r="J5375" s="4">
        <v>1.785035713317451E-2</v>
      </c>
      <c r="K5375" s="4">
        <v>1.0738931564685528E-2</v>
      </c>
    </row>
    <row r="5376" spans="7:11" x14ac:dyDescent="0.35">
      <c r="G5376" s="271">
        <v>45901</v>
      </c>
      <c r="H5376" s="4">
        <v>4.9075602767064463E-2</v>
      </c>
      <c r="I5376" s="4">
        <v>1.7988277943980835E-2</v>
      </c>
      <c r="J5376" s="4">
        <v>1.34417999956844E-2</v>
      </c>
      <c r="K5376" s="4">
        <v>1.5363270722774214E-2</v>
      </c>
    </row>
    <row r="5377" spans="7:11" x14ac:dyDescent="0.35">
      <c r="G5377" s="271">
        <v>45931</v>
      </c>
      <c r="H5377" s="4">
        <v>-5.5702826054009336E-3</v>
      </c>
      <c r="I5377" s="4">
        <v>8.4736403967683893E-2</v>
      </c>
      <c r="J5377" s="4">
        <v>1.0878624218149113E-2</v>
      </c>
      <c r="K5377" s="4">
        <v>2.7469519285545418E-2</v>
      </c>
    </row>
    <row r="5378" spans="7:11" x14ac:dyDescent="0.35">
      <c r="G5378" s="271">
        <v>45962</v>
      </c>
      <c r="H5378" s="4">
        <v>-9.5871895000239737E-2</v>
      </c>
      <c r="I5378" s="4">
        <v>-0.10614666617355006</v>
      </c>
      <c r="J5378" s="4">
        <v>3.4218681612112611E-3</v>
      </c>
      <c r="K5378" s="4">
        <v>2.0587445582744834E-2</v>
      </c>
    </row>
    <row r="5379" spans="7:11" x14ac:dyDescent="0.35">
      <c r="G5379" s="271">
        <v>45992</v>
      </c>
      <c r="H5379" s="4">
        <v>-1.5111347178537016E-2</v>
      </c>
      <c r="I5379" s="4">
        <v>3.8885090254938248E-2</v>
      </c>
      <c r="J5379" s="4">
        <v>-2.6131165563701986E-3</v>
      </c>
      <c r="K5379" s="4">
        <v>2.1750070004781685E-2</v>
      </c>
    </row>
    <row r="5380" spans="7:11" x14ac:dyDescent="0.35">
      <c r="G5380" s="271">
        <v>46023</v>
      </c>
      <c r="H5380" s="4">
        <v>-6.2379574648370406E-2</v>
      </c>
      <c r="I5380" s="4">
        <v>-2.3665561626215692E-2</v>
      </c>
      <c r="J5380" s="4">
        <v>-4.5111090981697632E-3</v>
      </c>
      <c r="K5380" s="4">
        <v>1.760332896663841E-2</v>
      </c>
    </row>
    <row r="5381" spans="7:11" x14ac:dyDescent="0.35">
      <c r="G5381" s="271">
        <v>46054</v>
      </c>
      <c r="H5381" s="4">
        <v>-1.8207376346056403E-2</v>
      </c>
      <c r="I5381" s="4">
        <v>7.538210793361344E-2</v>
      </c>
      <c r="J5381" s="4">
        <v>-6.2737280690612351E-3</v>
      </c>
      <c r="K5381" s="4">
        <v>2.0633509439565101E-2</v>
      </c>
    </row>
    <row r="5382" spans="7:11" x14ac:dyDescent="0.35">
      <c r="G5382" s="271">
        <v>46082</v>
      </c>
      <c r="H5382" s="4">
        <v>-1</v>
      </c>
      <c r="I5382" s="4">
        <v>-1</v>
      </c>
      <c r="J5382" s="4">
        <v>-2.2047032426159796E-2</v>
      </c>
      <c r="K5382" s="4">
        <v>1.5873398412299178E-2</v>
      </c>
    </row>
    <row r="5383" spans="7:11" x14ac:dyDescent="0.35">
      <c r="G5383" s="271">
        <v>46113</v>
      </c>
      <c r="H5383" s="4">
        <v>-1</v>
      </c>
      <c r="I5383" s="4">
        <v>-1</v>
      </c>
      <c r="J5383" s="4">
        <v>-3.2099136770764924E-2</v>
      </c>
      <c r="K5383" s="4">
        <v>1.4042043337879395E-2</v>
      </c>
    </row>
    <row r="5384" spans="7:11" x14ac:dyDescent="0.35">
      <c r="G5384" s="271">
        <v>46143</v>
      </c>
      <c r="H5384" s="4">
        <v>-1</v>
      </c>
      <c r="I5384" s="4">
        <v>-1</v>
      </c>
      <c r="J5384" s="4">
        <v>-3.111070084389933E-2</v>
      </c>
      <c r="K5384" s="4">
        <v>5.2515041924108274E-3</v>
      </c>
    </row>
    <row r="5385" spans="7:11" x14ac:dyDescent="0.35">
      <c r="G5385" s="271">
        <v>46174</v>
      </c>
      <c r="H5385" s="4">
        <v>-1</v>
      </c>
      <c r="I5385" s="4">
        <v>-1</v>
      </c>
      <c r="J5385" s="4">
        <v>-4.2580520332755389E-2</v>
      </c>
      <c r="K5385" s="4">
        <v>1.3177762915793201E-2</v>
      </c>
    </row>
    <row r="5386" spans="7:11" x14ac:dyDescent="0.35">
      <c r="G5386" s="271">
        <v>46204</v>
      </c>
      <c r="H5386" s="4">
        <v>-1</v>
      </c>
      <c r="I5386" s="4">
        <v>-1</v>
      </c>
      <c r="J5386" s="4">
        <v>-5.2600528928238521E-2</v>
      </c>
      <c r="K5386" s="4">
        <v>4.1273677760633731E-5</v>
      </c>
    </row>
    <row r="5387" spans="7:11" x14ac:dyDescent="0.35">
      <c r="G5387" s="271">
        <v>46235</v>
      </c>
      <c r="H5387" s="4">
        <v>-1</v>
      </c>
      <c r="I5387" s="4">
        <v>-1</v>
      </c>
      <c r="J5387" s="4">
        <v>-1.9115636244612988E-2</v>
      </c>
      <c r="K5387" s="4">
        <v>9.2484573691973271E-3</v>
      </c>
    </row>
    <row r="5388" spans="7:11" x14ac:dyDescent="0.35">
      <c r="G5388" s="271">
        <v>46266</v>
      </c>
      <c r="H5388" s="4">
        <v>-1</v>
      </c>
      <c r="I5388" s="4">
        <v>-1</v>
      </c>
      <c r="J5388" s="4">
        <v>-4.9510919937270415E-2</v>
      </c>
      <c r="K5388" s="4">
        <v>9.2964803376871519E-3</v>
      </c>
    </row>
    <row r="5389" spans="7:11" x14ac:dyDescent="0.35">
      <c r="G5389" s="271">
        <v>46296</v>
      </c>
      <c r="H5389" s="4">
        <v>-1</v>
      </c>
      <c r="I5389" s="4">
        <v>-1</v>
      </c>
      <c r="J5389" s="4">
        <v>-8.6761386192833467E-2</v>
      </c>
      <c r="K5389" s="4">
        <v>-1.9191998370590047E-2</v>
      </c>
    </row>
    <row r="5390" spans="7:11" x14ac:dyDescent="0.35">
      <c r="G5390" s="271">
        <v>46327</v>
      </c>
      <c r="H5390" s="4">
        <v>-1</v>
      </c>
      <c r="I5390" s="4">
        <v>-1</v>
      </c>
      <c r="J5390" s="4">
        <v>-9.7406495883385236E-2</v>
      </c>
      <c r="K5390" s="4">
        <v>2.9449436955346631E-3</v>
      </c>
    </row>
    <row r="5391" spans="7:11" x14ac:dyDescent="0.35">
      <c r="G5391" s="271">
        <v>46357</v>
      </c>
      <c r="H5391" s="4">
        <v>-1</v>
      </c>
      <c r="I5391" s="4">
        <v>-1</v>
      </c>
      <c r="J5391" s="4">
        <v>-0.12252371730588885</v>
      </c>
      <c r="K5391" s="4">
        <v>-1.2040649295908423E-2</v>
      </c>
    </row>
    <row r="5392" spans="7:11" x14ac:dyDescent="0.35">
      <c r="G5392" s="20" t="s">
        <v>1687</v>
      </c>
    </row>
    <row r="5393" spans="7:11" x14ac:dyDescent="0.35">
      <c r="G5393" s="271">
        <v>34700</v>
      </c>
      <c r="H5393" s="4">
        <v>-1</v>
      </c>
      <c r="I5393" s="4">
        <v>-1</v>
      </c>
      <c r="J5393" s="4">
        <v>-1</v>
      </c>
      <c r="K5393" s="4">
        <v>-1</v>
      </c>
    </row>
    <row r="5394" spans="7:11" x14ac:dyDescent="0.35">
      <c r="G5394" s="271">
        <v>34731</v>
      </c>
      <c r="H5394" s="4">
        <v>-1</v>
      </c>
      <c r="I5394" s="4">
        <v>-1</v>
      </c>
      <c r="J5394" s="4">
        <v>-1</v>
      </c>
      <c r="K5394" s="4">
        <v>-1</v>
      </c>
    </row>
    <row r="5395" spans="7:11" x14ac:dyDescent="0.35">
      <c r="G5395" s="271">
        <v>34759</v>
      </c>
      <c r="H5395" s="4">
        <v>-1</v>
      </c>
      <c r="I5395" s="4">
        <v>-1</v>
      </c>
      <c r="J5395" s="4">
        <v>-1</v>
      </c>
      <c r="K5395" s="4">
        <v>-1</v>
      </c>
    </row>
    <row r="5396" spans="7:11" x14ac:dyDescent="0.35">
      <c r="G5396" s="271">
        <v>34790</v>
      </c>
      <c r="H5396" s="4">
        <v>-1</v>
      </c>
      <c r="I5396" s="4">
        <v>-1</v>
      </c>
      <c r="J5396" s="4">
        <v>-1</v>
      </c>
      <c r="K5396" s="4">
        <v>-1</v>
      </c>
    </row>
    <row r="5397" spans="7:11" x14ac:dyDescent="0.35">
      <c r="G5397" s="271">
        <v>34820</v>
      </c>
      <c r="H5397" s="4">
        <v>-1</v>
      </c>
      <c r="I5397" s="4">
        <v>-1</v>
      </c>
      <c r="J5397" s="4">
        <v>-1</v>
      </c>
      <c r="K5397" s="4">
        <v>-1</v>
      </c>
    </row>
    <row r="5398" spans="7:11" x14ac:dyDescent="0.35">
      <c r="G5398" s="271">
        <v>34851</v>
      </c>
      <c r="H5398" s="4">
        <v>-1</v>
      </c>
      <c r="I5398" s="4">
        <v>-1</v>
      </c>
      <c r="J5398" s="4">
        <v>-1</v>
      </c>
      <c r="K5398" s="4">
        <v>-1</v>
      </c>
    </row>
    <row r="5399" spans="7:11" x14ac:dyDescent="0.35">
      <c r="G5399" s="271">
        <v>34881</v>
      </c>
      <c r="H5399" s="4">
        <v>-1</v>
      </c>
      <c r="I5399" s="4">
        <v>-1</v>
      </c>
      <c r="J5399" s="4">
        <v>-1</v>
      </c>
      <c r="K5399" s="4">
        <v>-1</v>
      </c>
    </row>
    <row r="5400" spans="7:11" x14ac:dyDescent="0.35">
      <c r="G5400" s="271">
        <v>34912</v>
      </c>
      <c r="H5400" s="4">
        <v>-1</v>
      </c>
      <c r="I5400" s="4">
        <v>-1</v>
      </c>
      <c r="J5400" s="4">
        <v>-1</v>
      </c>
      <c r="K5400" s="4">
        <v>-1</v>
      </c>
    </row>
    <row r="5401" spans="7:11" x14ac:dyDescent="0.35">
      <c r="G5401" s="271">
        <v>34943</v>
      </c>
      <c r="H5401" s="4">
        <v>-1</v>
      </c>
      <c r="I5401" s="4">
        <v>-1</v>
      </c>
      <c r="J5401" s="4">
        <v>-1</v>
      </c>
      <c r="K5401" s="4">
        <v>-1</v>
      </c>
    </row>
    <row r="5402" spans="7:11" x14ac:dyDescent="0.35">
      <c r="G5402" s="271">
        <v>34973</v>
      </c>
      <c r="H5402" s="4">
        <v>-1</v>
      </c>
      <c r="I5402" s="4">
        <v>-1</v>
      </c>
      <c r="J5402" s="4">
        <v>-1</v>
      </c>
      <c r="K5402" s="4">
        <v>-1</v>
      </c>
    </row>
    <row r="5403" spans="7:11" x14ac:dyDescent="0.35">
      <c r="G5403" s="271">
        <v>35004</v>
      </c>
      <c r="H5403" s="4">
        <v>-1</v>
      </c>
      <c r="I5403" s="4">
        <v>-1</v>
      </c>
      <c r="J5403" s="4">
        <v>-1</v>
      </c>
      <c r="K5403" s="4">
        <v>-1</v>
      </c>
    </row>
    <row r="5404" spans="7:11" x14ac:dyDescent="0.35">
      <c r="G5404" s="271">
        <v>35034</v>
      </c>
      <c r="H5404" s="4">
        <v>-1</v>
      </c>
      <c r="I5404" s="4">
        <v>-1</v>
      </c>
      <c r="J5404" s="4">
        <v>-1</v>
      </c>
      <c r="K5404" s="4">
        <v>-1</v>
      </c>
    </row>
    <row r="5405" spans="7:11" x14ac:dyDescent="0.35">
      <c r="G5405" s="271">
        <v>35065</v>
      </c>
      <c r="H5405" s="4">
        <v>-1</v>
      </c>
      <c r="I5405" s="4">
        <v>-1</v>
      </c>
      <c r="J5405" s="4">
        <v>-1</v>
      </c>
      <c r="K5405" s="4">
        <v>-1</v>
      </c>
    </row>
    <row r="5406" spans="7:11" x14ac:dyDescent="0.35">
      <c r="G5406" s="271">
        <v>35096</v>
      </c>
      <c r="H5406" s="4">
        <v>-1</v>
      </c>
      <c r="I5406" s="4">
        <v>-1</v>
      </c>
      <c r="J5406" s="4">
        <v>-1</v>
      </c>
      <c r="K5406" s="4">
        <v>-1</v>
      </c>
    </row>
    <row r="5407" spans="7:11" x14ac:dyDescent="0.35">
      <c r="G5407" s="271">
        <v>35125</v>
      </c>
      <c r="H5407" s="4">
        <v>-1</v>
      </c>
      <c r="I5407" s="4">
        <v>-1</v>
      </c>
      <c r="J5407" s="4">
        <v>-1</v>
      </c>
      <c r="K5407" s="4">
        <v>-1</v>
      </c>
    </row>
    <row r="5408" spans="7:11" x14ac:dyDescent="0.35">
      <c r="G5408" s="271">
        <v>35156</v>
      </c>
      <c r="H5408" s="4">
        <v>-1</v>
      </c>
      <c r="I5408" s="4">
        <v>-1</v>
      </c>
      <c r="J5408" s="4">
        <v>-1</v>
      </c>
      <c r="K5408" s="4">
        <v>-1</v>
      </c>
    </row>
    <row r="5409" spans="7:11" x14ac:dyDescent="0.35">
      <c r="G5409" s="271">
        <v>35186</v>
      </c>
      <c r="H5409" s="4">
        <v>-1</v>
      </c>
      <c r="I5409" s="4">
        <v>-1</v>
      </c>
      <c r="J5409" s="4">
        <v>-1</v>
      </c>
      <c r="K5409" s="4">
        <v>-1</v>
      </c>
    </row>
    <row r="5410" spans="7:11" x14ac:dyDescent="0.35">
      <c r="G5410" s="271">
        <v>35217</v>
      </c>
      <c r="H5410" s="4">
        <v>-1</v>
      </c>
      <c r="I5410" s="4">
        <v>-1</v>
      </c>
      <c r="J5410" s="4">
        <v>-1</v>
      </c>
      <c r="K5410" s="4">
        <v>-1</v>
      </c>
    </row>
    <row r="5411" spans="7:11" x14ac:dyDescent="0.35">
      <c r="G5411" s="271">
        <v>35247</v>
      </c>
      <c r="H5411" s="4">
        <v>-1</v>
      </c>
      <c r="I5411" s="4">
        <v>-1</v>
      </c>
      <c r="J5411" s="4">
        <v>-1</v>
      </c>
      <c r="K5411" s="4">
        <v>-1</v>
      </c>
    </row>
    <row r="5412" spans="7:11" x14ac:dyDescent="0.35">
      <c r="G5412" s="271">
        <v>35278</v>
      </c>
      <c r="H5412" s="4">
        <v>-1</v>
      </c>
      <c r="I5412" s="4">
        <v>-1</v>
      </c>
      <c r="J5412" s="4">
        <v>-1</v>
      </c>
      <c r="K5412" s="4">
        <v>-1</v>
      </c>
    </row>
    <row r="5413" spans="7:11" x14ac:dyDescent="0.35">
      <c r="G5413" s="271">
        <v>35309</v>
      </c>
      <c r="H5413" s="4">
        <v>-1</v>
      </c>
      <c r="I5413" s="4">
        <v>-1</v>
      </c>
      <c r="J5413" s="4">
        <v>-1</v>
      </c>
      <c r="K5413" s="4">
        <v>-1</v>
      </c>
    </row>
    <row r="5414" spans="7:11" x14ac:dyDescent="0.35">
      <c r="G5414" s="271">
        <v>35339</v>
      </c>
      <c r="H5414" s="4">
        <v>-1</v>
      </c>
      <c r="I5414" s="4">
        <v>-1</v>
      </c>
      <c r="J5414" s="4">
        <v>-1</v>
      </c>
      <c r="K5414" s="4">
        <v>-1</v>
      </c>
    </row>
    <row r="5415" spans="7:11" x14ac:dyDescent="0.35">
      <c r="G5415" s="271">
        <v>35370</v>
      </c>
      <c r="H5415" s="4">
        <v>-1</v>
      </c>
      <c r="I5415" s="4">
        <v>-1</v>
      </c>
      <c r="J5415" s="4">
        <v>-1</v>
      </c>
      <c r="K5415" s="4">
        <v>-1</v>
      </c>
    </row>
    <row r="5416" spans="7:11" x14ac:dyDescent="0.35">
      <c r="G5416" s="271">
        <v>35400</v>
      </c>
      <c r="H5416" s="4">
        <v>-1</v>
      </c>
      <c r="I5416" s="4">
        <v>-1</v>
      </c>
      <c r="J5416" s="4">
        <v>-1</v>
      </c>
      <c r="K5416" s="4">
        <v>-1</v>
      </c>
    </row>
    <row r="5417" spans="7:11" x14ac:dyDescent="0.35">
      <c r="G5417" s="271">
        <v>35431</v>
      </c>
      <c r="H5417" s="4">
        <v>-1</v>
      </c>
      <c r="I5417" s="4">
        <v>-1</v>
      </c>
      <c r="J5417" s="4">
        <v>9.4094603878137626</v>
      </c>
      <c r="K5417" s="4">
        <v>-0.22506275282385613</v>
      </c>
    </row>
    <row r="5418" spans="7:11" x14ac:dyDescent="0.35">
      <c r="G5418" s="271">
        <v>35462</v>
      </c>
      <c r="H5418" s="4">
        <v>-1</v>
      </c>
      <c r="I5418" s="4">
        <v>-1</v>
      </c>
      <c r="J5418" s="4">
        <v>4.9044377975104094</v>
      </c>
      <c r="K5418" s="4">
        <v>-3.997093652261674E-2</v>
      </c>
    </row>
    <row r="5419" spans="7:11" x14ac:dyDescent="0.35">
      <c r="G5419" s="271">
        <v>35490</v>
      </c>
      <c r="H5419" s="4">
        <v>-1</v>
      </c>
      <c r="I5419" s="4">
        <v>-0.99893208227501673</v>
      </c>
      <c r="J5419" s="4">
        <v>3.8277282651381901</v>
      </c>
      <c r="K5419" s="4">
        <v>-4.2807930433084618E-2</v>
      </c>
    </row>
    <row r="5420" spans="7:11" x14ac:dyDescent="0.35">
      <c r="G5420" s="271">
        <v>35521</v>
      </c>
      <c r="H5420" s="4">
        <v>-1</v>
      </c>
      <c r="I5420" s="4">
        <v>-1</v>
      </c>
      <c r="J5420" s="4">
        <v>4.7106535634630822</v>
      </c>
      <c r="K5420" s="4">
        <v>4.6075795341431025E-2</v>
      </c>
    </row>
    <row r="5421" spans="7:11" x14ac:dyDescent="0.35">
      <c r="G5421" s="271">
        <v>35551</v>
      </c>
      <c r="H5421" s="4">
        <v>36.780178441372016</v>
      </c>
      <c r="I5421" s="4">
        <v>-0.56237943969403914</v>
      </c>
      <c r="J5421" s="4">
        <v>6.9492067765783521</v>
      </c>
      <c r="K5421" s="4">
        <v>1.2574435109202309E-2</v>
      </c>
    </row>
    <row r="5422" spans="7:11" x14ac:dyDescent="0.35">
      <c r="G5422" s="271">
        <v>35582</v>
      </c>
      <c r="H5422" s="4">
        <v>-0.20396208613252553</v>
      </c>
      <c r="I5422" s="4">
        <v>0.71929526909207553</v>
      </c>
      <c r="J5422" s="4">
        <v>3.8198626474998036</v>
      </c>
      <c r="K5422" s="4">
        <v>0.11072177614342382</v>
      </c>
    </row>
    <row r="5423" spans="7:11" x14ac:dyDescent="0.35">
      <c r="G5423" s="271">
        <v>35612</v>
      </c>
      <c r="H5423" s="4">
        <v>-0.10271990674911657</v>
      </c>
      <c r="I5423" s="4">
        <v>0.2894933017938357</v>
      </c>
      <c r="J5423" s="4">
        <v>3.2154824859224451</v>
      </c>
      <c r="K5423" s="4">
        <v>0.1135167610896175</v>
      </c>
    </row>
    <row r="5424" spans="7:11" x14ac:dyDescent="0.35">
      <c r="G5424" s="271">
        <v>35643</v>
      </c>
      <c r="H5424" s="4">
        <v>-0.64080517066175702</v>
      </c>
      <c r="I5424" s="4">
        <v>0.35059474983922922</v>
      </c>
      <c r="J5424" s="4">
        <v>0.26680067158045029</v>
      </c>
      <c r="K5424" s="4">
        <v>0.13912375720059789</v>
      </c>
    </row>
    <row r="5425" spans="7:11" x14ac:dyDescent="0.35">
      <c r="G5425" s="271">
        <v>35674</v>
      </c>
      <c r="H5425" s="4">
        <v>0.49235631556436599</v>
      </c>
      <c r="I5425" s="4">
        <v>0.15979851901674946</v>
      </c>
      <c r="J5425" s="4">
        <v>0.22540553055924351</v>
      </c>
      <c r="K5425" s="4">
        <v>0.12532508480036064</v>
      </c>
    </row>
    <row r="5426" spans="7:11" x14ac:dyDescent="0.35">
      <c r="G5426" s="271">
        <v>35704</v>
      </c>
      <c r="H5426" s="4">
        <v>2.6974289004926488E-2</v>
      </c>
      <c r="I5426" s="4">
        <v>0.14678920045657695</v>
      </c>
      <c r="J5426" s="4">
        <v>0.24670292520213821</v>
      </c>
      <c r="K5426" s="4">
        <v>0.10812713607034219</v>
      </c>
    </row>
    <row r="5427" spans="7:11" x14ac:dyDescent="0.35">
      <c r="G5427" s="271">
        <v>35735</v>
      </c>
      <c r="H5427" s="4">
        <v>-1</v>
      </c>
      <c r="I5427" s="4">
        <v>0.32328412476149593</v>
      </c>
      <c r="J5427" s="4">
        <v>0.69305092463750273</v>
      </c>
      <c r="K5427" s="4">
        <v>0.12710397161014342</v>
      </c>
    </row>
    <row r="5428" spans="7:11" x14ac:dyDescent="0.35">
      <c r="G5428" s="271">
        <v>35765</v>
      </c>
      <c r="H5428" s="4">
        <v>70.933160429358011</v>
      </c>
      <c r="I5428" s="4">
        <v>0.23156284203471245</v>
      </c>
      <c r="J5428" s="4">
        <v>1.2631880799149386</v>
      </c>
      <c r="K5428" s="4">
        <v>0.13250603051424137</v>
      </c>
    </row>
    <row r="5429" spans="7:11" x14ac:dyDescent="0.35">
      <c r="G5429" s="271">
        <v>35796</v>
      </c>
      <c r="H5429" s="4">
        <v>-1</v>
      </c>
      <c r="I5429" s="4">
        <v>-1</v>
      </c>
      <c r="J5429" s="4">
        <v>0.9563188494388053</v>
      </c>
      <c r="K5429" s="4">
        <v>0.20413989565143909</v>
      </c>
    </row>
    <row r="5430" spans="7:11" x14ac:dyDescent="0.35">
      <c r="G5430" s="271">
        <v>35827</v>
      </c>
      <c r="H5430" s="4">
        <v>-1</v>
      </c>
      <c r="I5430" s="4">
        <v>-1</v>
      </c>
      <c r="J5430" s="4">
        <v>0.81571482636762949</v>
      </c>
      <c r="K5430" s="4">
        <v>0.1943502513227755</v>
      </c>
    </row>
    <row r="5431" spans="7:11" x14ac:dyDescent="0.35">
      <c r="G5431" s="271">
        <v>35855</v>
      </c>
      <c r="H5431" s="4">
        <v>-1</v>
      </c>
      <c r="I5431" s="4">
        <v>1578.9765560557044</v>
      </c>
      <c r="J5431" s="4">
        <v>22.726034347697887</v>
      </c>
      <c r="K5431" s="4">
        <v>0.43147744575245639</v>
      </c>
    </row>
    <row r="5432" spans="7:11" x14ac:dyDescent="0.35">
      <c r="G5432" s="271">
        <v>35886</v>
      </c>
      <c r="H5432" s="4">
        <v>-1</v>
      </c>
      <c r="I5432" s="4">
        <v>-1</v>
      </c>
      <c r="J5432" s="4">
        <v>18.48926594148589</v>
      </c>
      <c r="K5432" s="4">
        <v>0.38979651282480532</v>
      </c>
    </row>
    <row r="5433" spans="7:11" x14ac:dyDescent="0.35">
      <c r="G5433" s="271">
        <v>35916</v>
      </c>
      <c r="H5433" s="4">
        <v>-0.58922337547052317</v>
      </c>
      <c r="I5433" s="4">
        <v>2.7395058509843353</v>
      </c>
      <c r="J5433" s="4">
        <v>15.710014083831059</v>
      </c>
      <c r="K5433" s="4">
        <v>0.55772748372852199</v>
      </c>
    </row>
    <row r="5434" spans="7:11" x14ac:dyDescent="0.35">
      <c r="G5434" s="271">
        <v>35947</v>
      </c>
      <c r="H5434" s="4">
        <v>0.483547990477323</v>
      </c>
      <c r="I5434" s="4">
        <v>0.1445639989258698</v>
      </c>
      <c r="J5434" s="4">
        <v>16.02386860848554</v>
      </c>
      <c r="K5434" s="4">
        <v>0.47818050068696061</v>
      </c>
    </row>
    <row r="5435" spans="7:11" x14ac:dyDescent="0.35">
      <c r="G5435" s="271">
        <v>35977</v>
      </c>
      <c r="H5435" s="4">
        <v>2.6079878142779473</v>
      </c>
      <c r="I5435" s="4">
        <v>0.19056105623316899</v>
      </c>
      <c r="J5435" s="4">
        <v>16.205461928059513</v>
      </c>
      <c r="K5435" s="4">
        <v>0.44920220059559246</v>
      </c>
    </row>
    <row r="5436" spans="7:11" x14ac:dyDescent="0.35">
      <c r="G5436" s="271">
        <v>36008</v>
      </c>
      <c r="H5436" s="4">
        <v>-0.3060584358309052</v>
      </c>
      <c r="I5436" s="4">
        <v>0.21126543193972269</v>
      </c>
      <c r="J5436" s="4">
        <v>22.532258670835393</v>
      </c>
      <c r="K5436" s="4">
        <v>0.4173296014978285</v>
      </c>
    </row>
    <row r="5437" spans="7:11" x14ac:dyDescent="0.35">
      <c r="G5437" s="271">
        <v>36039</v>
      </c>
      <c r="H5437" s="4">
        <v>-0.80354085902146777</v>
      </c>
      <c r="I5437" s="4">
        <v>2.1687999502873589E-2</v>
      </c>
      <c r="J5437" s="4">
        <v>19.281746206971441</v>
      </c>
      <c r="K5437" s="4">
        <v>0.39163965641036214</v>
      </c>
    </row>
    <row r="5438" spans="7:11" x14ac:dyDescent="0.35">
      <c r="G5438" s="271">
        <v>36069</v>
      </c>
      <c r="H5438" s="4">
        <v>-0.31367660094578509</v>
      </c>
      <c r="I5438" s="4">
        <v>-6.0097168194683803E-3</v>
      </c>
      <c r="J5438" s="4">
        <v>19.208628688834981</v>
      </c>
      <c r="K5438" s="4">
        <v>0.36416637311550493</v>
      </c>
    </row>
    <row r="5439" spans="7:11" x14ac:dyDescent="0.35">
      <c r="G5439" s="271">
        <v>36100</v>
      </c>
      <c r="H5439" s="4">
        <v>-0.72028752947650521</v>
      </c>
      <c r="I5439" s="4">
        <v>-0.11498342039348786</v>
      </c>
      <c r="J5439" s="4">
        <v>13.710125662637509</v>
      </c>
      <c r="K5439" s="4">
        <v>0.29705999709132502</v>
      </c>
    </row>
    <row r="5440" spans="7:11" x14ac:dyDescent="0.35">
      <c r="G5440" s="271">
        <v>36130</v>
      </c>
      <c r="H5440" s="4">
        <v>-0.71848708178647658</v>
      </c>
      <c r="I5440" s="4">
        <v>0.10526771520367406</v>
      </c>
      <c r="J5440" s="4">
        <v>10.966402771036107</v>
      </c>
      <c r="K5440" s="4">
        <v>0.27185294203412869</v>
      </c>
    </row>
    <row r="5441" spans="7:11" x14ac:dyDescent="0.35">
      <c r="G5441" s="271">
        <v>36161</v>
      </c>
      <c r="H5441" s="4">
        <v>-0.42178978305683468</v>
      </c>
      <c r="I5441" s="4">
        <v>-0.11930068599719268</v>
      </c>
      <c r="J5441" s="4">
        <v>11.688089241174627</v>
      </c>
      <c r="K5441" s="4">
        <v>0.2119134607678268</v>
      </c>
    </row>
    <row r="5442" spans="7:11" x14ac:dyDescent="0.35">
      <c r="G5442" s="271">
        <v>36192</v>
      </c>
      <c r="H5442" s="4">
        <v>1.605728267102724E-2</v>
      </c>
      <c r="I5442" s="4">
        <v>3.4123850024221136E-2</v>
      </c>
      <c r="J5442" s="4">
        <v>11.646522372654186</v>
      </c>
      <c r="K5442" s="4">
        <v>0.20434646805158518</v>
      </c>
    </row>
    <row r="5443" spans="7:11" x14ac:dyDescent="0.35">
      <c r="G5443" s="271">
        <v>36220</v>
      </c>
      <c r="H5443" s="4">
        <v>-0.97443876486903747</v>
      </c>
      <c r="I5443" s="4">
        <v>3.5945510789371804E-2</v>
      </c>
      <c r="J5443" s="4">
        <v>-0.94238669073615011</v>
      </c>
      <c r="K5443" s="4">
        <v>9.5230566068236877E-2</v>
      </c>
    </row>
    <row r="5444" spans="7:11" x14ac:dyDescent="0.35">
      <c r="G5444" s="271">
        <v>36251</v>
      </c>
      <c r="H5444" s="4">
        <v>0.53072486642362904</v>
      </c>
      <c r="I5444" s="4">
        <v>7.4060149887757998E-3</v>
      </c>
      <c r="J5444" s="4">
        <v>-0.93562035526768494</v>
      </c>
      <c r="K5444" s="4">
        <v>0.10200027007409607</v>
      </c>
    </row>
    <row r="5445" spans="7:11" x14ac:dyDescent="0.35">
      <c r="G5445" s="271">
        <v>36281</v>
      </c>
      <c r="H5445" s="4">
        <v>1.0886472094146158</v>
      </c>
      <c r="I5445" s="4">
        <v>3.9352605109827854E-2</v>
      </c>
      <c r="J5445" s="4">
        <v>-0.93318378468355012</v>
      </c>
      <c r="K5445" s="4">
        <v>4.1543048118051429E-2</v>
      </c>
    </row>
    <row r="5446" spans="7:11" x14ac:dyDescent="0.35">
      <c r="G5446" s="271">
        <v>36312</v>
      </c>
      <c r="H5446" s="4">
        <v>3.4278619077202581</v>
      </c>
      <c r="I5446" s="4">
        <v>-2.6235185009701789E-2</v>
      </c>
      <c r="J5446" s="4">
        <v>-0.92127568661533943</v>
      </c>
      <c r="K5446" s="4">
        <v>2.812629994798832E-2</v>
      </c>
    </row>
    <row r="5447" spans="7:11" x14ac:dyDescent="0.35">
      <c r="G5447" s="271">
        <v>36342</v>
      </c>
      <c r="H5447" s="4">
        <v>0.26464051961981139</v>
      </c>
      <c r="I5447" s="4">
        <v>-0.15200599281325533</v>
      </c>
      <c r="J5447" s="4">
        <v>-0.91994593264819247</v>
      </c>
      <c r="K5447" s="4">
        <v>-1.7905265574021945E-3</v>
      </c>
    </row>
    <row r="5448" spans="7:11" x14ac:dyDescent="0.35">
      <c r="G5448" s="271">
        <v>36373</v>
      </c>
      <c r="H5448" s="4">
        <v>3.9488171412713866</v>
      </c>
      <c r="I5448" s="4">
        <v>-0.12969407491080998</v>
      </c>
      <c r="J5448" s="4">
        <v>-0.90573691592074479</v>
      </c>
      <c r="K5448" s="4">
        <v>-3.0293471268705074E-2</v>
      </c>
    </row>
    <row r="5449" spans="7:11" x14ac:dyDescent="0.35">
      <c r="G5449" s="271">
        <v>36404</v>
      </c>
      <c r="H5449" s="4">
        <v>4.4101705912950591</v>
      </c>
      <c r="I5449" s="4">
        <v>-0.12552920471679385</v>
      </c>
      <c r="J5449" s="4">
        <v>-0.89503752091427125</v>
      </c>
      <c r="K5449" s="4">
        <v>-4.1839070250375587E-2</v>
      </c>
    </row>
    <row r="5450" spans="7:11" x14ac:dyDescent="0.35">
      <c r="G5450" s="271">
        <v>36434</v>
      </c>
      <c r="H5450" s="4">
        <v>5.6294432869319584</v>
      </c>
      <c r="I5450" s="4">
        <v>-4.7351877047494439E-2</v>
      </c>
      <c r="J5450" s="4">
        <v>-0.88354663690852453</v>
      </c>
      <c r="K5450" s="4">
        <v>-4.5255400149513236E-2</v>
      </c>
    </row>
    <row r="5451" spans="7:11" x14ac:dyDescent="0.35">
      <c r="G5451" s="271">
        <v>36465</v>
      </c>
      <c r="H5451" s="4">
        <v>-0.80475408025000883</v>
      </c>
      <c r="I5451" s="4">
        <v>0.23023101667175516</v>
      </c>
      <c r="J5451" s="4">
        <v>-0.88582303718679811</v>
      </c>
      <c r="K5451" s="4">
        <v>-1.6254360942299262E-2</v>
      </c>
    </row>
    <row r="5452" spans="7:11" x14ac:dyDescent="0.35">
      <c r="G5452" s="271">
        <v>36495</v>
      </c>
      <c r="H5452" s="4">
        <v>-0.80898710200981094</v>
      </c>
      <c r="I5452" s="4">
        <v>-6.9473173975271973E-2</v>
      </c>
      <c r="J5452" s="4">
        <v>-0.8873093698565474</v>
      </c>
      <c r="K5452" s="4">
        <v>-3.2508130752009312E-2</v>
      </c>
    </row>
    <row r="5453" spans="7:11" x14ac:dyDescent="0.35">
      <c r="G5453" s="271">
        <v>36526</v>
      </c>
      <c r="H5453" s="4">
        <v>2.4722221640014541</v>
      </c>
      <c r="I5453" s="4">
        <v>4.6959150012937378E-4</v>
      </c>
      <c r="J5453" s="4">
        <v>-0.88240429319997471</v>
      </c>
      <c r="K5453" s="4">
        <v>-2.1910221603070545E-2</v>
      </c>
    </row>
    <row r="5454" spans="7:11" x14ac:dyDescent="0.35">
      <c r="G5454" s="271">
        <v>36557</v>
      </c>
      <c r="H5454" s="4">
        <v>-0.95656992296424725</v>
      </c>
      <c r="I5454" s="4">
        <v>-0.11642884811665477</v>
      </c>
      <c r="J5454" s="4">
        <v>-0.88901667157940178</v>
      </c>
      <c r="K5454" s="4">
        <v>-3.3486719506439444E-2</v>
      </c>
    </row>
    <row r="5455" spans="7:11" x14ac:dyDescent="0.35">
      <c r="G5455" s="271">
        <v>36586</v>
      </c>
      <c r="H5455" s="4">
        <v>-0.99639128479331029</v>
      </c>
      <c r="I5455" s="4">
        <v>7.7001200165838224E-3</v>
      </c>
      <c r="J5455" s="4">
        <v>0.34194943447015391</v>
      </c>
      <c r="K5455" s="4">
        <v>-3.5574758019831787E-2</v>
      </c>
    </row>
    <row r="5456" spans="7:11" x14ac:dyDescent="0.35">
      <c r="G5456" s="271">
        <v>36617</v>
      </c>
      <c r="H5456" s="4">
        <v>-0.93849550497297385</v>
      </c>
      <c r="I5456" s="4">
        <v>3.7423602585544558E-3</v>
      </c>
      <c r="J5456" s="4">
        <v>0.23289201720609043</v>
      </c>
      <c r="K5456" s="4">
        <v>-3.5813927323524286E-2</v>
      </c>
    </row>
    <row r="5457" spans="7:11" x14ac:dyDescent="0.35">
      <c r="G5457" s="271">
        <v>36647</v>
      </c>
      <c r="H5457" s="4">
        <v>0.60549372239807808</v>
      </c>
      <c r="I5457" s="4">
        <v>0.11078656913602414</v>
      </c>
      <c r="J5457" s="4">
        <v>0.23049830170371477</v>
      </c>
      <c r="K5457" s="4">
        <v>-2.997854810120093E-2</v>
      </c>
    </row>
    <row r="5458" spans="7:11" x14ac:dyDescent="0.35">
      <c r="G5458" s="271">
        <v>36678</v>
      </c>
      <c r="H5458" s="4">
        <v>-0.95478924961015643</v>
      </c>
      <c r="I5458" s="4">
        <v>-0.19542336141263217</v>
      </c>
      <c r="J5458" s="4">
        <v>-0.1445709266399392</v>
      </c>
      <c r="K5458" s="4">
        <v>-4.3612196785977608E-2</v>
      </c>
    </row>
    <row r="5459" spans="7:11" x14ac:dyDescent="0.35">
      <c r="G5459" s="271">
        <v>36708</v>
      </c>
      <c r="H5459" s="4">
        <v>-0.98635153964461331</v>
      </c>
      <c r="I5459" s="4">
        <v>-0.16868284441049952</v>
      </c>
      <c r="J5459" s="4">
        <v>-0.26241398289625084</v>
      </c>
      <c r="K5459" s="4">
        <v>-4.3391169242930849E-2</v>
      </c>
    </row>
    <row r="5460" spans="7:11" x14ac:dyDescent="0.35">
      <c r="G5460" s="271">
        <v>36739</v>
      </c>
      <c r="H5460" s="4">
        <v>-0.95537403934390719</v>
      </c>
      <c r="I5460" s="4">
        <v>-8.3074565537977874E-2</v>
      </c>
      <c r="J5460" s="4">
        <v>-0.55149187901476182</v>
      </c>
      <c r="K5460" s="4">
        <v>-3.8382647188033303E-2</v>
      </c>
    </row>
    <row r="5461" spans="7:11" x14ac:dyDescent="0.35">
      <c r="G5461" s="271">
        <v>36770</v>
      </c>
      <c r="H5461" s="4">
        <v>-0.90293740674092071</v>
      </c>
      <c r="I5461" s="4">
        <v>6.2276644794316605E-2</v>
      </c>
      <c r="J5461" s="4">
        <v>-0.69736935506537079</v>
      </c>
      <c r="K5461" s="4">
        <v>-2.3936666246310634E-2</v>
      </c>
    </row>
    <row r="5462" spans="7:11" x14ac:dyDescent="0.35">
      <c r="G5462" s="271">
        <v>36800</v>
      </c>
      <c r="H5462" s="4">
        <v>0.19060772133589765</v>
      </c>
      <c r="I5462" s="4">
        <v>0.1645694086813434</v>
      </c>
      <c r="J5462" s="4">
        <v>-0.70501690198703482</v>
      </c>
      <c r="K5462" s="4">
        <v>-6.458517227590943E-3</v>
      </c>
    </row>
    <row r="5463" spans="7:11" x14ac:dyDescent="0.35">
      <c r="G5463" s="271">
        <v>36831</v>
      </c>
      <c r="H5463" s="4">
        <v>0.76022795677932042</v>
      </c>
      <c r="I5463" s="4">
        <v>-0.14917938886275028</v>
      </c>
      <c r="J5463" s="4">
        <v>-0.68978089144411148</v>
      </c>
      <c r="K5463" s="4">
        <v>-4.0764726872404844E-2</v>
      </c>
    </row>
    <row r="5464" spans="7:11" x14ac:dyDescent="0.35">
      <c r="G5464" s="271">
        <v>36861</v>
      </c>
      <c r="H5464" s="4">
        <v>5.3123836609426158</v>
      </c>
      <c r="I5464" s="4">
        <v>-0.34050318841181904</v>
      </c>
      <c r="J5464" s="4">
        <v>-0.65752716255457888</v>
      </c>
      <c r="K5464" s="4">
        <v>-6.6526326637267763E-2</v>
      </c>
    </row>
    <row r="5465" spans="7:11" x14ac:dyDescent="0.35">
      <c r="G5465" s="271">
        <v>36892</v>
      </c>
      <c r="H5465" s="4">
        <v>1.2983176858521182</v>
      </c>
      <c r="I5465" s="4">
        <v>3.9468164078335644E-2</v>
      </c>
      <c r="J5465" s="4">
        <v>-0.5977403445064795</v>
      </c>
      <c r="K5465" s="4">
        <v>-6.3309496113976071E-2</v>
      </c>
    </row>
    <row r="5466" spans="7:11" x14ac:dyDescent="0.35">
      <c r="G5466" s="271">
        <v>36923</v>
      </c>
      <c r="H5466" s="4">
        <v>31.833124641849601</v>
      </c>
      <c r="I5466" s="4">
        <v>2.8956597672934903E-2</v>
      </c>
      <c r="J5466" s="4">
        <v>-0.48787728363602123</v>
      </c>
      <c r="K5466" s="4">
        <v>-5.2464449427066073E-2</v>
      </c>
    </row>
    <row r="5467" spans="7:11" x14ac:dyDescent="0.35">
      <c r="G5467" s="271">
        <v>36951</v>
      </c>
      <c r="H5467" s="4">
        <v>11.874307453000018</v>
      </c>
      <c r="I5467" s="4">
        <v>-0.24350358201513833</v>
      </c>
      <c r="J5467" s="4">
        <v>-0.33101144093832835</v>
      </c>
      <c r="K5467" s="4">
        <v>-7.3638448277052349E-2</v>
      </c>
    </row>
    <row r="5468" spans="7:11" x14ac:dyDescent="0.35">
      <c r="G5468" s="271">
        <v>36982</v>
      </c>
      <c r="H5468" s="4">
        <v>15.086958363667293</v>
      </c>
      <c r="I5468" s="4">
        <v>-0.11317295982415876</v>
      </c>
      <c r="J5468" s="4">
        <v>-0.23297745514336954</v>
      </c>
      <c r="K5468" s="4">
        <v>-8.2312489643373121E-2</v>
      </c>
    </row>
    <row r="5469" spans="7:11" x14ac:dyDescent="0.35">
      <c r="G5469" s="271">
        <v>37012</v>
      </c>
      <c r="H5469" s="4">
        <v>2.4921416418443312</v>
      </c>
      <c r="I5469" s="4">
        <v>-0.25887096349979455</v>
      </c>
      <c r="J5469" s="4">
        <v>-4.761128706629747E-2</v>
      </c>
      <c r="K5469" s="4">
        <v>-0.11383412871530096</v>
      </c>
    </row>
    <row r="5470" spans="7:11" x14ac:dyDescent="0.35">
      <c r="G5470" s="271">
        <v>37043</v>
      </c>
      <c r="H5470" s="4">
        <v>13.001285430226668</v>
      </c>
      <c r="I5470" s="4">
        <v>-3.127251440360046E-2</v>
      </c>
      <c r="J5470" s="4">
        <v>0.29653833236478322</v>
      </c>
      <c r="K5470" s="4">
        <v>-0.10137008314879481</v>
      </c>
    </row>
    <row r="5471" spans="7:11" x14ac:dyDescent="0.35">
      <c r="G5471" s="271">
        <v>37073</v>
      </c>
      <c r="H5471" s="4">
        <v>101.52416397574871</v>
      </c>
      <c r="I5471" s="4">
        <v>6.0712722322848744E-2</v>
      </c>
      <c r="J5471" s="4">
        <v>0.6618348540518546</v>
      </c>
      <c r="K5471" s="4">
        <v>-8.4412845683794702E-2</v>
      </c>
    </row>
    <row r="5472" spans="7:11" x14ac:dyDescent="0.35">
      <c r="G5472" s="271">
        <v>37104</v>
      </c>
      <c r="H5472" s="4">
        <v>3.0364890999733305</v>
      </c>
      <c r="I5472" s="4">
        <v>-0.17157863716720378</v>
      </c>
      <c r="J5472" s="4">
        <v>1.3812030849016739</v>
      </c>
      <c r="K5472" s="4">
        <v>-9.1528661625439267E-2</v>
      </c>
    </row>
    <row r="5473" spans="7:11" x14ac:dyDescent="0.35">
      <c r="G5473" s="271">
        <v>37135</v>
      </c>
      <c r="H5473" s="4">
        <v>4.6618604632310481</v>
      </c>
      <c r="I5473" s="4">
        <v>-0.1816130727644627</v>
      </c>
      <c r="J5473" s="4">
        <v>2.3701476477665504</v>
      </c>
      <c r="K5473" s="4">
        <v>-0.10996287154448969</v>
      </c>
    </row>
    <row r="5474" spans="7:11" x14ac:dyDescent="0.35">
      <c r="G5474" s="271">
        <v>37165</v>
      </c>
      <c r="H5474" s="4">
        <v>-0.33238119164355573</v>
      </c>
      <c r="I5474" s="4">
        <v>-0.12010911835707061</v>
      </c>
      <c r="J5474" s="4">
        <v>1.9646626492094392</v>
      </c>
      <c r="K5474" s="4">
        <v>-0.13360305478419976</v>
      </c>
    </row>
    <row r="5475" spans="7:11" x14ac:dyDescent="0.35">
      <c r="G5475" s="271">
        <v>37196</v>
      </c>
      <c r="H5475" s="4">
        <v>20.345729136737763</v>
      </c>
      <c r="I5475" s="4">
        <v>-8.7474240054070118E-2</v>
      </c>
      <c r="J5475" s="4">
        <v>2.7987519972820447</v>
      </c>
      <c r="K5475" s="4">
        <v>-0.1277521694051531</v>
      </c>
    </row>
    <row r="5476" spans="7:11" x14ac:dyDescent="0.35">
      <c r="G5476" s="271">
        <v>37226</v>
      </c>
      <c r="H5476" s="4">
        <v>12.273121173743208</v>
      </c>
      <c r="I5476" s="4">
        <v>-7.5000580575188436E-2</v>
      </c>
      <c r="J5476" s="4">
        <v>3.6130481545737538</v>
      </c>
      <c r="K5476" s="4">
        <v>-0.10234549424858785</v>
      </c>
    </row>
    <row r="5477" spans="7:11" x14ac:dyDescent="0.35">
      <c r="G5477" s="271">
        <v>37257</v>
      </c>
      <c r="H5477" s="4">
        <v>6.2771113911869181E-2</v>
      </c>
      <c r="I5477" s="4">
        <v>0.14341539056845543</v>
      </c>
      <c r="J5477" s="4">
        <v>2.7892108473592447</v>
      </c>
      <c r="K5477" s="4">
        <v>-9.2345698731339909E-2</v>
      </c>
    </row>
    <row r="5478" spans="7:11" x14ac:dyDescent="0.35">
      <c r="G5478" s="271">
        <v>37288</v>
      </c>
      <c r="H5478" s="4">
        <v>-0.78895479378303734</v>
      </c>
      <c r="I5478" s="4">
        <v>-0.18522366755016972</v>
      </c>
      <c r="J5478" s="4">
        <v>2.016757319262815</v>
      </c>
      <c r="K5478" s="4">
        <v>-0.10863462642069677</v>
      </c>
    </row>
    <row r="5479" spans="7:11" x14ac:dyDescent="0.35">
      <c r="G5479" s="271">
        <v>37316</v>
      </c>
      <c r="H5479" s="4">
        <v>6.344289371915532</v>
      </c>
      <c r="I5479" s="4">
        <v>-0.13264086853277035</v>
      </c>
      <c r="J5479" s="4">
        <v>2.0869091105877873</v>
      </c>
      <c r="K5479" s="4">
        <v>-9.7995800925675502E-2</v>
      </c>
    </row>
    <row r="5480" spans="7:11" x14ac:dyDescent="0.35">
      <c r="G5480" s="271">
        <v>37347</v>
      </c>
      <c r="H5480" s="4">
        <v>-1</v>
      </c>
      <c r="I5480" s="4">
        <v>0.14068929272107766</v>
      </c>
      <c r="J5480" s="4">
        <v>2.0221506672263345</v>
      </c>
      <c r="K5480" s="4">
        <v>-7.9610692731123534E-2</v>
      </c>
    </row>
    <row r="5481" spans="7:11" x14ac:dyDescent="0.35">
      <c r="G5481" s="271">
        <v>37377</v>
      </c>
      <c r="H5481" s="4">
        <v>-0.98736126838431904</v>
      </c>
      <c r="I5481" s="4">
        <v>-4.4940586844038344E-2</v>
      </c>
      <c r="J5481" s="4">
        <v>1.0243575395102016</v>
      </c>
      <c r="K5481" s="4">
        <v>-5.8804587448233248E-2</v>
      </c>
    </row>
    <row r="5482" spans="7:11" x14ac:dyDescent="0.35">
      <c r="G5482" s="271">
        <v>37408</v>
      </c>
      <c r="H5482" s="4">
        <v>-1</v>
      </c>
      <c r="I5482" s="4">
        <v>-3.3296016599434153E-2</v>
      </c>
      <c r="J5482" s="4">
        <v>0.86005057279881481</v>
      </c>
      <c r="K5482" s="4">
        <v>-5.9017289976245113E-2</v>
      </c>
    </row>
    <row r="5483" spans="7:11" x14ac:dyDescent="0.35">
      <c r="G5483" s="271">
        <v>37438</v>
      </c>
      <c r="H5483" s="4">
        <v>-0.82712258714482934</v>
      </c>
      <c r="I5483" s="4">
        <v>9.9085319761218038E-2</v>
      </c>
      <c r="J5483" s="4">
        <v>0.53284334947985745</v>
      </c>
      <c r="K5483" s="4">
        <v>-5.5361886420476236E-2</v>
      </c>
    </row>
    <row r="5484" spans="7:11" x14ac:dyDescent="0.35">
      <c r="G5484" s="271">
        <v>37469</v>
      </c>
      <c r="H5484" s="4">
        <v>-0.89648469976468925</v>
      </c>
      <c r="I5484" s="4">
        <v>-6.4911591608547092E-2</v>
      </c>
      <c r="J5484" s="4">
        <v>0.46245482498433454</v>
      </c>
      <c r="K5484" s="4">
        <v>-4.5789803576312571E-2</v>
      </c>
    </row>
    <row r="5485" spans="7:11" x14ac:dyDescent="0.35">
      <c r="G5485" s="271">
        <v>37500</v>
      </c>
      <c r="H5485" s="4">
        <v>-0.43604919752961369</v>
      </c>
      <c r="I5485" s="4">
        <v>0.24473911637405044</v>
      </c>
      <c r="J5485" s="4">
        <v>0.35541921602132009</v>
      </c>
      <c r="K5485" s="4">
        <v>-1.2845751005156725E-2</v>
      </c>
    </row>
    <row r="5486" spans="7:11" x14ac:dyDescent="0.35">
      <c r="G5486" s="271">
        <v>37530</v>
      </c>
      <c r="H5486" s="4">
        <v>-0.24510673845144382</v>
      </c>
      <c r="I5486" s="4">
        <v>-2.8892098919772291E-2</v>
      </c>
      <c r="J5486" s="4">
        <v>0.39528633977124761</v>
      </c>
      <c r="K5486" s="4">
        <v>-2.5095452787228245E-3</v>
      </c>
    </row>
    <row r="5487" spans="7:11" x14ac:dyDescent="0.35">
      <c r="G5487" s="271">
        <v>37561</v>
      </c>
      <c r="H5487" s="4">
        <v>-0.9218080146433949</v>
      </c>
      <c r="I5487" s="4">
        <v>-5.9623244096910666E-2</v>
      </c>
      <c r="J5487" s="4">
        <v>-0.20358280128881101</v>
      </c>
      <c r="K5487" s="4">
        <v>9.0983077079087593E-4</v>
      </c>
    </row>
    <row r="5488" spans="7:11" x14ac:dyDescent="0.35">
      <c r="G5488" s="271">
        <v>37591</v>
      </c>
      <c r="H5488" s="4">
        <v>-0.99931612192721542</v>
      </c>
      <c r="I5488" s="4">
        <v>0.33635806613159902</v>
      </c>
      <c r="J5488" s="4">
        <v>-0.7032484729154076</v>
      </c>
      <c r="K5488" s="4">
        <v>3.0031555855766223E-2</v>
      </c>
    </row>
    <row r="5489" spans="7:11" x14ac:dyDescent="0.35">
      <c r="G5489" s="271">
        <v>37622</v>
      </c>
      <c r="H5489" s="4">
        <v>-0.945360232169144</v>
      </c>
      <c r="I5489" s="4">
        <v>-0.35763943434454126</v>
      </c>
      <c r="J5489" s="4">
        <v>-0.8079131359315247</v>
      </c>
      <c r="K5489" s="4">
        <v>-2.6061414148515483E-2</v>
      </c>
    </row>
    <row r="5490" spans="7:11" x14ac:dyDescent="0.35">
      <c r="G5490" s="271">
        <v>37653</v>
      </c>
      <c r="H5490" s="4">
        <v>3.1186425515672962</v>
      </c>
      <c r="I5490" s="4">
        <v>-7.6125398179030412E-2</v>
      </c>
      <c r="J5490" s="4">
        <v>-0.75390201301516524</v>
      </c>
      <c r="K5490" s="4">
        <v>-1.5798248098115031E-2</v>
      </c>
    </row>
    <row r="5491" spans="7:11" x14ac:dyDescent="0.35">
      <c r="G5491" s="271">
        <v>37681</v>
      </c>
      <c r="H5491" s="4">
        <v>2.7576152507975111</v>
      </c>
      <c r="I5491" s="4">
        <v>5.2071413106093978E-3</v>
      </c>
      <c r="J5491" s="4">
        <v>-0.60880237700134776</v>
      </c>
      <c r="K5491" s="4">
        <v>-5.4724688012237621E-3</v>
      </c>
    </row>
    <row r="5492" spans="7:11" x14ac:dyDescent="0.35">
      <c r="G5492" s="271">
        <v>37712</v>
      </c>
      <c r="H5492" s="4">
        <v>-1</v>
      </c>
      <c r="I5492" s="4">
        <v>-0.24247203989354682</v>
      </c>
      <c r="J5492" s="4">
        <v>0.62987912007096281</v>
      </c>
      <c r="K5492" s="4">
        <v>-3.7997330659795825E-2</v>
      </c>
    </row>
    <row r="5493" spans="7:11" x14ac:dyDescent="0.35">
      <c r="G5493" s="271">
        <v>37742</v>
      </c>
      <c r="H5493" s="4">
        <v>3.7933816266052016</v>
      </c>
      <c r="I5493" s="4">
        <v>0.32823447972022124</v>
      </c>
      <c r="J5493" s="4">
        <v>0.90543009624089987</v>
      </c>
      <c r="K5493" s="4">
        <v>-9.4826344139425922E-3</v>
      </c>
    </row>
    <row r="5494" spans="7:11" x14ac:dyDescent="0.35">
      <c r="G5494" s="271">
        <v>37773</v>
      </c>
      <c r="H5494" s="4">
        <v>-1</v>
      </c>
      <c r="I5494" s="4">
        <v>6.7755243039584911E-2</v>
      </c>
      <c r="J5494" s="4">
        <v>0.71697263412093548</v>
      </c>
      <c r="K5494" s="4">
        <v>-1.8389664256388549E-3</v>
      </c>
    </row>
    <row r="5495" spans="7:11" x14ac:dyDescent="0.35">
      <c r="G5495" s="271">
        <v>37803</v>
      </c>
      <c r="H5495" s="4">
        <v>2.6999413469377131</v>
      </c>
      <c r="I5495" s="4">
        <v>-0.15153373868849873</v>
      </c>
      <c r="J5495" s="4">
        <v>0.88046683859233665</v>
      </c>
      <c r="K5495" s="4">
        <v>-2.4551745749729514E-2</v>
      </c>
    </row>
    <row r="5496" spans="7:11" x14ac:dyDescent="0.35">
      <c r="G5496" s="271">
        <v>37834</v>
      </c>
      <c r="H5496" s="4">
        <v>2.6650441131731064</v>
      </c>
      <c r="I5496" s="4">
        <v>0.12671752923631674</v>
      </c>
      <c r="J5496" s="4">
        <v>0.93010808162324543</v>
      </c>
      <c r="K5496" s="4">
        <v>-1.0601539275776561E-2</v>
      </c>
    </row>
    <row r="5497" spans="7:11" x14ac:dyDescent="0.35">
      <c r="G5497" s="271">
        <v>37865</v>
      </c>
      <c r="H5497" s="4">
        <v>-0.82051316677920327</v>
      </c>
      <c r="I5497" s="4">
        <v>-0.11634634810305677</v>
      </c>
      <c r="J5497" s="4">
        <v>0.95512408965313922</v>
      </c>
      <c r="K5497" s="4">
        <v>-3.8891312059063154E-2</v>
      </c>
    </row>
    <row r="5498" spans="7:11" x14ac:dyDescent="0.35">
      <c r="G5498" s="271">
        <v>37895</v>
      </c>
      <c r="H5498" s="4">
        <v>-0.67699957331416072</v>
      </c>
      <c r="I5498" s="4">
        <v>-4.6951972474953307E-2</v>
      </c>
      <c r="J5498" s="4">
        <v>0.95992730318799224</v>
      </c>
      <c r="K5498" s="4">
        <v>-4.0636341099378859E-2</v>
      </c>
    </row>
    <row r="5499" spans="7:11" x14ac:dyDescent="0.35">
      <c r="G5499" s="271">
        <v>37926</v>
      </c>
      <c r="H5499" s="4">
        <v>0.16934070741503415</v>
      </c>
      <c r="I5499" s="4">
        <v>-0.2273377225269877</v>
      </c>
      <c r="J5499" s="4">
        <v>1.6332202440090349</v>
      </c>
      <c r="K5499" s="4">
        <v>-5.5497256568490916E-2</v>
      </c>
    </row>
    <row r="5500" spans="7:11" x14ac:dyDescent="0.35">
      <c r="G5500" s="271">
        <v>37956</v>
      </c>
      <c r="H5500" s="4">
        <v>312.59765893963737</v>
      </c>
      <c r="I5500" s="4">
        <v>-1.070057140295666E-2</v>
      </c>
      <c r="J5500" s="4">
        <v>4.566091949650982</v>
      </c>
      <c r="K5500" s="4">
        <v>-7.7978593740687052E-2</v>
      </c>
    </row>
    <row r="5501" spans="7:11" x14ac:dyDescent="0.35">
      <c r="G5501" s="271">
        <v>37987</v>
      </c>
      <c r="H5501" s="4">
        <v>0.50762393828483421</v>
      </c>
      <c r="I5501" s="4">
        <v>9.653989582942657E-2</v>
      </c>
      <c r="J5501" s="4">
        <v>7.5659289678335515</v>
      </c>
      <c r="K5501" s="4">
        <v>-3.163158382686293E-2</v>
      </c>
    </row>
    <row r="5502" spans="7:11" x14ac:dyDescent="0.35">
      <c r="G5502" s="271">
        <v>38018</v>
      </c>
      <c r="H5502" s="4">
        <v>2.4996271374435608E-3</v>
      </c>
      <c r="I5502" s="4">
        <v>-0.12583442234079179</v>
      </c>
      <c r="J5502" s="4">
        <v>5.989124108137867</v>
      </c>
      <c r="K5502" s="4">
        <v>-3.4684846542319736E-2</v>
      </c>
    </row>
    <row r="5503" spans="7:11" x14ac:dyDescent="0.35">
      <c r="G5503" s="271">
        <v>38047</v>
      </c>
      <c r="H5503" s="4">
        <v>-0.90432569712531441</v>
      </c>
      <c r="I5503" s="4">
        <v>0.16518778218009533</v>
      </c>
      <c r="J5503" s="4">
        <v>2.811772126941551</v>
      </c>
      <c r="K5503" s="4">
        <v>-2.3948514218283257E-2</v>
      </c>
    </row>
    <row r="5504" spans="7:11" x14ac:dyDescent="0.35">
      <c r="G5504" s="271">
        <v>38078</v>
      </c>
      <c r="H5504" s="4">
        <v>-0.99953528586043305</v>
      </c>
      <c r="I5504" s="4">
        <v>-1.5589706399989911E-3</v>
      </c>
      <c r="J5504" s="4">
        <v>-0.86434898655376347</v>
      </c>
      <c r="K5504" s="4">
        <v>-2.1438933165185414E-3</v>
      </c>
    </row>
    <row r="5505" spans="7:11" x14ac:dyDescent="0.35">
      <c r="G5505" s="271">
        <v>38108</v>
      </c>
      <c r="H5505" s="4">
        <v>-0.41590245577880813</v>
      </c>
      <c r="I5505" s="4">
        <v>-0.14824508467163022</v>
      </c>
      <c r="J5505" s="4">
        <v>-0.86693197662769073</v>
      </c>
      <c r="K5505" s="4">
        <v>-4.2564763115834126E-2</v>
      </c>
    </row>
    <row r="5506" spans="7:11" x14ac:dyDescent="0.35">
      <c r="G5506" s="271">
        <v>38139</v>
      </c>
      <c r="H5506" s="4">
        <v>-0.51474412807607406</v>
      </c>
      <c r="I5506" s="4">
        <v>6.7958781918384226E-2</v>
      </c>
      <c r="J5506" s="4">
        <v>-0.86027152041524579</v>
      </c>
      <c r="K5506" s="4">
        <v>-4.1986543331268944E-2</v>
      </c>
    </row>
    <row r="5507" spans="7:11" x14ac:dyDescent="0.35">
      <c r="G5507" s="271">
        <v>38169</v>
      </c>
      <c r="H5507" s="4">
        <v>-1</v>
      </c>
      <c r="I5507" s="4">
        <v>5.4665173098203068E-2</v>
      </c>
      <c r="J5507" s="4">
        <v>-0.87836382301894567</v>
      </c>
      <c r="K5507" s="4">
        <v>-2.3519351881013062E-2</v>
      </c>
    </row>
    <row r="5508" spans="7:11" x14ac:dyDescent="0.35">
      <c r="G5508" s="271">
        <v>38200</v>
      </c>
      <c r="H5508" s="4">
        <v>-1</v>
      </c>
      <c r="I5508" s="4">
        <v>-0.12338781786914077</v>
      </c>
      <c r="J5508" s="4">
        <v>-0.87170667397344481</v>
      </c>
      <c r="K5508" s="4">
        <v>-4.257414772451007E-2</v>
      </c>
    </row>
    <row r="5509" spans="7:11" x14ac:dyDescent="0.35">
      <c r="G5509" s="271">
        <v>38231</v>
      </c>
      <c r="H5509" s="4">
        <v>58.684074937927917</v>
      </c>
      <c r="I5509" s="4">
        <v>-0.16713466773580266</v>
      </c>
      <c r="J5509" s="4">
        <v>-0.70364796403400265</v>
      </c>
      <c r="K5509" s="4">
        <v>-4.6010707210094148E-2</v>
      </c>
    </row>
    <row r="5510" spans="7:11" x14ac:dyDescent="0.35">
      <c r="G5510" s="271">
        <v>38261</v>
      </c>
      <c r="H5510" s="4">
        <v>23.407499369050946</v>
      </c>
      <c r="I5510" s="4">
        <v>-0.26477143210132226</v>
      </c>
      <c r="J5510" s="4">
        <v>-0.43556243720331</v>
      </c>
      <c r="K5510" s="4">
        <v>-6.6575673465398166E-2</v>
      </c>
    </row>
    <row r="5511" spans="7:11" x14ac:dyDescent="0.35">
      <c r="G5511" s="271">
        <v>38292</v>
      </c>
      <c r="H5511" s="4">
        <v>14.322721014799155</v>
      </c>
      <c r="I5511" s="4">
        <v>0.2346313950226746</v>
      </c>
      <c r="J5511" s="4">
        <v>-0.25222526642079102</v>
      </c>
      <c r="K5511" s="4">
        <v>-2.9393241897724631E-2</v>
      </c>
    </row>
    <row r="5512" spans="7:11" x14ac:dyDescent="0.35">
      <c r="G5512" s="271">
        <v>38322</v>
      </c>
      <c r="H5512" s="4">
        <v>6.1967477362703329</v>
      </c>
      <c r="I5512" s="4">
        <v>-0.11818892116687052</v>
      </c>
      <c r="J5512" s="4">
        <v>-2.7968607158054604E-2</v>
      </c>
      <c r="K5512" s="4">
        <v>-3.9849663245311362E-2</v>
      </c>
    </row>
    <row r="5513" spans="7:11" x14ac:dyDescent="0.35">
      <c r="G5513" s="271">
        <v>38353</v>
      </c>
      <c r="H5513" s="4">
        <v>33.671676923076923</v>
      </c>
      <c r="I5513" s="4">
        <v>-0.2171477647149217</v>
      </c>
      <c r="J5513" s="4">
        <v>0.15433971719224759</v>
      </c>
      <c r="K5513" s="4">
        <v>-6.5809711720666075E-2</v>
      </c>
    </row>
    <row r="5514" spans="7:11" x14ac:dyDescent="0.35">
      <c r="G5514" s="271">
        <v>38384</v>
      </c>
      <c r="H5514" s="4">
        <v>3.623734299829164</v>
      </c>
      <c r="I5514" s="4">
        <v>0.19584632202882091</v>
      </c>
      <c r="J5514" s="4">
        <v>0.2806566994956774</v>
      </c>
      <c r="K5514" s="4">
        <v>-4.5973294855491509E-2</v>
      </c>
    </row>
    <row r="5515" spans="7:11" x14ac:dyDescent="0.35">
      <c r="G5515" s="271">
        <v>38412</v>
      </c>
      <c r="H5515" s="4">
        <v>5.0861184550368357</v>
      </c>
      <c r="I5515" s="4">
        <v>-0.18205351385716173</v>
      </c>
      <c r="J5515" s="4">
        <v>0.48636015035819113</v>
      </c>
      <c r="K5515" s="4">
        <v>-7.1361278800405104E-2</v>
      </c>
    </row>
    <row r="5516" spans="7:11" x14ac:dyDescent="0.35">
      <c r="G5516" s="271">
        <v>38443</v>
      </c>
      <c r="H5516" s="4">
        <v>49.704929048579004</v>
      </c>
      <c r="I5516" s="4">
        <v>0.17132661495520352</v>
      </c>
      <c r="J5516" s="4">
        <v>8.6076215278911548</v>
      </c>
      <c r="K5516" s="4">
        <v>-5.9235077025546201E-2</v>
      </c>
    </row>
    <row r="5517" spans="7:11" x14ac:dyDescent="0.35">
      <c r="G5517" s="271">
        <v>38473</v>
      </c>
      <c r="H5517" s="4">
        <v>6.6228001881688803</v>
      </c>
      <c r="I5517" s="4">
        <v>-4.0702833957210305E-2</v>
      </c>
      <c r="J5517" s="4">
        <v>8.9221918248233258</v>
      </c>
      <c r="K5517" s="4">
        <v>-4.8029876866555354E-2</v>
      </c>
    </row>
    <row r="5518" spans="7:11" x14ac:dyDescent="0.35">
      <c r="G5518" s="271">
        <v>38504</v>
      </c>
      <c r="H5518" s="4">
        <v>2.2251171171171182</v>
      </c>
      <c r="I5518" s="4">
        <v>-0.18215127400220021</v>
      </c>
      <c r="J5518" s="4">
        <v>9.299721308920665</v>
      </c>
      <c r="K5518" s="4">
        <v>-6.9748150252546326E-2</v>
      </c>
    </row>
    <row r="5519" spans="7:11" x14ac:dyDescent="0.35">
      <c r="G5519" s="271">
        <v>38534</v>
      </c>
      <c r="H5519" s="4">
        <v>-1</v>
      </c>
      <c r="I5519" s="4">
        <v>-4.4058267767726256E-2</v>
      </c>
      <c r="J5519" s="4">
        <v>9.596434662549715</v>
      </c>
      <c r="K5519" s="4">
        <v>-7.790046803623929E-2</v>
      </c>
    </row>
    <row r="5520" spans="7:11" x14ac:dyDescent="0.35">
      <c r="G5520" s="271">
        <v>38565</v>
      </c>
      <c r="H5520" s="4">
        <v>-1</v>
      </c>
      <c r="I5520" s="4">
        <v>-2.5402557484084154E-2</v>
      </c>
      <c r="J5520" s="4">
        <v>8.2328288342240992</v>
      </c>
      <c r="K5520" s="4">
        <v>-7.0091175848680187E-2</v>
      </c>
    </row>
    <row r="5521" spans="7:11" x14ac:dyDescent="0.35">
      <c r="G5521" s="271">
        <v>38596</v>
      </c>
      <c r="H5521" s="4">
        <v>-0.95076274009372752</v>
      </c>
      <c r="I5521" s="4">
        <v>0.28014651116836831</v>
      </c>
      <c r="J5521" s="4">
        <v>2.5870260149741138</v>
      </c>
      <c r="K5521" s="4">
        <v>-3.5998126976401035E-2</v>
      </c>
    </row>
    <row r="5522" spans="7:11" x14ac:dyDescent="0.35">
      <c r="G5522" s="271">
        <v>38626</v>
      </c>
      <c r="H5522" s="4">
        <v>-0.96576724344862375</v>
      </c>
      <c r="I5522" s="4">
        <v>-2.4925738235969441E-2</v>
      </c>
      <c r="J5522" s="4">
        <v>0.5302320021076623</v>
      </c>
      <c r="K5522" s="4">
        <v>-1.2029923768360429E-2</v>
      </c>
    </row>
    <row r="5523" spans="7:11" x14ac:dyDescent="0.35">
      <c r="G5523" s="271">
        <v>38657</v>
      </c>
      <c r="H5523" s="4">
        <v>-1</v>
      </c>
      <c r="I5523" s="4">
        <v>-1.7521211984216412E-2</v>
      </c>
      <c r="J5523" s="4">
        <v>1.8513929101180659E-2</v>
      </c>
      <c r="K5523" s="4">
        <v>-3.1094347448207271E-2</v>
      </c>
    </row>
    <row r="5524" spans="7:11" x14ac:dyDescent="0.35">
      <c r="G5524" s="271">
        <v>38687</v>
      </c>
      <c r="H5524" s="4">
        <v>-0.95045957965142203</v>
      </c>
      <c r="I5524" s="4">
        <v>-4.6711998651681186E-2</v>
      </c>
      <c r="J5524" s="4">
        <v>-0.49995208001806113</v>
      </c>
      <c r="K5524" s="4">
        <v>-2.3679451183223454E-2</v>
      </c>
    </row>
    <row r="5525" spans="7:11" x14ac:dyDescent="0.35">
      <c r="G5525" s="271">
        <v>38718</v>
      </c>
      <c r="H5525" s="4">
        <v>-0.98372624252382457</v>
      </c>
      <c r="I5525" s="4">
        <v>8.1435817180463443E-2</v>
      </c>
      <c r="J5525" s="4">
        <v>-0.72619220797028228</v>
      </c>
      <c r="K5525" s="4">
        <v>1.7216189072142285E-3</v>
      </c>
    </row>
    <row r="5526" spans="7:11" x14ac:dyDescent="0.35">
      <c r="G5526" s="271">
        <v>38749</v>
      </c>
      <c r="H5526" s="4">
        <v>-0.96872787088417645</v>
      </c>
      <c r="I5526" s="4">
        <v>0.24058875833450033</v>
      </c>
      <c r="J5526" s="4">
        <v>-0.86412482852473593</v>
      </c>
      <c r="K5526" s="4">
        <v>7.4826441176645275E-3</v>
      </c>
    </row>
    <row r="5527" spans="7:11" x14ac:dyDescent="0.35">
      <c r="G5527" s="271">
        <v>38777</v>
      </c>
      <c r="H5527" s="4">
        <v>-0.72738737547381094</v>
      </c>
      <c r="I5527" s="4">
        <v>0.25681534192148447</v>
      </c>
      <c r="J5527" s="4">
        <v>-0.90713450802452966</v>
      </c>
      <c r="K5527" s="4">
        <v>4.138451093296136E-2</v>
      </c>
    </row>
    <row r="5528" spans="7:11" x14ac:dyDescent="0.35">
      <c r="G5528" s="271">
        <v>38808</v>
      </c>
      <c r="H5528" s="4">
        <v>0.11519573833162888</v>
      </c>
      <c r="I5528" s="4">
        <v>0.4091499853518954</v>
      </c>
      <c r="J5528" s="4">
        <v>-0.90691830639530158</v>
      </c>
      <c r="K5528" s="4">
        <v>6.3827562284411332E-2</v>
      </c>
    </row>
    <row r="5529" spans="7:11" x14ac:dyDescent="0.35">
      <c r="G5529" s="271">
        <v>38838</v>
      </c>
      <c r="H5529" s="4">
        <v>-1</v>
      </c>
      <c r="I5529" s="4">
        <v>0.17175880240251895</v>
      </c>
      <c r="J5529" s="4">
        <v>-0.91896495125787181</v>
      </c>
      <c r="K5529" s="4">
        <v>8.3733243539409363E-2</v>
      </c>
    </row>
    <row r="5530" spans="7:11" x14ac:dyDescent="0.35">
      <c r="G5530" s="271">
        <v>38869</v>
      </c>
      <c r="H5530" s="4">
        <v>-0.66199984357017572</v>
      </c>
      <c r="I5530" s="4">
        <v>0.90490138186886249</v>
      </c>
      <c r="J5530" s="4">
        <v>-0.92668290958596056</v>
      </c>
      <c r="K5530" s="4">
        <v>0.17390339656936793</v>
      </c>
    </row>
    <row r="5531" spans="7:11" x14ac:dyDescent="0.35">
      <c r="G5531" s="271">
        <v>38899</v>
      </c>
      <c r="H5531" s="4">
        <v>2.0355865237366002</v>
      </c>
      <c r="I5531" s="4">
        <v>-8.5610560719793005E-2</v>
      </c>
      <c r="J5531" s="4">
        <v>-0.91091864331299699</v>
      </c>
      <c r="K5531" s="4">
        <v>0.17101767787539179</v>
      </c>
    </row>
    <row r="5532" spans="7:11" x14ac:dyDescent="0.35">
      <c r="G5532" s="271">
        <v>38930</v>
      </c>
      <c r="H5532" s="4">
        <v>2.9545839508786789</v>
      </c>
      <c r="I5532" s="4">
        <v>0.29325566914327839</v>
      </c>
      <c r="J5532" s="4">
        <v>-0.88344260181073464</v>
      </c>
      <c r="K5532" s="4">
        <v>0.19640364857258308</v>
      </c>
    </row>
    <row r="5533" spans="7:11" x14ac:dyDescent="0.35">
      <c r="G5533" s="271">
        <v>38961</v>
      </c>
      <c r="H5533" s="4">
        <v>17.795382252035434</v>
      </c>
      <c r="I5533" s="4">
        <v>0.10790581509871044</v>
      </c>
      <c r="J5533" s="4">
        <v>-0.72899739242214867</v>
      </c>
      <c r="K5533" s="4">
        <v>0.18147440566159867</v>
      </c>
    </row>
    <row r="5534" spans="7:11" x14ac:dyDescent="0.35">
      <c r="G5534" s="271">
        <v>38991</v>
      </c>
      <c r="H5534" s="4">
        <v>7.4386251512612862</v>
      </c>
      <c r="I5534" s="4">
        <v>0.24398031195158754</v>
      </c>
      <c r="J5534" s="4">
        <v>-0.57930486663630532</v>
      </c>
      <c r="K5534" s="4">
        <v>0.20160238929977581</v>
      </c>
    </row>
    <row r="5535" spans="7:11" x14ac:dyDescent="0.35">
      <c r="G5535" s="271">
        <v>39022</v>
      </c>
      <c r="H5535" s="4">
        <v>-1</v>
      </c>
      <c r="I5535" s="4">
        <v>0.35061709743907454</v>
      </c>
      <c r="J5535" s="4">
        <v>-0.27686900033835404</v>
      </c>
      <c r="K5535" s="4">
        <v>0.23663903326579683</v>
      </c>
    </row>
    <row r="5536" spans="7:11" x14ac:dyDescent="0.35">
      <c r="G5536" s="271">
        <v>39052</v>
      </c>
      <c r="H5536" s="4">
        <v>16.579371554252202</v>
      </c>
      <c r="I5536" s="4">
        <v>-5.1685546207920097E-2</v>
      </c>
      <c r="J5536" s="4">
        <v>0.53989470482895374</v>
      </c>
      <c r="K5536" s="4">
        <v>0.23741491570622153</v>
      </c>
    </row>
    <row r="5537" spans="7:11" x14ac:dyDescent="0.35">
      <c r="G5537" s="271">
        <v>39083</v>
      </c>
      <c r="H5537" s="4">
        <v>44.949777099153387</v>
      </c>
      <c r="I5537" s="4">
        <v>0.2731658589294772</v>
      </c>
      <c r="J5537" s="4">
        <v>1.7626833688732706</v>
      </c>
      <c r="K5537" s="4">
        <v>0.25142665065284509</v>
      </c>
    </row>
    <row r="5538" spans="7:11" x14ac:dyDescent="0.35">
      <c r="G5538" s="271">
        <v>39114</v>
      </c>
      <c r="H5538" s="4">
        <v>30.145108550879062</v>
      </c>
      <c r="I5538" s="4">
        <v>-0.20237558790977828</v>
      </c>
      <c r="J5538" s="4">
        <v>4.812036321820675</v>
      </c>
      <c r="K5538" s="4">
        <v>0.21017356160206746</v>
      </c>
    </row>
    <row r="5539" spans="7:11" x14ac:dyDescent="0.35">
      <c r="G5539" s="271">
        <v>39142</v>
      </c>
      <c r="H5539" s="4">
        <v>4.0126327015226506</v>
      </c>
      <c r="I5539" s="4">
        <v>0.16227991173930678</v>
      </c>
      <c r="J5539" s="4">
        <v>7.7037622893440574</v>
      </c>
      <c r="K5539" s="4">
        <v>0.20294365530246261</v>
      </c>
    </row>
    <row r="5540" spans="7:11" x14ac:dyDescent="0.35">
      <c r="G5540" s="271">
        <v>39173</v>
      </c>
      <c r="H5540" s="4">
        <v>5.6206883655839217</v>
      </c>
      <c r="I5540" s="4">
        <v>-0.36529757069949476</v>
      </c>
      <c r="J5540" s="4">
        <v>8.5159566185304989</v>
      </c>
      <c r="K5540" s="4">
        <v>0.12023125699100956</v>
      </c>
    </row>
    <row r="5541" spans="7:11" x14ac:dyDescent="0.35">
      <c r="G5541" s="271">
        <v>39203</v>
      </c>
      <c r="H5541" s="4">
        <v>-1</v>
      </c>
      <c r="I5541" s="4">
        <v>-9.3470296044779744E-2</v>
      </c>
      <c r="J5541" s="4">
        <v>9.5533615915343351</v>
      </c>
      <c r="K5541" s="4">
        <v>9.4662256387286536E-2</v>
      </c>
    </row>
    <row r="5542" spans="7:11" x14ac:dyDescent="0.35">
      <c r="G5542" s="271">
        <v>39234</v>
      </c>
      <c r="H5542" s="4">
        <v>38.815438842975205</v>
      </c>
      <c r="I5542" s="4">
        <v>-0.27587333443039019</v>
      </c>
      <c r="J5542" s="4">
        <v>12.180906363410026</v>
      </c>
      <c r="K5542" s="4">
        <v>-6.9306601379197641E-3</v>
      </c>
    </row>
    <row r="5543" spans="7:11" x14ac:dyDescent="0.35">
      <c r="G5543" s="271">
        <v>39264</v>
      </c>
      <c r="H5543" s="4">
        <v>10.764009922118332</v>
      </c>
      <c r="I5543" s="4">
        <v>0.27143957662187645</v>
      </c>
      <c r="J5543" s="4">
        <v>12.200123580230676</v>
      </c>
      <c r="K5543" s="4">
        <v>1.9131905568626317E-2</v>
      </c>
    </row>
    <row r="5544" spans="7:11" x14ac:dyDescent="0.35">
      <c r="G5544" s="271">
        <v>39295</v>
      </c>
      <c r="H5544" s="4">
        <v>4.9235747557221261</v>
      </c>
      <c r="I5544" s="4">
        <v>0.27808390333827582</v>
      </c>
      <c r="J5544" s="4">
        <v>10.882471277470922</v>
      </c>
      <c r="K5544" s="4">
        <v>2.3114255187772992E-2</v>
      </c>
    </row>
    <row r="5545" spans="7:11" x14ac:dyDescent="0.35">
      <c r="G5545" s="271">
        <v>39326</v>
      </c>
      <c r="H5545" s="4">
        <v>0.21024600072218047</v>
      </c>
      <c r="I5545" s="4">
        <v>-0.12990362777074815</v>
      </c>
      <c r="J5545" s="4">
        <v>4.8517025038891992</v>
      </c>
      <c r="K5545" s="4">
        <v>2.2349419560765416E-3</v>
      </c>
    </row>
    <row r="5546" spans="7:11" x14ac:dyDescent="0.35">
      <c r="G5546" s="271">
        <v>39356</v>
      </c>
      <c r="H5546" s="4">
        <v>1.4995904855875746</v>
      </c>
      <c r="I5546" s="4">
        <v>0.23577233410301357</v>
      </c>
      <c r="J5546" s="4">
        <v>4.0018632920617154</v>
      </c>
      <c r="K5546" s="4">
        <v>5.214540845793092E-3</v>
      </c>
    </row>
    <row r="5547" spans="7:11" x14ac:dyDescent="0.35">
      <c r="G5547" s="271">
        <v>39387</v>
      </c>
      <c r="H5547" s="4">
        <v>0.55937860109341675</v>
      </c>
      <c r="I5547" s="4">
        <v>-7.1189171687624286E-2</v>
      </c>
      <c r="J5547" s="4">
        <v>2.5006015928178185</v>
      </c>
      <c r="K5547" s="4">
        <v>-2.8946961372845248E-2</v>
      </c>
    </row>
    <row r="5548" spans="7:11" x14ac:dyDescent="0.35">
      <c r="G5548" s="271">
        <v>39417</v>
      </c>
      <c r="H5548" s="4">
        <v>-0.51538462577864486</v>
      </c>
      <c r="I5548" s="4">
        <v>1.8199265325238079E-2</v>
      </c>
      <c r="J5548" s="4">
        <v>1.3451031191422778</v>
      </c>
      <c r="K5548" s="4">
        <v>-2.420096403909533E-2</v>
      </c>
    </row>
    <row r="5549" spans="7:11" x14ac:dyDescent="0.35">
      <c r="G5549" s="271">
        <v>39448</v>
      </c>
      <c r="H5549" s="4">
        <v>0.53761972282673054</v>
      </c>
      <c r="I5549" s="4">
        <v>-0.24445469729479608</v>
      </c>
      <c r="J5549" s="4">
        <v>1.0797095386556728</v>
      </c>
      <c r="K5549" s="4">
        <v>-6.0144369043871437E-2</v>
      </c>
    </row>
    <row r="5550" spans="7:11" x14ac:dyDescent="0.35">
      <c r="G5550" s="271">
        <v>39479</v>
      </c>
      <c r="H5550" s="4">
        <v>0.33419466875444148</v>
      </c>
      <c r="I5550" s="4">
        <v>1.0310783976105187E-2</v>
      </c>
      <c r="J5550" s="4">
        <v>0.83873654588533575</v>
      </c>
      <c r="K5550" s="4">
        <v>-4.4946344731840226E-2</v>
      </c>
    </row>
    <row r="5551" spans="7:11" x14ac:dyDescent="0.35">
      <c r="G5551" s="271">
        <v>39508</v>
      </c>
      <c r="H5551" s="4">
        <v>2.41614635146159E-3</v>
      </c>
      <c r="I5551" s="4">
        <v>-0.25467319115773746</v>
      </c>
      <c r="J5551" s="4">
        <v>0.71334817455332411</v>
      </c>
      <c r="K5551" s="4">
        <v>-7.6832989838955701E-2</v>
      </c>
    </row>
    <row r="5552" spans="7:11" x14ac:dyDescent="0.35">
      <c r="G5552" s="271">
        <v>39539</v>
      </c>
      <c r="H5552" s="4">
        <v>-8.1523863692694709E-2</v>
      </c>
      <c r="I5552" s="4">
        <v>0.19271311430499227</v>
      </c>
      <c r="J5552" s="4">
        <v>0.53032344319160662</v>
      </c>
      <c r="K5552" s="4">
        <v>-2.9349328513485373E-2</v>
      </c>
    </row>
    <row r="5553" spans="7:11" x14ac:dyDescent="0.35">
      <c r="G5553" s="271">
        <v>39569</v>
      </c>
      <c r="H5553" s="4">
        <v>2.9505865832579827</v>
      </c>
      <c r="I5553" s="4">
        <v>1.432686187097465E-3</v>
      </c>
      <c r="J5553" s="4">
        <v>0.75495095431512693</v>
      </c>
      <c r="K5553" s="4">
        <v>-2.1007351400671337E-2</v>
      </c>
    </row>
    <row r="5554" spans="7:11" x14ac:dyDescent="0.35">
      <c r="G5554" s="271">
        <v>39600</v>
      </c>
      <c r="H5554" s="4">
        <v>0.53063603530513026</v>
      </c>
      <c r="I5554" s="4">
        <v>-0.26232291682017739</v>
      </c>
      <c r="J5554" s="4">
        <v>0.60770634178154936</v>
      </c>
      <c r="K5554" s="4">
        <v>-1.0708395763906364E-2</v>
      </c>
    </row>
    <row r="5555" spans="7:11" x14ac:dyDescent="0.35">
      <c r="G5555" s="271">
        <v>39630</v>
      </c>
      <c r="H5555" s="4">
        <v>1.3284827105543568</v>
      </c>
      <c r="I5555" s="4">
        <v>-2.9054990166108241E-2</v>
      </c>
      <c r="J5555" s="4">
        <v>0.59220205387882308</v>
      </c>
      <c r="K5555" s="4">
        <v>-3.2145377799521646E-2</v>
      </c>
    </row>
    <row r="5556" spans="7:11" x14ac:dyDescent="0.35">
      <c r="G5556" s="271">
        <v>39661</v>
      </c>
      <c r="H5556" s="4">
        <v>1.5133330050843714</v>
      </c>
      <c r="I5556" s="4">
        <v>-0.43594130253019769</v>
      </c>
      <c r="J5556" s="4">
        <v>0.61025333271044735</v>
      </c>
      <c r="K5556" s="4">
        <v>-0.10059553597177462</v>
      </c>
    </row>
    <row r="5557" spans="7:11" x14ac:dyDescent="0.35">
      <c r="G5557" s="271">
        <v>39692</v>
      </c>
      <c r="H5557" s="4">
        <v>1.0870544818686905</v>
      </c>
      <c r="I5557" s="4">
        <v>-0.17166037495828113</v>
      </c>
      <c r="J5557" s="4">
        <v>0.68602057783678605</v>
      </c>
      <c r="K5557" s="4">
        <v>-0.10354733568251406</v>
      </c>
    </row>
    <row r="5558" spans="7:11" x14ac:dyDescent="0.35">
      <c r="G5558" s="271">
        <v>39722</v>
      </c>
      <c r="H5558" s="4">
        <v>1.7426145476730808</v>
      </c>
      <c r="I5558" s="4">
        <v>-0.2802775971565441</v>
      </c>
      <c r="J5558" s="4">
        <v>0.75222020366882991</v>
      </c>
      <c r="K5558" s="4">
        <v>-0.14571403471150757</v>
      </c>
    </row>
    <row r="5559" spans="7:11" x14ac:dyDescent="0.35">
      <c r="G5559" s="271">
        <v>39753</v>
      </c>
      <c r="H5559" s="4">
        <v>0.49171840503806075</v>
      </c>
      <c r="I5559" s="4">
        <v>-0.197181358692469</v>
      </c>
      <c r="J5559" s="4">
        <v>0.72980580863928002</v>
      </c>
      <c r="K5559" s="4">
        <v>-0.15867086987695989</v>
      </c>
    </row>
    <row r="5560" spans="7:11" x14ac:dyDescent="0.35">
      <c r="G5560" s="271">
        <v>39783</v>
      </c>
      <c r="H5560" s="4">
        <v>2.5754705059832355</v>
      </c>
      <c r="I5560" s="4">
        <v>8.7843794325860536E-2</v>
      </c>
      <c r="J5560" s="4">
        <v>0.98588012163968042</v>
      </c>
      <c r="K5560" s="4">
        <v>-0.15360155176193357</v>
      </c>
    </row>
    <row r="5561" spans="7:11" x14ac:dyDescent="0.35">
      <c r="G5561" s="271">
        <v>39814</v>
      </c>
      <c r="H5561" s="4">
        <v>1.6720398055837649</v>
      </c>
      <c r="I5561" s="4">
        <v>0.17557861315382439</v>
      </c>
      <c r="J5561" s="4">
        <v>1.0835082338558117</v>
      </c>
      <c r="K5561" s="4">
        <v>-0.12498633810887383</v>
      </c>
    </row>
    <row r="5562" spans="7:11" x14ac:dyDescent="0.35">
      <c r="G5562" s="271">
        <v>39845</v>
      </c>
      <c r="H5562" s="4">
        <v>4.5193079773099498E-2</v>
      </c>
      <c r="I5562" s="4">
        <v>3.5141370782756365E-3</v>
      </c>
      <c r="J5562" s="4">
        <v>1.0387380380185851</v>
      </c>
      <c r="K5562" s="4">
        <v>-0.12533634588172526</v>
      </c>
    </row>
    <row r="5563" spans="7:11" x14ac:dyDescent="0.35">
      <c r="G5563" s="271">
        <v>39873</v>
      </c>
      <c r="H5563" s="4">
        <v>4.1231751641747847</v>
      </c>
      <c r="I5563" s="4">
        <v>0.11793364712260246</v>
      </c>
      <c r="J5563" s="4">
        <v>1.2271706008429906</v>
      </c>
      <c r="K5563" s="4">
        <v>-9.7682880217492607E-2</v>
      </c>
    </row>
    <row r="5564" spans="7:11" x14ac:dyDescent="0.35">
      <c r="G5564" s="271">
        <v>39904</v>
      </c>
      <c r="H5564" s="4">
        <v>0.76815647041813762</v>
      </c>
      <c r="I5564" s="4">
        <v>-9.8351514541398455E-2</v>
      </c>
      <c r="J5564" s="4">
        <v>1.2907652810421357</v>
      </c>
      <c r="K5564" s="4">
        <v>-0.11735739007035395</v>
      </c>
    </row>
    <row r="5565" spans="7:11" x14ac:dyDescent="0.35">
      <c r="G5565" s="271">
        <v>39934</v>
      </c>
      <c r="H5565" s="4">
        <v>-0.72773137893742268</v>
      </c>
      <c r="I5565" s="4">
        <v>-0.20869832434123681</v>
      </c>
      <c r="J5565" s="4">
        <v>0.92437005145610684</v>
      </c>
      <c r="K5565" s="4">
        <v>-0.13500649289471789</v>
      </c>
    </row>
    <row r="5566" spans="7:11" x14ac:dyDescent="0.35">
      <c r="G5566" s="271">
        <v>39965</v>
      </c>
      <c r="H5566" s="4">
        <v>0.4215631626405103</v>
      </c>
      <c r="I5566" s="4">
        <v>1.0330125231848175E-2</v>
      </c>
      <c r="J5566" s="4">
        <v>0.89520164019272297</v>
      </c>
      <c r="K5566" s="4">
        <v>-0.11294062399876914</v>
      </c>
    </row>
    <row r="5567" spans="7:11" x14ac:dyDescent="0.35">
      <c r="G5567" s="271">
        <v>39995</v>
      </c>
      <c r="H5567" s="4">
        <v>-0.54839111105757943</v>
      </c>
      <c r="I5567" s="4">
        <v>-8.8561818508144374E-2</v>
      </c>
      <c r="J5567" s="4">
        <v>0.6360061204231664</v>
      </c>
      <c r="K5567" s="4">
        <v>-0.11849173611493746</v>
      </c>
    </row>
    <row r="5568" spans="7:11" x14ac:dyDescent="0.35">
      <c r="G5568" s="271">
        <v>40026</v>
      </c>
      <c r="H5568" s="4">
        <v>-0.64631996081548804</v>
      </c>
      <c r="I5568" s="4">
        <v>-6.9549606460994617E-3</v>
      </c>
      <c r="J5568" s="4">
        <v>0.39398771036381031</v>
      </c>
      <c r="K5568" s="4">
        <v>-7.3717149557610884E-2</v>
      </c>
    </row>
    <row r="5569" spans="7:11" x14ac:dyDescent="0.35">
      <c r="G5569" s="271">
        <v>40057</v>
      </c>
      <c r="H5569" s="4">
        <v>-0.82353699878100672</v>
      </c>
      <c r="I5569" s="4">
        <v>-0.24633507921415809</v>
      </c>
      <c r="J5569" s="4">
        <v>0.21396466032187611</v>
      </c>
      <c r="K5569" s="4">
        <v>-7.7684815486077863E-2</v>
      </c>
    </row>
    <row r="5570" spans="7:11" x14ac:dyDescent="0.35">
      <c r="G5570" s="271">
        <v>40087</v>
      </c>
      <c r="H5570" s="4">
        <v>-0.66418871613985053</v>
      </c>
      <c r="I5570" s="4">
        <v>-0.10590202773062218</v>
      </c>
      <c r="J5570" s="4">
        <v>1.0514778287288085E-2</v>
      </c>
      <c r="K5570" s="4">
        <v>-5.7748762056391789E-2</v>
      </c>
    </row>
    <row r="5571" spans="7:11" x14ac:dyDescent="0.35">
      <c r="G5571" s="271">
        <v>40118</v>
      </c>
      <c r="H5571" s="4">
        <v>-0.85447502845463386</v>
      </c>
      <c r="I5571" s="4">
        <v>-0.33642259023346754</v>
      </c>
      <c r="J5571" s="4">
        <v>-0.15724048111086164</v>
      </c>
      <c r="K5571" s="4">
        <v>-6.760518948193317E-2</v>
      </c>
    </row>
    <row r="5572" spans="7:11" x14ac:dyDescent="0.35">
      <c r="G5572" s="271">
        <v>40148</v>
      </c>
      <c r="H5572" s="4">
        <v>-0.93107712246317653</v>
      </c>
      <c r="I5572" s="4">
        <v>-0.25068609254006147</v>
      </c>
      <c r="J5572" s="4">
        <v>-0.31786001773263395</v>
      </c>
      <c r="K5572" s="4">
        <v>-9.6776909358087027E-2</v>
      </c>
    </row>
    <row r="5573" spans="7:11" x14ac:dyDescent="0.35">
      <c r="G5573" s="271">
        <v>40179</v>
      </c>
      <c r="H5573" s="4">
        <v>-0.79524754548133858</v>
      </c>
      <c r="I5573" s="4">
        <v>-0.35882097563720905</v>
      </c>
      <c r="J5573" s="4">
        <v>-0.47436517116562704</v>
      </c>
      <c r="K5573" s="4">
        <v>-0.13901025887443008</v>
      </c>
    </row>
    <row r="5574" spans="7:11" x14ac:dyDescent="0.35">
      <c r="G5574" s="271">
        <v>40210</v>
      </c>
      <c r="H5574" s="4">
        <v>-0.4079965948985349</v>
      </c>
      <c r="I5574" s="4">
        <v>-0.20225590238887436</v>
      </c>
      <c r="J5574" s="4">
        <v>-0.4951040414002843</v>
      </c>
      <c r="K5574" s="4">
        <v>-0.15423043911735923</v>
      </c>
    </row>
    <row r="5575" spans="7:11" x14ac:dyDescent="0.35">
      <c r="G5575" s="271">
        <v>40238</v>
      </c>
      <c r="H5575" s="4">
        <v>-0.83628680140035927</v>
      </c>
      <c r="I5575" s="4">
        <v>-0.10075549634795233</v>
      </c>
      <c r="J5575" s="4">
        <v>-0.62589270739873404</v>
      </c>
      <c r="K5575" s="4">
        <v>-0.16984685267316468</v>
      </c>
    </row>
    <row r="5576" spans="7:11" x14ac:dyDescent="0.35">
      <c r="G5576" s="271">
        <v>40269</v>
      </c>
      <c r="H5576" s="4">
        <v>-0.40346483676593581</v>
      </c>
      <c r="I5576" s="4">
        <v>-0.28669892130861419</v>
      </c>
      <c r="J5576" s="4">
        <v>-0.65465780128423656</v>
      </c>
      <c r="K5576" s="4">
        <v>-0.18599379512050662</v>
      </c>
    </row>
    <row r="5577" spans="7:11" x14ac:dyDescent="0.35">
      <c r="G5577" s="271">
        <v>40299</v>
      </c>
      <c r="H5577" s="4">
        <v>-0.37024042195440232</v>
      </c>
      <c r="I5577" s="4">
        <v>-3.295808713896109E-2</v>
      </c>
      <c r="J5577" s="4">
        <v>-0.64290658453058591</v>
      </c>
      <c r="K5577" s="4">
        <v>-0.17201931153780814</v>
      </c>
    </row>
    <row r="5578" spans="7:11" x14ac:dyDescent="0.35">
      <c r="G5578" s="271">
        <v>40330</v>
      </c>
      <c r="H5578" s="4">
        <v>-0.79980676433206355</v>
      </c>
      <c r="I5578" s="4">
        <v>2.5149774152017912E-2</v>
      </c>
      <c r="J5578" s="4">
        <v>-0.72359875561255804</v>
      </c>
      <c r="K5578" s="4">
        <v>-0.17070043027719439</v>
      </c>
    </row>
    <row r="5579" spans="7:11" x14ac:dyDescent="0.35">
      <c r="G5579" s="271">
        <v>40360</v>
      </c>
      <c r="H5579" s="4">
        <v>0.48242585684061479</v>
      </c>
      <c r="I5579" s="4">
        <v>-0.14426161534719961</v>
      </c>
      <c r="J5579" s="4">
        <v>-0.6876825146561949</v>
      </c>
      <c r="K5579" s="4">
        <v>-0.17659401214686443</v>
      </c>
    </row>
    <row r="5580" spans="7:11" x14ac:dyDescent="0.35">
      <c r="G5580" s="271">
        <v>40391</v>
      </c>
      <c r="H5580" s="4">
        <v>0.39213153139243095</v>
      </c>
      <c r="I5580" s="4">
        <v>-4.167800356297735E-2</v>
      </c>
      <c r="J5580" s="4">
        <v>-0.65144100994624754</v>
      </c>
      <c r="K5580" s="4">
        <v>-0.1791503149082081</v>
      </c>
    </row>
    <row r="5581" spans="7:11" x14ac:dyDescent="0.35">
      <c r="G5581" s="271">
        <v>40422</v>
      </c>
      <c r="H5581" s="4">
        <v>1.2295620053815512</v>
      </c>
      <c r="I5581" s="4">
        <v>2.3228897740837917E-2</v>
      </c>
      <c r="J5581" s="4">
        <v>-0.60320713286517536</v>
      </c>
      <c r="K5581" s="4">
        <v>-0.1617687855540455</v>
      </c>
    </row>
    <row r="5582" spans="7:11" x14ac:dyDescent="0.35">
      <c r="G5582" s="271">
        <v>40452</v>
      </c>
      <c r="H5582" s="4">
        <v>-0.53033984373876986</v>
      </c>
      <c r="I5582" s="4">
        <v>-6.7494733946210195E-2</v>
      </c>
      <c r="J5582" s="4">
        <v>-0.59122254759239801</v>
      </c>
      <c r="K5582" s="4">
        <v>-0.15939432110028884</v>
      </c>
    </row>
    <row r="5583" spans="7:11" x14ac:dyDescent="0.35">
      <c r="G5583" s="271">
        <v>40483</v>
      </c>
      <c r="H5583" s="4">
        <v>-0.94711592464315408</v>
      </c>
      <c r="I5583" s="4">
        <v>2.9669026484889338E-2</v>
      </c>
      <c r="J5583" s="4">
        <v>-0.55577855951451138</v>
      </c>
      <c r="K5583" s="4">
        <v>-0.12893943739076918</v>
      </c>
    </row>
    <row r="5584" spans="7:11" x14ac:dyDescent="0.35">
      <c r="G5584" s="271">
        <v>40513</v>
      </c>
      <c r="H5584" s="4">
        <v>1.9198956388516475</v>
      </c>
      <c r="I5584" s="4">
        <v>-5.319371219879554E-2</v>
      </c>
      <c r="J5584" s="4">
        <v>-0.47220519255574844</v>
      </c>
      <c r="K5584" s="4">
        <v>-0.11125352299012836</v>
      </c>
    </row>
    <row r="5585" spans="7:11" x14ac:dyDescent="0.35">
      <c r="G5585" s="271">
        <v>40544</v>
      </c>
      <c r="H5585" s="4">
        <v>-0.2463474578049567</v>
      </c>
      <c r="I5585" s="4">
        <v>0.17885750146812374</v>
      </c>
      <c r="J5585" s="4">
        <v>-0.38223424029996411</v>
      </c>
      <c r="K5585" s="4">
        <v>-6.8176573163534537E-2</v>
      </c>
    </row>
    <row r="5586" spans="7:11" x14ac:dyDescent="0.35">
      <c r="G5586" s="271">
        <v>40575</v>
      </c>
      <c r="H5586" s="4">
        <v>0.63599164551394116</v>
      </c>
      <c r="I5586" s="4">
        <v>-0.11789381059114756</v>
      </c>
      <c r="J5586" s="4">
        <v>-0.32229278543587692</v>
      </c>
      <c r="K5586" s="4">
        <v>-5.9899178401890962E-2</v>
      </c>
    </row>
    <row r="5587" spans="7:11" x14ac:dyDescent="0.35">
      <c r="G5587" s="271">
        <v>40603</v>
      </c>
      <c r="H5587" s="4">
        <v>0.48582082846572905</v>
      </c>
      <c r="I5587" s="4">
        <v>6.5037207483123582E-2</v>
      </c>
      <c r="J5587" s="4">
        <v>-0.14046469004721074</v>
      </c>
      <c r="K5587" s="4">
        <v>-4.4728950697956793E-2</v>
      </c>
    </row>
    <row r="5588" spans="7:11" x14ac:dyDescent="0.35">
      <c r="G5588" s="271">
        <v>40634</v>
      </c>
      <c r="H5588" s="4">
        <v>-1.6116052909598721E-2</v>
      </c>
      <c r="I5588" s="4">
        <v>9.0686355854716849E-2</v>
      </c>
      <c r="J5588" s="4">
        <v>-9.08436425119582E-2</v>
      </c>
      <c r="K5588" s="4">
        <v>-1.0489960903188544E-2</v>
      </c>
    </row>
    <row r="5589" spans="7:11" x14ac:dyDescent="0.35">
      <c r="G5589" s="271">
        <v>40664</v>
      </c>
      <c r="H5589" s="4">
        <v>0.51683450734097947</v>
      </c>
      <c r="I5589" s="4">
        <v>0.21307581694232058</v>
      </c>
      <c r="J5589" s="4">
        <v>-5.1430183797554596E-2</v>
      </c>
      <c r="K5589" s="4">
        <v>1.167580436013993E-2</v>
      </c>
    </row>
    <row r="5590" spans="7:11" x14ac:dyDescent="0.35">
      <c r="G5590" s="271">
        <v>40695</v>
      </c>
      <c r="H5590" s="4">
        <v>0.53818635164900508</v>
      </c>
      <c r="I5590" s="4">
        <v>0.20946325517929432</v>
      </c>
      <c r="J5590" s="4">
        <v>0.22784428115117028</v>
      </c>
      <c r="K5590" s="4">
        <v>2.9719045542680345E-2</v>
      </c>
    </row>
    <row r="5591" spans="7:11" x14ac:dyDescent="0.35">
      <c r="G5591" s="271">
        <v>40725</v>
      </c>
      <c r="H5591" s="4">
        <v>-0.54266544866265487</v>
      </c>
      <c r="I5591" s="4">
        <v>0.35044850123217097</v>
      </c>
      <c r="J5591" s="4">
        <v>3.1488132156920701E-2</v>
      </c>
      <c r="K5591" s="4">
        <v>8.0122594041221573E-2</v>
      </c>
    </row>
    <row r="5592" spans="7:11" x14ac:dyDescent="0.35">
      <c r="G5592" s="271">
        <v>40756</v>
      </c>
      <c r="H5592" s="4">
        <v>-0.85794397291396463</v>
      </c>
      <c r="I5592" s="4">
        <v>0.40294113906440998</v>
      </c>
      <c r="J5592" s="4">
        <v>-0.14116411427362618</v>
      </c>
      <c r="K5592" s="4">
        <v>0.11751321527306802</v>
      </c>
    </row>
    <row r="5593" spans="7:11" x14ac:dyDescent="0.35">
      <c r="G5593" s="271">
        <v>40787</v>
      </c>
      <c r="H5593" s="4">
        <v>-0.32116894359167358</v>
      </c>
      <c r="I5593" s="4">
        <v>0.65177987546950567</v>
      </c>
      <c r="J5593" s="4">
        <v>-0.21658110493181537</v>
      </c>
      <c r="K5593" s="4">
        <v>0.16310459949545764</v>
      </c>
    </row>
    <row r="5594" spans="7:11" x14ac:dyDescent="0.35">
      <c r="G5594" s="271">
        <v>40817</v>
      </c>
      <c r="H5594" s="4">
        <v>1.6615581971317375</v>
      </c>
      <c r="I5594" s="4">
        <v>0.25999707081436441</v>
      </c>
      <c r="J5594" s="4">
        <v>-7.8800458108759908E-2</v>
      </c>
      <c r="K5594" s="4">
        <v>0.19162275221246183</v>
      </c>
    </row>
    <row r="5595" spans="7:11" x14ac:dyDescent="0.35">
      <c r="G5595" s="271">
        <v>40848</v>
      </c>
      <c r="H5595" s="4">
        <v>64.320460999999995</v>
      </c>
      <c r="I5595" s="4">
        <v>0.36887387019252538</v>
      </c>
      <c r="J5595" s="4">
        <v>0.15588474506901528</v>
      </c>
      <c r="K5595" s="4">
        <v>0.2180430531237969</v>
      </c>
    </row>
    <row r="5596" spans="7:11" x14ac:dyDescent="0.35">
      <c r="G5596" s="271">
        <v>40878</v>
      </c>
      <c r="H5596" s="4">
        <v>-5.1150831640952688E-2</v>
      </c>
      <c r="I5596" s="4">
        <v>0.76462678164968478</v>
      </c>
      <c r="J5596" s="4">
        <v>0.10853590196903062</v>
      </c>
      <c r="K5596" s="4">
        <v>0.2839304738159103</v>
      </c>
    </row>
    <row r="5597" spans="7:11" x14ac:dyDescent="0.35">
      <c r="G5597" s="271">
        <v>40909</v>
      </c>
      <c r="H5597" s="4">
        <v>1.5708846962067069</v>
      </c>
      <c r="I5597" s="4">
        <v>0.55744036411474562</v>
      </c>
      <c r="J5597" s="4">
        <v>0.22618773703602191</v>
      </c>
      <c r="K5597" s="4">
        <v>0.31315578467754013</v>
      </c>
    </row>
    <row r="5598" spans="7:11" x14ac:dyDescent="0.35">
      <c r="G5598" s="271">
        <v>40940</v>
      </c>
      <c r="H5598" s="4">
        <v>1.6900437468914924</v>
      </c>
      <c r="I5598" s="4">
        <v>1.0086914733434051</v>
      </c>
      <c r="J5598" s="4">
        <v>0.39155047896641038</v>
      </c>
      <c r="K5598" s="4">
        <v>0.3908651937920371</v>
      </c>
    </row>
    <row r="5599" spans="7:11" x14ac:dyDescent="0.35">
      <c r="G5599" s="271">
        <v>40969</v>
      </c>
      <c r="H5599" s="4">
        <v>4.5319687840268106</v>
      </c>
      <c r="I5599" s="4">
        <v>0.16683625684367209</v>
      </c>
      <c r="J5599" s="4">
        <v>0.71615586653145025</v>
      </c>
      <c r="K5599" s="4">
        <v>0.39899595704708157</v>
      </c>
    </row>
    <row r="5600" spans="7:11" x14ac:dyDescent="0.35">
      <c r="G5600" s="271">
        <v>41000</v>
      </c>
      <c r="H5600" s="4">
        <v>17.338810514215577</v>
      </c>
      <c r="I5600" s="4">
        <v>0.6169324114639001</v>
      </c>
      <c r="J5600" s="4">
        <v>2.3661038598321</v>
      </c>
      <c r="K5600" s="4">
        <v>0.43880081928163794</v>
      </c>
    </row>
    <row r="5601" spans="7:11" x14ac:dyDescent="0.35">
      <c r="G5601" s="271">
        <v>41030</v>
      </c>
      <c r="H5601" s="4">
        <v>17.491656749041528</v>
      </c>
      <c r="I5601" s="4">
        <v>0.79642493842762629</v>
      </c>
      <c r="J5601" s="4">
        <v>3.3459321135630065</v>
      </c>
      <c r="K5601" s="4">
        <v>0.49735321494854468</v>
      </c>
    </row>
    <row r="5602" spans="7:11" x14ac:dyDescent="0.35">
      <c r="G5602" s="271">
        <v>41061</v>
      </c>
      <c r="H5602" s="4">
        <v>10.484029066308427</v>
      </c>
      <c r="I5602" s="4">
        <v>0.41076844325703998</v>
      </c>
      <c r="J5602" s="4">
        <v>4.0705290851208549</v>
      </c>
      <c r="K5602" s="4">
        <v>0.51473571219066838</v>
      </c>
    </row>
    <row r="5603" spans="7:11" x14ac:dyDescent="0.35">
      <c r="G5603" s="271">
        <v>41091</v>
      </c>
      <c r="H5603" s="4">
        <v>42.542773643148749</v>
      </c>
      <c r="I5603" s="4">
        <v>0.41889165599019051</v>
      </c>
      <c r="J5603" s="4">
        <v>8.5572035420029202</v>
      </c>
      <c r="K5603" s="4">
        <v>0.51783945380371232</v>
      </c>
    </row>
    <row r="5604" spans="7:11" x14ac:dyDescent="0.35">
      <c r="G5604" s="271">
        <v>41122</v>
      </c>
      <c r="H5604" s="4">
        <v>160.29826323748782</v>
      </c>
      <c r="I5604" s="4">
        <v>0.18400380311447195</v>
      </c>
      <c r="J5604" s="4">
        <v>13.978312956522112</v>
      </c>
      <c r="K5604" s="4">
        <v>0.49155430188610261</v>
      </c>
    </row>
    <row r="5605" spans="7:11" x14ac:dyDescent="0.35">
      <c r="G5605" s="271">
        <v>41153</v>
      </c>
      <c r="H5605" s="4">
        <v>51.155143075051981</v>
      </c>
      <c r="I5605" s="4">
        <v>8.6655706295222901E-2</v>
      </c>
      <c r="J5605" s="4">
        <v>18.766955813234453</v>
      </c>
      <c r="K5605" s="4">
        <v>0.43967733129037057</v>
      </c>
    </row>
    <row r="5606" spans="7:11" x14ac:dyDescent="0.35">
      <c r="G5606" s="271">
        <v>41183</v>
      </c>
      <c r="H5606" s="4">
        <v>10.076540903039085</v>
      </c>
      <c r="I5606" s="4">
        <v>0.56238912202949121</v>
      </c>
      <c r="J5606" s="4">
        <v>18.413060649196197</v>
      </c>
      <c r="K5606" s="4">
        <v>0.46292213457779829</v>
      </c>
    </row>
    <row r="5607" spans="7:11" x14ac:dyDescent="0.35">
      <c r="G5607" s="271">
        <v>41214</v>
      </c>
      <c r="H5607" s="4">
        <v>16.774994897846788</v>
      </c>
      <c r="I5607" s="4">
        <v>0.52272852017488969</v>
      </c>
      <c r="J5607" s="4">
        <v>18.02892312671019</v>
      </c>
      <c r="K5607" s="4">
        <v>0.47432814598224837</v>
      </c>
    </row>
    <row r="5608" spans="7:11" x14ac:dyDescent="0.35">
      <c r="G5608" s="271">
        <v>41244</v>
      </c>
      <c r="H5608" s="4">
        <v>10.129080685184086</v>
      </c>
      <c r="I5608" s="4">
        <v>4.6334747815317767E-2</v>
      </c>
      <c r="J5608" s="4">
        <v>18.586250308174783</v>
      </c>
      <c r="K5608" s="4">
        <v>0.4099217786095497</v>
      </c>
    </row>
    <row r="5609" spans="7:11" x14ac:dyDescent="0.35">
      <c r="G5609" s="271">
        <v>41275</v>
      </c>
      <c r="H5609" s="4">
        <v>5.8754085095363733</v>
      </c>
      <c r="I5609" s="4">
        <v>0.28817900882065239</v>
      </c>
      <c r="J5609" s="4">
        <v>17.808884783065633</v>
      </c>
      <c r="K5609" s="4">
        <v>0.38923190987674627</v>
      </c>
    </row>
    <row r="5610" spans="7:11" x14ac:dyDescent="0.35">
      <c r="G5610" s="271">
        <v>41306</v>
      </c>
      <c r="H5610" s="4">
        <v>1.4217869955438518</v>
      </c>
      <c r="I5610" s="4">
        <v>0.30289862536085166</v>
      </c>
      <c r="J5610" s="4">
        <v>15.07024940046518</v>
      </c>
      <c r="K5610" s="4">
        <v>0.35182336558932281</v>
      </c>
    </row>
    <row r="5611" spans="7:11" x14ac:dyDescent="0.35">
      <c r="G5611" s="271">
        <v>41334</v>
      </c>
      <c r="H5611" s="4">
        <v>0.18760303789774024</v>
      </c>
      <c r="I5611" s="4">
        <v>-8.6529501213501003E-2</v>
      </c>
      <c r="J5611" s="4">
        <v>11.739532783084059</v>
      </c>
      <c r="K5611" s="4">
        <v>0.32865468458823655</v>
      </c>
    </row>
    <row r="5612" spans="7:11" x14ac:dyDescent="0.35">
      <c r="G5612" s="271">
        <v>41365</v>
      </c>
      <c r="H5612" s="4">
        <v>-0.71240178238657093</v>
      </c>
      <c r="I5612" s="4">
        <v>0.32702211705585627</v>
      </c>
      <c r="J5612" s="4">
        <v>5.1364243599839776</v>
      </c>
      <c r="K5612" s="4">
        <v>0.31257769940872238</v>
      </c>
    </row>
    <row r="5613" spans="7:11" x14ac:dyDescent="0.35">
      <c r="G5613" s="271">
        <v>41395</v>
      </c>
      <c r="H5613" s="4">
        <v>-0.48916122636176784</v>
      </c>
      <c r="I5613" s="4">
        <v>-0.12103784802678963</v>
      </c>
      <c r="J5613" s="4">
        <v>3.5310583433404847</v>
      </c>
      <c r="K5613" s="4">
        <v>0.22175449585989671</v>
      </c>
    </row>
    <row r="5614" spans="7:11" x14ac:dyDescent="0.35">
      <c r="G5614" s="271">
        <v>41426</v>
      </c>
      <c r="H5614" s="4">
        <v>-0.28034966663428329</v>
      </c>
      <c r="I5614" s="4">
        <v>1.7862648063473818E-2</v>
      </c>
      <c r="J5614" s="4">
        <v>2.7223813962062007</v>
      </c>
      <c r="K5614" s="4">
        <v>0.18563652465359981</v>
      </c>
    </row>
    <row r="5615" spans="7:11" x14ac:dyDescent="0.35">
      <c r="G5615" s="271">
        <v>41456</v>
      </c>
      <c r="H5615" s="4">
        <v>-0.80950066994003556</v>
      </c>
      <c r="I5615" s="4">
        <v>-3.8952120097311305E-2</v>
      </c>
      <c r="J5615" s="4">
        <v>0.85064511869272641</v>
      </c>
      <c r="K5615" s="4">
        <v>0.14190913392300586</v>
      </c>
    </row>
    <row r="5616" spans="7:11" x14ac:dyDescent="0.35">
      <c r="G5616" s="271">
        <v>41487</v>
      </c>
      <c r="H5616" s="4">
        <v>-0.8217571867517014</v>
      </c>
      <c r="I5616" s="4">
        <v>9.5279837475010121E-2</v>
      </c>
      <c r="J5616" s="4">
        <v>0.13812955760108436</v>
      </c>
      <c r="K5616" s="4">
        <v>0.13510286600065569</v>
      </c>
    </row>
    <row r="5617" spans="7:11" x14ac:dyDescent="0.35">
      <c r="G5617" s="271">
        <v>41518</v>
      </c>
      <c r="H5617" s="4">
        <v>-0.70938932740191096</v>
      </c>
      <c r="I5617" s="4">
        <v>0.35526298285203795</v>
      </c>
      <c r="J5617" s="4">
        <v>-0.25793364488279447</v>
      </c>
      <c r="K5617" s="4">
        <v>0.15575713173069183</v>
      </c>
    </row>
    <row r="5618" spans="7:11" x14ac:dyDescent="0.35">
      <c r="G5618" s="271">
        <v>41548</v>
      </c>
      <c r="H5618" s="4">
        <v>-0.37812426193757309</v>
      </c>
      <c r="I5618" s="4">
        <v>4.1252875410438872E-2</v>
      </c>
      <c r="J5618" s="4">
        <v>-0.35188399181256458</v>
      </c>
      <c r="K5618" s="4">
        <v>0.12069059991672293</v>
      </c>
    </row>
    <row r="5619" spans="7:11" x14ac:dyDescent="0.35">
      <c r="G5619" s="271">
        <v>41579</v>
      </c>
      <c r="H5619" s="4">
        <v>-0.7770158422742468</v>
      </c>
      <c r="I5619" s="4">
        <v>5.8968603891570215E-2</v>
      </c>
      <c r="J5619" s="4">
        <v>-0.56474882458641751</v>
      </c>
      <c r="K5619" s="4">
        <v>9.0829826455884666E-2</v>
      </c>
    </row>
    <row r="5620" spans="7:11" x14ac:dyDescent="0.35">
      <c r="G5620" s="271">
        <v>41609</v>
      </c>
      <c r="H5620" s="4">
        <v>0.57093228160735365</v>
      </c>
      <c r="I5620" s="4">
        <v>0.16215579107223332</v>
      </c>
      <c r="J5620" s="4">
        <v>-0.55978666909409713</v>
      </c>
      <c r="K5620" s="4">
        <v>0.10001419354995056</v>
      </c>
    </row>
    <row r="5621" spans="7:11" x14ac:dyDescent="0.35">
      <c r="G5621" s="271">
        <v>41640</v>
      </c>
      <c r="H5621" s="4">
        <v>-0.25522496377950776</v>
      </c>
      <c r="I5621" s="4">
        <v>0.1867510514124251</v>
      </c>
      <c r="J5621" s="4">
        <v>-0.58923683222427548</v>
      </c>
      <c r="K5621" s="4">
        <v>9.4755486072697348E-2</v>
      </c>
    </row>
    <row r="5622" spans="7:11" x14ac:dyDescent="0.35">
      <c r="G5622" s="271">
        <v>41671</v>
      </c>
      <c r="H5622" s="4">
        <v>-0.32746346708320062</v>
      </c>
      <c r="I5622" s="4">
        <v>-0.15883737264940168</v>
      </c>
      <c r="J5622" s="4">
        <v>-0.61181240804426107</v>
      </c>
      <c r="K5622" s="4">
        <v>5.6999682642588256E-2</v>
      </c>
    </row>
    <row r="5623" spans="7:11" x14ac:dyDescent="0.35">
      <c r="G5623" s="271">
        <v>41699</v>
      </c>
      <c r="H5623" s="4">
        <v>3.8854491709234162E-2</v>
      </c>
      <c r="I5623" s="4">
        <v>0.55772051325570704</v>
      </c>
      <c r="J5623" s="4">
        <v>-0.61234993110167468</v>
      </c>
      <c r="K5623" s="4">
        <v>9.4448328214554511E-2</v>
      </c>
    </row>
    <row r="5624" spans="7:11" x14ac:dyDescent="0.35">
      <c r="G5624" s="271">
        <v>41730</v>
      </c>
      <c r="H5624" s="4">
        <v>-0.15551375519153299</v>
      </c>
      <c r="I5624" s="4">
        <v>-4.8454293380923774E-2</v>
      </c>
      <c r="J5624" s="4">
        <v>-0.59282863242920403</v>
      </c>
      <c r="K5624" s="4">
        <v>6.5705543002792632E-2</v>
      </c>
    </row>
    <row r="5625" spans="7:11" x14ac:dyDescent="0.35">
      <c r="G5625" s="271">
        <v>41760</v>
      </c>
      <c r="H5625" s="4">
        <v>-0.35830696765189829</v>
      </c>
      <c r="I5625" s="4">
        <v>0.13809349648123415</v>
      </c>
      <c r="J5625" s="4">
        <v>-0.59192030111880367</v>
      </c>
      <c r="K5625" s="4">
        <v>9.2182456060210693E-2</v>
      </c>
    </row>
    <row r="5626" spans="7:11" x14ac:dyDescent="0.35">
      <c r="G5626" s="271">
        <v>41791</v>
      </c>
      <c r="H5626" s="4">
        <v>-0.10730843482082286</v>
      </c>
      <c r="I5626" s="4">
        <v>0.12422015566039923</v>
      </c>
      <c r="J5626" s="4">
        <v>-0.59009154508451811</v>
      </c>
      <c r="K5626" s="4">
        <v>0.10182339215671266</v>
      </c>
    </row>
    <row r="5627" spans="7:11" x14ac:dyDescent="0.35">
      <c r="G5627" s="271">
        <v>41821</v>
      </c>
      <c r="H5627" s="4">
        <v>3.7763858551463469E-2</v>
      </c>
      <c r="I5627" s="4">
        <v>-4.3109205760450631E-2</v>
      </c>
      <c r="J5627" s="4">
        <v>-0.51297764432514581</v>
      </c>
      <c r="K5627" s="4">
        <v>0.10196991234549069</v>
      </c>
    </row>
    <row r="5628" spans="7:11" x14ac:dyDescent="0.35">
      <c r="G5628" s="271">
        <v>41852</v>
      </c>
      <c r="H5628" s="4">
        <v>-9.2993948115504099E-2</v>
      </c>
      <c r="I5628" s="4">
        <v>0.18961322502932032</v>
      </c>
      <c r="J5628" s="4">
        <v>-0.42271839783188836</v>
      </c>
      <c r="K5628" s="4">
        <v>0.10946194079557636</v>
      </c>
    </row>
    <row r="5629" spans="7:11" x14ac:dyDescent="0.35">
      <c r="G5629" s="271">
        <v>41883</v>
      </c>
      <c r="H5629" s="4">
        <v>-0.26371984155486794</v>
      </c>
      <c r="I5629" s="4">
        <v>5.5925902089467572E-2</v>
      </c>
      <c r="J5629" s="4">
        <v>-0.32540387452261754</v>
      </c>
      <c r="K5629" s="4">
        <v>8.7972210318161714E-2</v>
      </c>
    </row>
    <row r="5630" spans="7:11" x14ac:dyDescent="0.35">
      <c r="G5630" s="271">
        <v>41913</v>
      </c>
      <c r="H5630" s="4">
        <v>1.2260273978510483E-2</v>
      </c>
      <c r="I5630" s="4">
        <v>-0.1414910311858204</v>
      </c>
      <c r="J5630" s="4">
        <v>-0.2892457773401429</v>
      </c>
      <c r="K5630" s="4">
        <v>7.1924195281623415E-2</v>
      </c>
    </row>
    <row r="5631" spans="7:11" x14ac:dyDescent="0.35">
      <c r="G5631" s="271">
        <v>41944</v>
      </c>
      <c r="H5631" s="4">
        <v>0.41839100539385821</v>
      </c>
      <c r="I5631" s="4">
        <v>-6.7286079108548558E-2</v>
      </c>
      <c r="J5631" s="4">
        <v>-6.1891623273776064E-2</v>
      </c>
      <c r="K5631" s="4">
        <v>6.0624436719354025E-2</v>
      </c>
    </row>
    <row r="5632" spans="7:11" x14ac:dyDescent="0.35">
      <c r="G5632" s="271">
        <v>41974</v>
      </c>
      <c r="H5632" s="4">
        <v>-0.25531250561082031</v>
      </c>
      <c r="I5632" s="4">
        <v>8.9199261242037808E-2</v>
      </c>
      <c r="J5632" s="4">
        <v>-0.12229738759191666</v>
      </c>
      <c r="K5632" s="4">
        <v>5.5613925957663568E-2</v>
      </c>
    </row>
    <row r="5633" spans="7:11" x14ac:dyDescent="0.35">
      <c r="G5633" s="271">
        <v>42005</v>
      </c>
      <c r="H5633" s="4">
        <v>0.14808787574373028</v>
      </c>
      <c r="I5633" s="4">
        <v>-0.10540407190635004</v>
      </c>
      <c r="J5633" s="4">
        <v>-8.4337467111174624E-2</v>
      </c>
      <c r="K5633" s="4">
        <v>2.9527088750290975E-2</v>
      </c>
    </row>
    <row r="5634" spans="7:11" x14ac:dyDescent="0.35">
      <c r="G5634" s="271">
        <v>42036</v>
      </c>
      <c r="H5634" s="4">
        <v>0.10906227009054037</v>
      </c>
      <c r="I5634" s="4">
        <v>0.17506301492309695</v>
      </c>
      <c r="J5634" s="4">
        <v>-4.6168188369731022E-2</v>
      </c>
      <c r="K5634" s="4">
        <v>5.6383795318492691E-2</v>
      </c>
    </row>
    <row r="5635" spans="7:11" x14ac:dyDescent="0.35">
      <c r="G5635" s="271">
        <v>42064</v>
      </c>
      <c r="H5635" s="4">
        <v>0.64359776888588871</v>
      </c>
      <c r="I5635" s="4">
        <v>0.2172028818365801</v>
      </c>
      <c r="J5635" s="4">
        <v>-7.1899308479612678E-3</v>
      </c>
      <c r="K5635" s="4">
        <v>4.333746512397596E-2</v>
      </c>
    </row>
    <row r="5636" spans="7:11" x14ac:dyDescent="0.35">
      <c r="G5636" s="271">
        <v>42095</v>
      </c>
      <c r="H5636" s="4">
        <v>0.95306495476963549</v>
      </c>
      <c r="I5636" s="4">
        <v>0.43028928335014371</v>
      </c>
      <c r="J5636" s="4">
        <v>4.995985187731522E-2</v>
      </c>
      <c r="K5636" s="4">
        <v>8.2331200490869838E-2</v>
      </c>
    </row>
    <row r="5637" spans="7:11" x14ac:dyDescent="0.35">
      <c r="G5637" s="271">
        <v>42125</v>
      </c>
      <c r="H5637" s="4">
        <v>1.634007489086486</v>
      </c>
      <c r="I5637" s="4">
        <v>0.11212063871467026</v>
      </c>
      <c r="J5637" s="4">
        <v>0.15036131016751675</v>
      </c>
      <c r="K5637" s="4">
        <v>8.0470855458663282E-2</v>
      </c>
    </row>
    <row r="5638" spans="7:11" x14ac:dyDescent="0.35">
      <c r="G5638" s="271">
        <v>42156</v>
      </c>
      <c r="H5638" s="4">
        <v>0.25914258800034973</v>
      </c>
      <c r="I5638" s="4">
        <v>0.27408514625318747</v>
      </c>
      <c r="J5638" s="4">
        <v>0.18099732240773325</v>
      </c>
      <c r="K5638" s="4">
        <v>9.4956462692788346E-2</v>
      </c>
    </row>
    <row r="5639" spans="7:11" x14ac:dyDescent="0.35">
      <c r="G5639" s="271">
        <v>42186</v>
      </c>
      <c r="H5639" s="4">
        <v>5.2534088235477006E-2</v>
      </c>
      <c r="I5639" s="4">
        <v>-3.7679167539773628E-3</v>
      </c>
      <c r="J5639" s="4">
        <v>0.18187984198659612</v>
      </c>
      <c r="K5639" s="4">
        <v>9.8699529249139939E-2</v>
      </c>
    </row>
    <row r="5640" spans="7:11" x14ac:dyDescent="0.35">
      <c r="G5640" s="271">
        <v>42217</v>
      </c>
      <c r="H5640" s="4">
        <v>0.27578446874607465</v>
      </c>
      <c r="I5640" s="4">
        <v>2.0551506303844835E-2</v>
      </c>
      <c r="J5640" s="4">
        <v>0.2080346485510649</v>
      </c>
      <c r="K5640" s="4">
        <v>8.5454808791401105E-2</v>
      </c>
    </row>
    <row r="5641" spans="7:11" x14ac:dyDescent="0.35">
      <c r="G5641" s="271">
        <v>42248</v>
      </c>
      <c r="H5641" s="4">
        <v>1.0021329268525525</v>
      </c>
      <c r="I5641" s="4">
        <v>-0.17773796309631251</v>
      </c>
      <c r="J5641" s="4">
        <v>0.34108097163435214</v>
      </c>
      <c r="K5641" s="4">
        <v>6.4569291824861264E-2</v>
      </c>
    </row>
    <row r="5642" spans="7:11" x14ac:dyDescent="0.35">
      <c r="G5642" s="271">
        <v>42278</v>
      </c>
      <c r="H5642" s="4">
        <v>0.28215842065912189</v>
      </c>
      <c r="I5642" s="4">
        <v>8.210091435356448E-3</v>
      </c>
      <c r="J5642" s="4">
        <v>0.37349674857598103</v>
      </c>
      <c r="K5642" s="4">
        <v>7.7357264969814654E-2</v>
      </c>
    </row>
    <row r="5643" spans="7:11" x14ac:dyDescent="0.35">
      <c r="G5643" s="271">
        <v>42309</v>
      </c>
      <c r="H5643" s="4">
        <v>0.34490258358969239</v>
      </c>
      <c r="I5643" s="4">
        <v>1.8364524676127258E-2</v>
      </c>
      <c r="J5643" s="4">
        <v>0.36634342168728873</v>
      </c>
      <c r="K5643" s="4">
        <v>8.4876790058240559E-2</v>
      </c>
    </row>
    <row r="5644" spans="7:11" x14ac:dyDescent="0.35">
      <c r="G5644" s="271">
        <v>42339</v>
      </c>
      <c r="H5644" s="4">
        <v>0.29705272994410059</v>
      </c>
      <c r="I5644" s="4">
        <v>-3.8012993696884823E-2</v>
      </c>
      <c r="J5644" s="4">
        <v>0.43214208258987874</v>
      </c>
      <c r="K5644" s="4">
        <v>7.3720990390744756E-2</v>
      </c>
    </row>
    <row r="5645" spans="7:11" x14ac:dyDescent="0.35">
      <c r="G5645" s="271">
        <v>42370</v>
      </c>
      <c r="H5645" s="4">
        <v>-0.11434361447555652</v>
      </c>
      <c r="I5645" s="4">
        <v>7.3349526505398499E-2</v>
      </c>
      <c r="J5645" s="4">
        <v>0.40043015632863121</v>
      </c>
      <c r="K5645" s="4">
        <v>9.0406266898954479E-2</v>
      </c>
    </row>
    <row r="5646" spans="7:11" x14ac:dyDescent="0.35">
      <c r="G5646" s="271">
        <v>42401</v>
      </c>
      <c r="H5646" s="4">
        <v>6.3502495117149449E-2</v>
      </c>
      <c r="I5646" s="4">
        <v>-5.5511346740083622E-2</v>
      </c>
      <c r="J5646" s="4">
        <v>0.39449470512121376</v>
      </c>
      <c r="K5646" s="4">
        <v>7.2782668309582021E-2</v>
      </c>
    </row>
    <row r="5647" spans="7:11" x14ac:dyDescent="0.35">
      <c r="G5647" s="271">
        <v>42430</v>
      </c>
      <c r="H5647" s="4">
        <v>-0.23305734427368074</v>
      </c>
      <c r="I5647" s="4">
        <v>-0.14775122533138885</v>
      </c>
      <c r="J5647" s="4">
        <v>0.31179522851708907</v>
      </c>
      <c r="K5647" s="4">
        <v>4.0721554553053041E-2</v>
      </c>
    </row>
    <row r="5648" spans="7:11" x14ac:dyDescent="0.35">
      <c r="G5648" s="271">
        <v>42461</v>
      </c>
      <c r="H5648" s="4">
        <v>-3.1660390402198368E-2</v>
      </c>
      <c r="I5648" s="4">
        <v>-0.29245680732487045</v>
      </c>
      <c r="J5648" s="4">
        <v>0.24892304923723496</v>
      </c>
      <c r="K5648" s="4">
        <v>-2.3826727964905259E-2</v>
      </c>
    </row>
    <row r="5649" spans="7:11" x14ac:dyDescent="0.35">
      <c r="G5649" s="271">
        <v>42491</v>
      </c>
      <c r="H5649" s="4">
        <v>1.8183162768143468E-2</v>
      </c>
      <c r="I5649" s="4">
        <v>-0.10460732548646134</v>
      </c>
      <c r="J5649" s="4">
        <v>0.17058487855284987</v>
      </c>
      <c r="K5649" s="4">
        <v>-4.4067210306930282E-2</v>
      </c>
    </row>
    <row r="5650" spans="7:11" x14ac:dyDescent="0.35">
      <c r="G5650" s="271">
        <v>42522</v>
      </c>
      <c r="H5650" s="4">
        <v>0.77940424523857788</v>
      </c>
      <c r="I5650" s="4">
        <v>0.21527457272340755</v>
      </c>
      <c r="J5650" s="4">
        <v>0.21484156090434481</v>
      </c>
      <c r="K5650" s="4">
        <v>-4.301781836380747E-2</v>
      </c>
    </row>
    <row r="5651" spans="7:11" x14ac:dyDescent="0.35">
      <c r="G5651" s="271">
        <v>42552</v>
      </c>
      <c r="H5651" s="4">
        <v>0.81043804851882051</v>
      </c>
      <c r="I5651" s="4">
        <v>0.11631151306328547</v>
      </c>
      <c r="J5651" s="4">
        <v>0.27649631848473732</v>
      </c>
      <c r="K5651" s="4">
        <v>-3.408385615270848E-2</v>
      </c>
    </row>
    <row r="5652" spans="7:11" x14ac:dyDescent="0.35">
      <c r="G5652" s="271">
        <v>42583</v>
      </c>
      <c r="H5652" s="4">
        <v>0.28306753308824906</v>
      </c>
      <c r="I5652" s="4">
        <v>0.36541369435322224</v>
      </c>
      <c r="J5652" s="4">
        <v>0.27699238701353801</v>
      </c>
      <c r="K5652" s="4">
        <v>-6.2119230623760568E-3</v>
      </c>
    </row>
    <row r="5653" spans="7:11" x14ac:dyDescent="0.35">
      <c r="G5653" s="271">
        <v>42614</v>
      </c>
      <c r="H5653" s="4">
        <v>-0.56502058379316789</v>
      </c>
      <c r="I5653" s="4">
        <v>0.17367367279398294</v>
      </c>
      <c r="J5653" s="4">
        <v>0.1102909528403575</v>
      </c>
      <c r="K5653" s="4">
        <v>2.0430315724013992E-2</v>
      </c>
    </row>
    <row r="5654" spans="7:11" x14ac:dyDescent="0.35">
      <c r="G5654" s="271">
        <v>42644</v>
      </c>
      <c r="H5654" s="4">
        <v>0.46782752171204844</v>
      </c>
      <c r="I5654" s="4">
        <v>3.8573628609458011E-2</v>
      </c>
      <c r="J5654" s="4">
        <v>0.13572333778166801</v>
      </c>
      <c r="K5654" s="4">
        <v>2.2402286490098566E-2</v>
      </c>
    </row>
    <row r="5655" spans="7:11" x14ac:dyDescent="0.35">
      <c r="G5655" s="271">
        <v>42675</v>
      </c>
      <c r="H5655" s="4">
        <v>0.17397464672589158</v>
      </c>
      <c r="I5655" s="4">
        <v>0.20230224203928748</v>
      </c>
      <c r="J5655" s="4">
        <v>0.12201609549521164</v>
      </c>
      <c r="K5655" s="4">
        <v>3.59091851672666E-2</v>
      </c>
    </row>
    <row r="5656" spans="7:11" x14ac:dyDescent="0.35">
      <c r="G5656" s="271">
        <v>42705</v>
      </c>
      <c r="H5656" s="4">
        <v>0.26545097574137011</v>
      </c>
      <c r="I5656" s="4">
        <v>-8.3000393062949707E-3</v>
      </c>
      <c r="J5656" s="4">
        <v>0.12267666077630701</v>
      </c>
      <c r="K5656" s="4">
        <v>3.8480350086133486E-2</v>
      </c>
    </row>
    <row r="5657" spans="7:11" x14ac:dyDescent="0.35">
      <c r="G5657" s="271">
        <v>42736</v>
      </c>
      <c r="H5657" s="4">
        <v>0.29627425192571644</v>
      </c>
      <c r="I5657" s="4">
        <v>0.10446903116774098</v>
      </c>
      <c r="J5657" s="4">
        <v>0.15226403708969971</v>
      </c>
      <c r="K5657" s="4">
        <v>4.1233555773684261E-2</v>
      </c>
    </row>
    <row r="5658" spans="7:11" x14ac:dyDescent="0.35">
      <c r="G5658" s="271">
        <v>42767</v>
      </c>
      <c r="H5658" s="4">
        <v>0.3651166692754968</v>
      </c>
      <c r="I5658" s="4">
        <v>-0.18312132149658777</v>
      </c>
      <c r="J5658" s="4">
        <v>0.17033797995298516</v>
      </c>
      <c r="K5658" s="4">
        <v>3.2554199153118413E-2</v>
      </c>
    </row>
    <row r="5659" spans="7:11" x14ac:dyDescent="0.35">
      <c r="G5659" s="271">
        <v>42795</v>
      </c>
      <c r="H5659" s="4">
        <v>0.73526545405302612</v>
      </c>
      <c r="I5659" s="4">
        <v>0.16844318591573759</v>
      </c>
      <c r="J5659" s="4">
        <v>0.23803775135709015</v>
      </c>
      <c r="K5659" s="4">
        <v>5.9449265063478141E-2</v>
      </c>
    </row>
    <row r="5660" spans="7:11" x14ac:dyDescent="0.35">
      <c r="G5660" s="271">
        <v>42826</v>
      </c>
      <c r="H5660" s="4">
        <v>0.5282233311951583</v>
      </c>
      <c r="I5660" s="4">
        <v>-0.14875946551945896</v>
      </c>
      <c r="J5660" s="4">
        <v>0.27930425983657603</v>
      </c>
      <c r="K5660" s="4">
        <v>8.1789727620484642E-2</v>
      </c>
    </row>
    <row r="5661" spans="7:11" x14ac:dyDescent="0.35">
      <c r="G5661" s="271">
        <v>42856</v>
      </c>
      <c r="H5661" s="4">
        <v>0.8013451605906099</v>
      </c>
      <c r="I5661" s="4">
        <v>0.18005313905794518</v>
      </c>
      <c r="J5661" s="4">
        <v>0.34941679380939217</v>
      </c>
      <c r="K5661" s="4">
        <v>0.11040544947334907</v>
      </c>
    </row>
    <row r="5662" spans="7:11" x14ac:dyDescent="0.35">
      <c r="G5662" s="271">
        <v>42887</v>
      </c>
      <c r="H5662" s="4">
        <v>-3.0601060487025933E-2</v>
      </c>
      <c r="I5662" s="4">
        <v>-0.60983453275991906</v>
      </c>
      <c r="J5662" s="4">
        <v>0.27458014375314099</v>
      </c>
      <c r="K5662" s="4">
        <v>-1.1891317002638013E-3</v>
      </c>
    </row>
    <row r="5663" spans="7:11" x14ac:dyDescent="0.35">
      <c r="G5663" s="271">
        <v>42917</v>
      </c>
      <c r="H5663" s="4">
        <v>-1.3277308502875229E-2</v>
      </c>
      <c r="I5663" s="4">
        <v>6.6624754448566303E-2</v>
      </c>
      <c r="J5663" s="4">
        <v>0.20649107753913953</v>
      </c>
      <c r="K5663" s="4">
        <v>-4.4127344047083517E-3</v>
      </c>
    </row>
    <row r="5664" spans="7:11" x14ac:dyDescent="0.35">
      <c r="G5664" s="271">
        <v>42948</v>
      </c>
      <c r="H5664" s="4">
        <v>-8.3368853459122816E-2</v>
      </c>
      <c r="I5664" s="4">
        <v>-0.32002425097279319</v>
      </c>
      <c r="J5664" s="4">
        <v>0.18205324433281245</v>
      </c>
      <c r="K5664" s="4">
        <v>-6.9328532520844588E-2</v>
      </c>
    </row>
    <row r="5665" spans="7:11" x14ac:dyDescent="0.35">
      <c r="G5665" s="271">
        <v>42979</v>
      </c>
      <c r="H5665" s="4">
        <v>0.13472258759749756</v>
      </c>
      <c r="I5665" s="4">
        <v>-0.16288650838268526</v>
      </c>
      <c r="J5665" s="4">
        <v>0.27263322618942842</v>
      </c>
      <c r="K5665" s="4">
        <v>-9.3039474827556257E-2</v>
      </c>
    </row>
    <row r="5666" spans="7:11" x14ac:dyDescent="0.35">
      <c r="G5666" s="271">
        <v>43009</v>
      </c>
      <c r="H5666" s="4">
        <v>-0.45762447218220459</v>
      </c>
      <c r="I5666" s="4">
        <v>-0.13947576802297756</v>
      </c>
      <c r="J5666" s="4">
        <v>0.14567509270442502</v>
      </c>
      <c r="K5666" s="4">
        <v>-0.10450092965554125</v>
      </c>
    </row>
    <row r="5667" spans="7:11" x14ac:dyDescent="0.35">
      <c r="G5667" s="271">
        <v>43040</v>
      </c>
      <c r="H5667" s="4">
        <v>-0.32327258453449148</v>
      </c>
      <c r="I5667" s="4">
        <v>-0.41578877331812647</v>
      </c>
      <c r="J5667" s="4">
        <v>8.5382136686386501E-2</v>
      </c>
      <c r="K5667" s="4">
        <v>-0.15279833935993292</v>
      </c>
    </row>
    <row r="5668" spans="7:11" x14ac:dyDescent="0.35">
      <c r="G5668" s="271">
        <v>43070</v>
      </c>
      <c r="H5668" s="4">
        <v>-0.4266404962894369</v>
      </c>
      <c r="I5668" s="4">
        <v>-0.44099554980628319</v>
      </c>
      <c r="J5668" s="4">
        <v>2.7967166150093092E-2</v>
      </c>
      <c r="K5668" s="4">
        <v>-0.18544481062856344</v>
      </c>
    </row>
    <row r="5669" spans="7:11" x14ac:dyDescent="0.35">
      <c r="G5669" s="271">
        <v>43101</v>
      </c>
      <c r="H5669" s="4">
        <v>-0.14200314275956527</v>
      </c>
      <c r="I5669" s="4">
        <v>-0.55826878909118383</v>
      </c>
      <c r="J5669" s="4">
        <v>-4.6993883267654191E-4</v>
      </c>
      <c r="K5669" s="4">
        <v>-0.24082547187875725</v>
      </c>
    </row>
    <row r="5670" spans="7:11" x14ac:dyDescent="0.35">
      <c r="G5670" s="271">
        <v>43132</v>
      </c>
      <c r="H5670" s="4">
        <v>-0.20034898659337541</v>
      </c>
      <c r="I5670" s="4">
        <v>-0.47566338330720326</v>
      </c>
      <c r="J5670" s="4">
        <v>-3.3744518265353518E-2</v>
      </c>
      <c r="K5670" s="4">
        <v>-0.25802921507169918</v>
      </c>
    </row>
    <row r="5671" spans="7:11" x14ac:dyDescent="0.35">
      <c r="G5671" s="271">
        <v>43160</v>
      </c>
      <c r="H5671" s="4">
        <v>-0.34710535223682326</v>
      </c>
      <c r="I5671" s="4">
        <v>-0.55883162357798488</v>
      </c>
      <c r="J5671" s="4">
        <v>-9.9549085933038461E-2</v>
      </c>
      <c r="K5671" s="4">
        <v>-0.31486786413361756</v>
      </c>
    </row>
    <row r="5672" spans="7:11" x14ac:dyDescent="0.35">
      <c r="G5672" s="271">
        <v>43191</v>
      </c>
      <c r="H5672" s="4">
        <v>-0.51016665419754281</v>
      </c>
      <c r="I5672" s="4">
        <v>-0.36783935001354162</v>
      </c>
      <c r="J5672" s="4">
        <v>-0.17074952757964634</v>
      </c>
      <c r="K5672" s="4">
        <v>-0.32995173434171343</v>
      </c>
    </row>
    <row r="5673" spans="7:11" x14ac:dyDescent="0.35">
      <c r="G5673" s="271">
        <v>43221</v>
      </c>
      <c r="H5673" s="4">
        <v>-0.53974440494998355</v>
      </c>
      <c r="I5673" s="4">
        <v>-0.62133943123211122</v>
      </c>
      <c r="J5673" s="4">
        <v>-0.27998970804684487</v>
      </c>
      <c r="K5673" s="4">
        <v>-0.40175886510198633</v>
      </c>
    </row>
    <row r="5674" spans="7:11" x14ac:dyDescent="0.35">
      <c r="G5674" s="271">
        <v>43252</v>
      </c>
      <c r="H5674" s="4">
        <v>-0.46684451376592118</v>
      </c>
      <c r="I5674" s="4">
        <v>-0.32799499430721057</v>
      </c>
      <c r="J5674" s="4">
        <v>-0.32065181229797068</v>
      </c>
      <c r="K5674" s="4">
        <v>-0.36894767688784935</v>
      </c>
    </row>
    <row r="5675" spans="7:11" x14ac:dyDescent="0.35">
      <c r="G5675" s="271">
        <v>43282</v>
      </c>
      <c r="H5675" s="4">
        <v>-0.56234342788244174</v>
      </c>
      <c r="I5675" s="4">
        <v>-0.64198128510455477</v>
      </c>
      <c r="J5675" s="4">
        <v>-0.37341590221513388</v>
      </c>
      <c r="K5675" s="4">
        <v>-0.43179581307439208</v>
      </c>
    </row>
    <row r="5676" spans="7:11" x14ac:dyDescent="0.35">
      <c r="G5676" s="271">
        <v>43313</v>
      </c>
      <c r="H5676" s="4">
        <v>-0.58336163215793535</v>
      </c>
      <c r="I5676" s="4">
        <v>-0.39999156815129178</v>
      </c>
      <c r="J5676" s="4">
        <v>-0.40195328536841712</v>
      </c>
      <c r="K5676" s="4">
        <v>-0.44251732513402109</v>
      </c>
    </row>
    <row r="5677" spans="7:11" x14ac:dyDescent="0.35">
      <c r="G5677" s="271">
        <v>43344</v>
      </c>
      <c r="H5677" s="4">
        <v>-0.4838960901791397</v>
      </c>
      <c r="I5677" s="4">
        <v>-0.38226684743061212</v>
      </c>
      <c r="J5677" s="4">
        <v>-0.42878666213046501</v>
      </c>
      <c r="K5677" s="4">
        <v>-0.46245030948451538</v>
      </c>
    </row>
    <row r="5678" spans="7:11" x14ac:dyDescent="0.35">
      <c r="G5678" s="271">
        <v>43374</v>
      </c>
      <c r="H5678" s="4">
        <v>-0.49485724654457031</v>
      </c>
      <c r="I5678" s="4">
        <v>-0.46498738322282851</v>
      </c>
      <c r="J5678" s="4">
        <v>-0.42968490889373334</v>
      </c>
      <c r="K5678" s="4">
        <v>-0.4864838769410047</v>
      </c>
    </row>
    <row r="5679" spans="7:11" x14ac:dyDescent="0.35">
      <c r="G5679" s="271">
        <v>43405</v>
      </c>
      <c r="H5679" s="4">
        <v>-0.57298198350680163</v>
      </c>
      <c r="I5679" s="4">
        <v>-0.45149241509589533</v>
      </c>
      <c r="J5679" s="4">
        <v>-0.45259937022865337</v>
      </c>
      <c r="K5679" s="4">
        <v>-0.49154120783542932</v>
      </c>
    </row>
    <row r="5680" spans="7:11" x14ac:dyDescent="0.35">
      <c r="G5680" s="271">
        <v>43435</v>
      </c>
      <c r="H5680" s="4">
        <v>-0.4020842723619501</v>
      </c>
      <c r="I5680" s="4">
        <v>-0.33058518426845096</v>
      </c>
      <c r="J5680" s="4">
        <v>-0.45234291020934547</v>
      </c>
      <c r="K5680" s="4">
        <v>-0.48789918901670459</v>
      </c>
    </row>
    <row r="5681" spans="7:11" x14ac:dyDescent="0.35">
      <c r="G5681" s="271">
        <v>43466</v>
      </c>
      <c r="H5681" s="4">
        <v>-0.55007999446271971</v>
      </c>
      <c r="I5681" s="4">
        <v>-0.18982448597064405</v>
      </c>
      <c r="J5681" s="4">
        <v>-0.48209489414252849</v>
      </c>
      <c r="K5681" s="4">
        <v>-0.46470062305184079</v>
      </c>
    </row>
    <row r="5682" spans="7:11" x14ac:dyDescent="0.35">
      <c r="G5682" s="271">
        <v>43497</v>
      </c>
      <c r="H5682" s="4">
        <v>-0.32448631126035532</v>
      </c>
      <c r="I5682" s="4">
        <v>-0.11563593575386488</v>
      </c>
      <c r="J5682" s="4">
        <v>-0.49356044133229893</v>
      </c>
      <c r="K5682" s="4">
        <v>-0.44997626715495309</v>
      </c>
    </row>
    <row r="5683" spans="7:11" x14ac:dyDescent="0.35">
      <c r="G5683" s="271">
        <v>43525</v>
      </c>
      <c r="H5683" s="4">
        <v>-0.49695025617035804</v>
      </c>
      <c r="I5683" s="4">
        <v>-0.15426260354202215</v>
      </c>
      <c r="J5683" s="4">
        <v>-0.50792162393059548</v>
      </c>
      <c r="K5683" s="4">
        <v>-0.4201568628265846</v>
      </c>
    </row>
    <row r="5684" spans="7:11" x14ac:dyDescent="0.35">
      <c r="G5684" s="271">
        <v>43556</v>
      </c>
      <c r="H5684" s="4">
        <v>-0.43199690928598899</v>
      </c>
      <c r="I5684" s="4">
        <v>-0.1772262585101535</v>
      </c>
      <c r="J5684" s="4">
        <v>-0.50379943681903949</v>
      </c>
      <c r="K5684" s="4">
        <v>-0.4109698134149109</v>
      </c>
    </row>
    <row r="5685" spans="7:11" x14ac:dyDescent="0.35">
      <c r="G5685" s="271">
        <v>43586</v>
      </c>
      <c r="H5685" s="4">
        <v>-0.28039107177680711</v>
      </c>
      <c r="I5685" s="4">
        <v>-8.8648294681992312E-2</v>
      </c>
      <c r="J5685" s="4">
        <v>-0.48062841533663303</v>
      </c>
      <c r="K5685" s="4">
        <v>-0.35582628778965653</v>
      </c>
    </row>
    <row r="5686" spans="7:11" x14ac:dyDescent="0.35">
      <c r="G5686" s="271">
        <v>43617</v>
      </c>
      <c r="H5686" s="4">
        <v>-0.48303482770319606</v>
      </c>
      <c r="I5686" s="4">
        <v>-0.18969299429271969</v>
      </c>
      <c r="J5686" s="4">
        <v>-0.48265901733848282</v>
      </c>
      <c r="K5686" s="4">
        <v>-0.34864796433629097</v>
      </c>
    </row>
    <row r="5687" spans="7:11" x14ac:dyDescent="0.35">
      <c r="G5687" s="271">
        <v>43647</v>
      </c>
      <c r="H5687" s="4">
        <v>-5.5113698612897721E-2</v>
      </c>
      <c r="I5687" s="4">
        <v>0.16759671588522118</v>
      </c>
      <c r="J5687" s="4">
        <v>-0.44204602300814522</v>
      </c>
      <c r="K5687" s="4">
        <v>-0.27103066017075861</v>
      </c>
    </row>
    <row r="5688" spans="7:11" x14ac:dyDescent="0.35">
      <c r="G5688" s="271">
        <v>43678</v>
      </c>
      <c r="H5688" s="4">
        <v>-0.55936316136627384</v>
      </c>
      <c r="I5688" s="4">
        <v>-0.60068069897412857</v>
      </c>
      <c r="J5688" s="4">
        <v>-0.43366628736557056</v>
      </c>
      <c r="K5688" s="4">
        <v>-0.28101602683543414</v>
      </c>
    </row>
    <row r="5689" spans="7:11" x14ac:dyDescent="0.35">
      <c r="G5689" s="271">
        <v>43709</v>
      </c>
      <c r="H5689" s="4">
        <v>0.18543600271206206</v>
      </c>
      <c r="I5689" s="4">
        <v>-0.51137292663333733</v>
      </c>
      <c r="J5689" s="4">
        <v>-0.40236436095294748</v>
      </c>
      <c r="K5689" s="4">
        <v>-0.28657544161161552</v>
      </c>
    </row>
    <row r="5690" spans="7:11" x14ac:dyDescent="0.35">
      <c r="G5690" s="271">
        <v>43739</v>
      </c>
      <c r="H5690" s="4">
        <v>0.34367313304625857</v>
      </c>
      <c r="I5690" s="4">
        <v>-0.13693308823916173</v>
      </c>
      <c r="J5690" s="4">
        <v>-0.34506520029072851</v>
      </c>
      <c r="K5690" s="4">
        <v>-0.25456088662293108</v>
      </c>
    </row>
    <row r="5691" spans="7:11" x14ac:dyDescent="0.35">
      <c r="G5691" s="271">
        <v>43770</v>
      </c>
      <c r="H5691" s="4">
        <v>-3.0103217889664524E-2</v>
      </c>
      <c r="I5691" s="4">
        <v>-0.33216748887865133</v>
      </c>
      <c r="J5691" s="4">
        <v>-0.29458744521135871</v>
      </c>
      <c r="K5691" s="4">
        <v>-0.23671158006147652</v>
      </c>
    </row>
    <row r="5692" spans="7:11" x14ac:dyDescent="0.35">
      <c r="G5692" s="271">
        <v>43800</v>
      </c>
      <c r="H5692" s="4">
        <v>-0.22359785249572972</v>
      </c>
      <c r="I5692" s="4">
        <v>-0.20616533614038801</v>
      </c>
      <c r="J5692" s="4">
        <v>-0.2811875964767292</v>
      </c>
      <c r="K5692" s="4">
        <v>-0.22518475481159483</v>
      </c>
    </row>
    <row r="5693" spans="7:11" x14ac:dyDescent="0.35">
      <c r="G5693" s="271">
        <v>43831</v>
      </c>
      <c r="H5693" s="4">
        <v>0.65397011501407909</v>
      </c>
      <c r="I5693" s="4">
        <v>-0.41801652302876102</v>
      </c>
      <c r="J5693" s="4">
        <v>-0.19495753626530909</v>
      </c>
      <c r="K5693" s="4">
        <v>-0.24333808499862486</v>
      </c>
    </row>
    <row r="5694" spans="7:11" x14ac:dyDescent="0.35">
      <c r="G5694" s="271">
        <v>43862</v>
      </c>
      <c r="H5694" s="4">
        <v>-0.54616900861365592</v>
      </c>
      <c r="I5694" s="4">
        <v>-0.34242502936028985</v>
      </c>
      <c r="J5694" s="4">
        <v>-0.2074812671065297</v>
      </c>
      <c r="K5694" s="4">
        <v>-0.25891896890793831</v>
      </c>
    </row>
    <row r="5695" spans="7:11" x14ac:dyDescent="0.35">
      <c r="G5695" s="271">
        <v>43891</v>
      </c>
      <c r="H5695" s="4">
        <v>-0.34107903116901805</v>
      </c>
      <c r="I5695" s="4">
        <v>-0.69902552732092227</v>
      </c>
      <c r="J5695" s="4">
        <v>-0.17899423302697515</v>
      </c>
      <c r="K5695" s="4">
        <v>-0.30412787345722847</v>
      </c>
    </row>
    <row r="5696" spans="7:11" x14ac:dyDescent="0.35">
      <c r="G5696" s="271">
        <v>43922</v>
      </c>
      <c r="H5696" s="4">
        <v>-0.47020039012451964</v>
      </c>
      <c r="I5696" s="4">
        <v>-0.83127016345673677</v>
      </c>
      <c r="J5696" s="4">
        <v>-0.16995525720149074</v>
      </c>
      <c r="K5696" s="4">
        <v>-0.3587192670561159</v>
      </c>
    </row>
    <row r="5697" spans="7:11" x14ac:dyDescent="0.35">
      <c r="G5697" s="271">
        <v>43952</v>
      </c>
      <c r="H5697" s="4">
        <v>-0.53692862269350561</v>
      </c>
      <c r="I5697" s="4">
        <v>-0.88450152625870726</v>
      </c>
      <c r="J5697" s="4">
        <v>-0.19268943569463937</v>
      </c>
      <c r="K5697" s="4">
        <v>-0.43177888268906073</v>
      </c>
    </row>
    <row r="5698" spans="7:11" x14ac:dyDescent="0.35">
      <c r="G5698" s="271">
        <v>43983</v>
      </c>
      <c r="H5698" s="4">
        <v>0.25340946074419812</v>
      </c>
      <c r="I5698" s="4">
        <v>-0.85861540614148135</v>
      </c>
      <c r="J5698" s="4">
        <v>-0.12033170185784425</v>
      </c>
      <c r="K5698" s="4">
        <v>-0.48373322914301886</v>
      </c>
    </row>
    <row r="5699" spans="7:11" x14ac:dyDescent="0.35">
      <c r="G5699" s="271">
        <v>44013</v>
      </c>
      <c r="H5699" s="4">
        <v>-0.16987086622466663</v>
      </c>
      <c r="I5699" s="4">
        <v>-0.91095370531655862</v>
      </c>
      <c r="J5699" s="4">
        <v>-0.13370789567532004</v>
      </c>
      <c r="K5699" s="4">
        <v>-0.57542661209543533</v>
      </c>
    </row>
    <row r="5700" spans="7:11" x14ac:dyDescent="0.35">
      <c r="G5700" s="271">
        <v>44044</v>
      </c>
      <c r="H5700" s="4">
        <v>2.542205693361641</v>
      </c>
      <c r="I5700" s="4">
        <v>-0.86478707190595228</v>
      </c>
      <c r="J5700" s="4">
        <v>-2.6683501279849531E-2</v>
      </c>
      <c r="K5700" s="4">
        <v>-0.58635779451593339</v>
      </c>
    </row>
    <row r="5701" spans="7:11" x14ac:dyDescent="0.35">
      <c r="G5701" s="271">
        <v>44075</v>
      </c>
      <c r="H5701" s="4">
        <v>-0.36185500932308945</v>
      </c>
      <c r="I5701" s="4">
        <v>-0.75297460755393675</v>
      </c>
      <c r="J5701" s="4">
        <v>-7.1238474542822616E-2</v>
      </c>
      <c r="K5701" s="4">
        <v>-0.60469863421534709</v>
      </c>
    </row>
    <row r="5702" spans="7:11" x14ac:dyDescent="0.35">
      <c r="G5702" s="271">
        <v>44105</v>
      </c>
      <c r="H5702" s="4">
        <v>-0.27636030127198929</v>
      </c>
      <c r="I5702" s="4">
        <v>-0.82967322284975942</v>
      </c>
      <c r="J5702" s="4">
        <v>-0.13625900857535744</v>
      </c>
      <c r="K5702" s="4">
        <v>-0.66354226534031047</v>
      </c>
    </row>
    <row r="5703" spans="7:11" x14ac:dyDescent="0.35">
      <c r="G5703" s="271">
        <v>44136</v>
      </c>
      <c r="H5703" s="4">
        <v>0.29517000273981142</v>
      </c>
      <c r="I5703" s="4">
        <v>-0.54449443251660834</v>
      </c>
      <c r="J5703" s="4">
        <v>-0.10992883817339671</v>
      </c>
      <c r="K5703" s="4">
        <v>-0.68447123454645353</v>
      </c>
    </row>
    <row r="5704" spans="7:11" x14ac:dyDescent="0.35">
      <c r="G5704" s="271">
        <v>44166</v>
      </c>
      <c r="H5704" s="4">
        <v>0.37352964679470357</v>
      </c>
      <c r="I5704" s="4">
        <v>-0.77916082266631415</v>
      </c>
      <c r="J5704" s="4">
        <v>-7.357650871312249E-2</v>
      </c>
      <c r="K5704" s="4">
        <v>-0.73268546052587891</v>
      </c>
    </row>
    <row r="5705" spans="7:11" x14ac:dyDescent="0.35">
      <c r="G5705" s="271">
        <v>44197</v>
      </c>
      <c r="H5705" s="4">
        <v>-0.1549397412962672</v>
      </c>
      <c r="I5705" s="4">
        <v>-0.87255855645299374</v>
      </c>
      <c r="J5705" s="4">
        <v>-0.13382149002012467</v>
      </c>
      <c r="K5705" s="4">
        <v>-0.7728682955791043</v>
      </c>
    </row>
    <row r="5706" spans="7:11" x14ac:dyDescent="0.35">
      <c r="G5706" s="271">
        <v>44228</v>
      </c>
      <c r="H5706" s="4">
        <v>1.2913607956543429</v>
      </c>
      <c r="I5706" s="4">
        <v>-0.77000303274021764</v>
      </c>
      <c r="J5706" s="4">
        <v>-2.8862989819796625E-2</v>
      </c>
      <c r="K5706" s="4">
        <v>-0.80987339042655815</v>
      </c>
    </row>
    <row r="5707" spans="7:11" x14ac:dyDescent="0.35">
      <c r="G5707" s="271">
        <v>44256</v>
      </c>
      <c r="H5707" s="4">
        <v>0.54178528129276549</v>
      </c>
      <c r="I5707" s="4">
        <v>-0.36223142128632713</v>
      </c>
      <c r="J5707" s="4">
        <v>2.5184791449791133E-2</v>
      </c>
      <c r="K5707" s="4">
        <v>-0.80712181968806251</v>
      </c>
    </row>
    <row r="5708" spans="7:11" x14ac:dyDescent="0.35">
      <c r="G5708" s="271">
        <v>44287</v>
      </c>
      <c r="H5708" s="4">
        <v>0.55588526459955867</v>
      </c>
      <c r="I5708" s="4">
        <v>-0.34625408203251407</v>
      </c>
      <c r="J5708" s="4">
        <v>8.0018832255664529E-2</v>
      </c>
      <c r="K5708" s="4">
        <v>-0.79438953525862066</v>
      </c>
    </row>
    <row r="5709" spans="7:11" x14ac:dyDescent="0.35">
      <c r="G5709" s="271">
        <v>44317</v>
      </c>
      <c r="H5709" s="4">
        <v>0.90768722492893472</v>
      </c>
      <c r="I5709" s="4">
        <v>-0.20205424449463394</v>
      </c>
      <c r="J5709" s="4">
        <v>0.21194194111798459</v>
      </c>
      <c r="K5709" s="4">
        <v>-0.76959688173465968</v>
      </c>
    </row>
    <row r="5710" spans="7:11" x14ac:dyDescent="0.35">
      <c r="G5710" s="271">
        <v>44348</v>
      </c>
      <c r="H5710" s="4">
        <v>-0.44321382344445237</v>
      </c>
      <c r="I5710" s="4">
        <v>-0.19044778200612056</v>
      </c>
      <c r="J5710" s="4">
        <v>0.1415289126390058</v>
      </c>
      <c r="K5710" s="4">
        <v>-0.74589412247870113</v>
      </c>
    </row>
    <row r="5711" spans="7:11" x14ac:dyDescent="0.35">
      <c r="G5711" s="271">
        <v>44378</v>
      </c>
      <c r="H5711" s="4">
        <v>-0.44712173419687695</v>
      </c>
      <c r="I5711" s="4">
        <v>2.0615929634538044</v>
      </c>
      <c r="J5711" s="4">
        <v>0.11844405941639091</v>
      </c>
      <c r="K5711" s="4">
        <v>-0.65489655917985701</v>
      </c>
    </row>
    <row r="5712" spans="7:11" x14ac:dyDescent="0.35">
      <c r="G5712" s="271">
        <v>44409</v>
      </c>
      <c r="H5712" s="4">
        <v>1.0356537126950727E-2</v>
      </c>
      <c r="I5712" s="4">
        <v>1.3032564704381264</v>
      </c>
      <c r="J5712" s="4">
        <v>3.3704894811890762E-2</v>
      </c>
      <c r="K5712" s="4">
        <v>-0.59942264566658199</v>
      </c>
    </row>
    <row r="5713" spans="7:11" x14ac:dyDescent="0.35">
      <c r="G5713" s="271">
        <v>44440</v>
      </c>
      <c r="H5713" s="4">
        <v>0.27342099840459833</v>
      </c>
      <c r="I5713" s="4">
        <v>-0.43164688031245624</v>
      </c>
      <c r="J5713" s="4">
        <v>8.4889522640466009E-2</v>
      </c>
      <c r="K5713" s="4">
        <v>-0.57115668081921256</v>
      </c>
    </row>
    <row r="5714" spans="7:11" x14ac:dyDescent="0.35">
      <c r="G5714" s="271">
        <v>44470</v>
      </c>
      <c r="H5714" s="4">
        <v>-0.51877512974444473</v>
      </c>
      <c r="I5714" s="4">
        <v>-0.39616105906229193</v>
      </c>
      <c r="J5714" s="4">
        <v>7.3817681438674176E-2</v>
      </c>
      <c r="K5714" s="4">
        <v>-0.50540933820804179</v>
      </c>
    </row>
    <row r="5715" spans="7:11" x14ac:dyDescent="0.35">
      <c r="G5715" s="271">
        <v>44501</v>
      </c>
      <c r="H5715" s="4">
        <v>-0.67013629086940552</v>
      </c>
      <c r="I5715" s="4">
        <v>-0.55303260569758117</v>
      </c>
      <c r="J5715" s="4">
        <v>-3.5046145480011837E-2</v>
      </c>
      <c r="K5715" s="4">
        <v>-0.50235048268652527</v>
      </c>
    </row>
    <row r="5716" spans="7:11" x14ac:dyDescent="0.35">
      <c r="G5716" s="271">
        <v>44531</v>
      </c>
      <c r="H5716" s="4">
        <v>0.18455121124387985</v>
      </c>
      <c r="I5716" s="4">
        <v>-8.6711014395094321E-2</v>
      </c>
      <c r="J5716" s="4">
        <v>-4.1709095572466159E-2</v>
      </c>
      <c r="K5716" s="4">
        <v>-0.40699608100061824</v>
      </c>
    </row>
    <row r="5717" spans="7:11" x14ac:dyDescent="0.35">
      <c r="G5717" s="271">
        <v>44562</v>
      </c>
      <c r="H5717" s="4">
        <v>1.1486601705663695</v>
      </c>
      <c r="I5717" s="4">
        <v>1.2816510691799605</v>
      </c>
      <c r="J5717" s="4">
        <v>0.10762803794793863</v>
      </c>
      <c r="K5717" s="4">
        <v>-0.23002740132491739</v>
      </c>
    </row>
    <row r="5718" spans="7:11" x14ac:dyDescent="0.35">
      <c r="G5718" s="271">
        <v>44593</v>
      </c>
      <c r="H5718" s="4">
        <v>0.30228767762955577</v>
      </c>
      <c r="I5718" s="4">
        <v>-7.7444783164395625E-2</v>
      </c>
      <c r="J5718" s="4">
        <v>7.3465012718785916E-2</v>
      </c>
      <c r="K5718" s="4">
        <v>-5.8286706683628786E-2</v>
      </c>
    </row>
    <row r="5719" spans="7:11" x14ac:dyDescent="0.35">
      <c r="G5719" s="271">
        <v>44621</v>
      </c>
      <c r="H5719" s="4">
        <v>-0.40401110496767756</v>
      </c>
      <c r="I5719" s="4">
        <v>-0.49514538382349482</v>
      </c>
      <c r="J5719" s="4">
        <v>1.2668546472297981E-2</v>
      </c>
      <c r="K5719" s="4">
        <v>-5.3732522647745307E-2</v>
      </c>
    </row>
    <row r="5720" spans="7:11" x14ac:dyDescent="0.35">
      <c r="G5720" s="271">
        <v>44652</v>
      </c>
      <c r="H5720" s="4">
        <v>0.91915854154134058</v>
      </c>
      <c r="I5720" s="4">
        <v>-0.20306180194352186</v>
      </c>
      <c r="J5720" s="4">
        <v>4.2706420393910483E-2</v>
      </c>
      <c r="K5720" s="4">
        <v>-3.3750388480142002E-2</v>
      </c>
    </row>
    <row r="5721" spans="7:11" x14ac:dyDescent="0.35">
      <c r="G5721" s="271">
        <v>44682</v>
      </c>
      <c r="H5721" s="4">
        <v>-0.61471500715485727</v>
      </c>
      <c r="I5721" s="4">
        <v>0.37424088793900689</v>
      </c>
      <c r="J5721" s="4">
        <v>-6.4088709347254746E-2</v>
      </c>
      <c r="K5721" s="4">
        <v>4.9676796133051315E-3</v>
      </c>
    </row>
    <row r="5722" spans="7:11" x14ac:dyDescent="0.35">
      <c r="G5722" s="271">
        <v>44713</v>
      </c>
      <c r="H5722" s="4">
        <v>-0.67658197508033979</v>
      </c>
      <c r="I5722" s="4">
        <v>1.013895939607357</v>
      </c>
      <c r="J5722" s="4">
        <v>-6.0674257183164881E-2</v>
      </c>
      <c r="K5722" s="4">
        <v>8.3077455108609977E-2</v>
      </c>
    </row>
    <row r="5723" spans="7:11" x14ac:dyDescent="0.35">
      <c r="G5723" s="271">
        <v>44743</v>
      </c>
      <c r="H5723" s="4">
        <v>-0.43278744118610868</v>
      </c>
      <c r="I5723" s="4">
        <v>-0.49291820009718945</v>
      </c>
      <c r="J5723" s="4">
        <v>-4.3206017696329035E-2</v>
      </c>
      <c r="K5723" s="4">
        <v>-0.12860807011242237</v>
      </c>
    </row>
    <row r="5724" spans="7:11" x14ac:dyDescent="0.35">
      <c r="G5724" s="271">
        <v>44774</v>
      </c>
      <c r="H5724" s="4">
        <v>-0.89350919183644151</v>
      </c>
      <c r="I5724" s="4">
        <v>0.20465367659705813</v>
      </c>
      <c r="J5724" s="4">
        <v>-0.13763187370833674</v>
      </c>
      <c r="K5724" s="4">
        <v>-0.15481336831205195</v>
      </c>
    </row>
    <row r="5725" spans="7:11" x14ac:dyDescent="0.35">
      <c r="G5725" s="271">
        <v>44805</v>
      </c>
      <c r="H5725" s="4">
        <v>-0.62802130922035659</v>
      </c>
      <c r="I5725" s="4">
        <v>2.0854767959149414</v>
      </c>
      <c r="J5725" s="4">
        <v>-0.19446883306794527</v>
      </c>
      <c r="K5725" s="4">
        <v>-2.5381400779522445E-2</v>
      </c>
    </row>
    <row r="5726" spans="7:11" x14ac:dyDescent="0.35">
      <c r="G5726" s="271">
        <v>44835</v>
      </c>
      <c r="H5726" s="4">
        <v>-0.43522203508465873</v>
      </c>
      <c r="I5726" s="4">
        <v>1.1633753401612066</v>
      </c>
      <c r="J5726" s="4">
        <v>-0.17389228049250405</v>
      </c>
      <c r="K5726" s="4">
        <v>6.010621403421057E-2</v>
      </c>
    </row>
    <row r="5727" spans="7:11" x14ac:dyDescent="0.35">
      <c r="G5727" s="271">
        <v>44866</v>
      </c>
      <c r="H5727" s="4">
        <v>0.22445561645692291</v>
      </c>
      <c r="I5727" s="4">
        <v>0.81454934971041659</v>
      </c>
      <c r="J5727" s="4">
        <v>-9.6493134008963533E-2</v>
      </c>
      <c r="K5727" s="4">
        <v>0.21309249926684082</v>
      </c>
    </row>
    <row r="5728" spans="7:11" x14ac:dyDescent="0.35">
      <c r="G5728" s="271">
        <v>44896</v>
      </c>
      <c r="H5728" s="4">
        <v>-0.6446244368836278</v>
      </c>
      <c r="I5728" s="4">
        <v>-0.32278767646095152</v>
      </c>
      <c r="J5728" s="4">
        <v>-0.17956537375387349</v>
      </c>
      <c r="K5728" s="4">
        <v>0.19482558014112272</v>
      </c>
    </row>
    <row r="5729" spans="7:11" x14ac:dyDescent="0.35">
      <c r="G5729" s="271">
        <v>44927</v>
      </c>
      <c r="H5729" s="4">
        <v>-0.92683625056568719</v>
      </c>
      <c r="I5729" s="4">
        <v>0.87217416848161045</v>
      </c>
      <c r="J5729" s="4">
        <v>-0.47824565997169854</v>
      </c>
      <c r="K5729" s="4">
        <v>0.21455948648600787</v>
      </c>
    </row>
    <row r="5730" spans="7:11" x14ac:dyDescent="0.35">
      <c r="G5730" s="271">
        <v>44958</v>
      </c>
      <c r="H5730" s="4">
        <v>-0.91849842444857632</v>
      </c>
      <c r="I5730" s="4">
        <v>3.7663487989576172</v>
      </c>
      <c r="J5730" s="4">
        <v>-0.61207778983613237</v>
      </c>
      <c r="K5730" s="4">
        <v>0.47485683613114449</v>
      </c>
    </row>
    <row r="5731" spans="7:11" x14ac:dyDescent="0.35">
      <c r="G5731" s="271">
        <v>44986</v>
      </c>
      <c r="H5731" s="4">
        <v>-0.36061026950334685</v>
      </c>
      <c r="I5731" s="4">
        <v>1.5679815880877008</v>
      </c>
      <c r="J5731" s="4">
        <v>-0.61654995286875802</v>
      </c>
      <c r="K5731" s="4">
        <v>0.65927466826996595</v>
      </c>
    </row>
    <row r="5732" spans="7:11" x14ac:dyDescent="0.35">
      <c r="G5732" s="271">
        <v>45017</v>
      </c>
      <c r="H5732" s="4">
        <v>-0.95151477313664778</v>
      </c>
      <c r="I5732" s="4">
        <v>3.5587472177913657</v>
      </c>
      <c r="J5732" s="4">
        <v>-0.72915191261660572</v>
      </c>
      <c r="K5732" s="4">
        <v>0.8793791716620174</v>
      </c>
    </row>
    <row r="5733" spans="7:11" x14ac:dyDescent="0.35">
      <c r="G5733" s="271">
        <v>45047</v>
      </c>
      <c r="H5733" s="4">
        <v>-0.77577709896190239</v>
      </c>
      <c r="I5733" s="4">
        <v>0.94946787740352212</v>
      </c>
      <c r="J5733" s="4">
        <v>-0.74275245282616209</v>
      </c>
      <c r="K5733" s="4">
        <v>0.91681925510280959</v>
      </c>
    </row>
    <row r="5734" spans="7:11" x14ac:dyDescent="0.35">
      <c r="G5734" s="271">
        <v>45078</v>
      </c>
      <c r="H5734" s="4">
        <v>-0.27161036904157165</v>
      </c>
      <c r="I5734" s="4">
        <v>0.91137098093528457</v>
      </c>
      <c r="J5734" s="4">
        <v>-0.73817279532945135</v>
      </c>
      <c r="K5734" s="4">
        <v>0.91058697699312741</v>
      </c>
    </row>
    <row r="5735" spans="7:11" x14ac:dyDescent="0.35">
      <c r="G5735" s="271">
        <v>45108</v>
      </c>
      <c r="H5735" s="4">
        <v>-0.73397386538373843</v>
      </c>
      <c r="I5735" s="4">
        <v>1.6516532919451143</v>
      </c>
      <c r="J5735" s="4">
        <v>-0.75509729592421837</v>
      </c>
      <c r="K5735" s="4">
        <v>1.264233595932831</v>
      </c>
    </row>
    <row r="5736" spans="7:11" x14ac:dyDescent="0.35">
      <c r="G5736" s="271">
        <v>45139</v>
      </c>
      <c r="H5736" s="4">
        <v>0.29202403146035638</v>
      </c>
      <c r="I5736" s="4">
        <v>0.52060708189838611</v>
      </c>
      <c r="J5736" s="4">
        <v>-0.72480303136158453</v>
      </c>
      <c r="K5736" s="4">
        <v>1.2818394513178486</v>
      </c>
    </row>
    <row r="5737" spans="7:11" x14ac:dyDescent="0.35">
      <c r="G5737" s="271">
        <v>45170</v>
      </c>
      <c r="H5737" s="4">
        <v>-0.72525568621614578</v>
      </c>
      <c r="I5737" s="4">
        <v>1.04091134987944</v>
      </c>
      <c r="J5737" s="4">
        <v>-0.73321520321081612</v>
      </c>
      <c r="K5737" s="4">
        <v>1.2065112856470668</v>
      </c>
    </row>
    <row r="5738" spans="7:11" x14ac:dyDescent="0.35">
      <c r="G5738" s="271">
        <v>45200</v>
      </c>
      <c r="H5738" s="4">
        <v>-0.32430864568523432</v>
      </c>
      <c r="I5738" s="4">
        <v>0.75089743643639162</v>
      </c>
      <c r="J5738" s="4">
        <v>-0.73707080808453296</v>
      </c>
      <c r="K5738" s="4">
        <v>1.1643511621918012</v>
      </c>
    </row>
    <row r="5739" spans="7:11" x14ac:dyDescent="0.35">
      <c r="G5739" s="271">
        <v>45231</v>
      </c>
      <c r="H5739" s="4">
        <v>-0.83912177003486366</v>
      </c>
      <c r="I5739" s="4">
        <v>1.1662150294951745</v>
      </c>
      <c r="J5739" s="4">
        <v>-0.78598654065566886</v>
      </c>
      <c r="K5739" s="4">
        <v>1.1852995977671337</v>
      </c>
    </row>
    <row r="5740" spans="7:11" x14ac:dyDescent="0.35">
      <c r="G5740" s="271">
        <v>45261</v>
      </c>
      <c r="H5740" s="4">
        <v>-0.77496672662741806</v>
      </c>
      <c r="I5740" s="4">
        <v>2.3125642128847064</v>
      </c>
      <c r="J5740" s="4">
        <v>-0.80370634003644015</v>
      </c>
      <c r="K5740" s="4">
        <v>1.3525694687967125</v>
      </c>
    </row>
    <row r="5741" spans="7:11" x14ac:dyDescent="0.35">
      <c r="G5741" s="271">
        <v>45292</v>
      </c>
      <c r="H5741" s="4">
        <v>-0.4333304165642301</v>
      </c>
      <c r="I5741" s="4">
        <v>0.13445264693645886</v>
      </c>
      <c r="J5741" s="4">
        <v>-0.74072379396107335</v>
      </c>
      <c r="K5741" s="4">
        <v>1.2070675972818967</v>
      </c>
    </row>
    <row r="5742" spans="7:11" x14ac:dyDescent="0.35">
      <c r="G5742" s="271">
        <v>45323</v>
      </c>
      <c r="H5742" s="4">
        <v>1.6017337946208463</v>
      </c>
      <c r="I5742" s="4">
        <v>-0.14758824035643747</v>
      </c>
      <c r="J5742" s="4">
        <v>-0.61837329931853213</v>
      </c>
      <c r="K5742" s="4">
        <v>0.79571424961432347</v>
      </c>
    </row>
    <row r="5743" spans="7:11" x14ac:dyDescent="0.35">
      <c r="G5743" s="271">
        <v>45352</v>
      </c>
      <c r="H5743" s="4">
        <v>-0.67436325411941134</v>
      </c>
      <c r="I5743" s="4">
        <v>1.4821279751651817E-2</v>
      </c>
      <c r="J5743" s="4">
        <v>-0.65343742651322856</v>
      </c>
      <c r="K5743" s="4">
        <v>0.69330467403800955</v>
      </c>
    </row>
    <row r="5744" spans="7:11" x14ac:dyDescent="0.35">
      <c r="G5744" s="271">
        <v>45383</v>
      </c>
      <c r="H5744" s="4">
        <v>-0.22080050595111489</v>
      </c>
      <c r="I5744" s="4">
        <v>-0.38645436870066519</v>
      </c>
      <c r="J5744" s="4">
        <v>-0.53658824647909875</v>
      </c>
      <c r="K5744" s="4">
        <v>0.46422933813734368</v>
      </c>
    </row>
    <row r="5745" spans="7:11" x14ac:dyDescent="0.35">
      <c r="G5745" s="271">
        <v>45413</v>
      </c>
      <c r="H5745" s="4">
        <v>4.3261843802841264</v>
      </c>
      <c r="I5745" s="4">
        <v>0.57794227568337675</v>
      </c>
      <c r="J5745" s="4">
        <v>-0.33204012287294937</v>
      </c>
      <c r="K5745" s="4">
        <v>0.45246705995446712</v>
      </c>
    </row>
    <row r="5746" spans="7:11" x14ac:dyDescent="0.35">
      <c r="G5746" s="271">
        <v>45444</v>
      </c>
      <c r="H5746" s="4">
        <v>2.6500088594086302</v>
      </c>
      <c r="I5746" s="4">
        <v>0.22485569964020935</v>
      </c>
      <c r="J5746" s="4">
        <v>-0.19346893682468591</v>
      </c>
      <c r="K5746" s="4">
        <v>0.39811556020889993</v>
      </c>
    </row>
    <row r="5747" spans="7:11" x14ac:dyDescent="0.35">
      <c r="G5747" s="271">
        <v>45474</v>
      </c>
      <c r="H5747" s="4">
        <v>0.16346437961476545</v>
      </c>
      <c r="I5747" s="4">
        <v>1.5223631391813042E-2</v>
      </c>
      <c r="J5747" s="4">
        <v>-0.11126219417377692</v>
      </c>
      <c r="K5747" s="4">
        <v>0.29712442976802178</v>
      </c>
    </row>
    <row r="5748" spans="7:11" x14ac:dyDescent="0.35">
      <c r="G5748" s="271">
        <v>45505</v>
      </c>
      <c r="H5748" s="4">
        <v>-0.71508725855020261</v>
      </c>
      <c r="I5748" s="4">
        <v>-0.24737699224950671</v>
      </c>
      <c r="J5748" s="4">
        <v>-0.16677253809345172</v>
      </c>
      <c r="K5748" s="4">
        <v>0.23744875111196828</v>
      </c>
    </row>
    <row r="5749" spans="7:11" x14ac:dyDescent="0.35">
      <c r="G5749" s="271">
        <v>45536</v>
      </c>
      <c r="H5749" s="4">
        <v>0.80601720833279877</v>
      </c>
      <c r="I5749" s="4">
        <v>-0.23302698267137112</v>
      </c>
      <c r="J5749" s="4">
        <v>-6.6872355375952708E-2</v>
      </c>
      <c r="K5749" s="4">
        <v>0.11736224547077612</v>
      </c>
    </row>
    <row r="5750" spans="7:11" x14ac:dyDescent="0.35">
      <c r="G5750" s="271">
        <v>45566</v>
      </c>
      <c r="H5750" s="4">
        <v>0.23103441038832062</v>
      </c>
      <c r="I5750" s="4">
        <v>-0.18140496402599571</v>
      </c>
      <c r="J5750" s="4">
        <v>-1.0212194126721585E-2</v>
      </c>
      <c r="K5750" s="4">
        <v>6.5647751443115299E-2</v>
      </c>
    </row>
    <row r="5751" spans="7:11" x14ac:dyDescent="0.35">
      <c r="G5751" s="271">
        <v>45597</v>
      </c>
      <c r="H5751" s="4">
        <v>-0.23683044074091353</v>
      </c>
      <c r="I5751" s="4">
        <v>0.34732280027344808</v>
      </c>
      <c r="J5751" s="4">
        <v>0.19391470250936083</v>
      </c>
      <c r="K5751" s="4">
        <v>4.1495496357360384E-2</v>
      </c>
    </row>
    <row r="5752" spans="7:11" x14ac:dyDescent="0.35">
      <c r="G5752" s="271">
        <v>45627</v>
      </c>
      <c r="H5752" s="4">
        <v>0.46358669945869457</v>
      </c>
      <c r="I5752" s="4">
        <v>-0.15165228613620507</v>
      </c>
      <c r="J5752" s="4">
        <v>0.43421961373289109</v>
      </c>
      <c r="K5752" s="4">
        <v>-2.0208751376875611E-2</v>
      </c>
    </row>
    <row r="5753" spans="7:11" x14ac:dyDescent="0.35">
      <c r="G5753" s="271">
        <v>45658</v>
      </c>
      <c r="H5753" s="4">
        <v>7.3401652861399658E-2</v>
      </c>
      <c r="I5753" s="4">
        <v>0.16178640554721646</v>
      </c>
      <c r="J5753" s="4">
        <v>0.51266585193508041</v>
      </c>
      <c r="K5753" s="4">
        <v>-1.6656906724990317E-2</v>
      </c>
    </row>
    <row r="5754" spans="7:11" x14ac:dyDescent="0.35">
      <c r="G5754" s="271">
        <v>45689</v>
      </c>
      <c r="H5754" s="4">
        <v>-0.64246696145821902</v>
      </c>
      <c r="I5754" s="4">
        <v>-5.0409493435192632E-2</v>
      </c>
      <c r="J5754" s="4">
        <v>0.22248735785359153</v>
      </c>
      <c r="K5754" s="4">
        <v>-4.2852032433203791E-3</v>
      </c>
    </row>
    <row r="5755" spans="7:11" x14ac:dyDescent="0.35">
      <c r="G5755" s="271">
        <v>45717</v>
      </c>
      <c r="H5755" s="4">
        <v>1.4659217735755159</v>
      </c>
      <c r="I5755" s="4">
        <v>0.35671476508270117</v>
      </c>
      <c r="J5755" s="4">
        <v>0.50935197972134261</v>
      </c>
      <c r="K5755" s="4">
        <v>1.5131010411148393E-2</v>
      </c>
    </row>
    <row r="5756" spans="7:11" x14ac:dyDescent="0.35">
      <c r="G5756" s="271">
        <v>45748</v>
      </c>
      <c r="H5756" s="4">
        <v>23.163158239943964</v>
      </c>
      <c r="I5756" s="4">
        <v>0.571807699234816</v>
      </c>
      <c r="J5756" s="4">
        <v>1.2137149626202901</v>
      </c>
      <c r="K5756" s="4">
        <v>8.3187002379058628E-2</v>
      </c>
    </row>
    <row r="5757" spans="7:11" x14ac:dyDescent="0.35">
      <c r="G5757" s="271">
        <v>45778</v>
      </c>
      <c r="H5757" s="4">
        <v>0.17420672405645288</v>
      </c>
      <c r="I5757" s="4">
        <v>-0.40597703726549306</v>
      </c>
      <c r="J5757" s="4">
        <v>0.7670357842606752</v>
      </c>
      <c r="K5757" s="4">
        <v>7.3165401410832942E-3</v>
      </c>
    </row>
    <row r="5758" spans="7:11" x14ac:dyDescent="0.35">
      <c r="G5758" s="271">
        <v>45809</v>
      </c>
      <c r="H5758" s="4">
        <v>0.59749250434405665</v>
      </c>
      <c r="I5758" s="4">
        <v>-0.62378692268129643</v>
      </c>
      <c r="J5758" s="4">
        <v>0.61876871159193247</v>
      </c>
      <c r="K5758" s="4">
        <v>-7.5016616902892852E-2</v>
      </c>
    </row>
    <row r="5759" spans="7:11" x14ac:dyDescent="0.35">
      <c r="G5759" s="271">
        <v>45839</v>
      </c>
      <c r="H5759" s="4">
        <v>5.8814668794609188</v>
      </c>
      <c r="I5759" s="4">
        <v>-0.43223886875177731</v>
      </c>
      <c r="J5759" s="4">
        <v>0.87350002003717742</v>
      </c>
      <c r="K5759" s="4">
        <v>-0.11622812913055147</v>
      </c>
    </row>
    <row r="5760" spans="7:11" x14ac:dyDescent="0.35">
      <c r="G5760" s="271">
        <v>45870</v>
      </c>
      <c r="H5760" s="4">
        <v>2.0539491838267114</v>
      </c>
      <c r="I5760" s="4">
        <v>1.3401848323396259</v>
      </c>
      <c r="J5760" s="4">
        <v>1.0135053716398015</v>
      </c>
      <c r="K5760" s="4">
        <v>-3.063487643100371E-2</v>
      </c>
    </row>
    <row r="5761" spans="7:11" x14ac:dyDescent="0.35">
      <c r="G5761" s="271">
        <v>45901</v>
      </c>
      <c r="H5761" s="4">
        <v>6.3787283975433464</v>
      </c>
      <c r="I5761" s="4">
        <v>7.2958450536888542E-2</v>
      </c>
      <c r="J5761" s="4">
        <v>1.3660512889363514</v>
      </c>
      <c r="K5761" s="4">
        <v>4.4177021417786122E-3</v>
      </c>
    </row>
    <row r="5762" spans="7:11" x14ac:dyDescent="0.35">
      <c r="G5762" s="271">
        <v>45931</v>
      </c>
      <c r="H5762" s="4">
        <v>1.4832131036685268</v>
      </c>
      <c r="I5762" s="4">
        <v>0.46381016119119511</v>
      </c>
      <c r="J5762" s="4">
        <v>1.4739166535566994</v>
      </c>
      <c r="K5762" s="4">
        <v>4.5694093414860637E-2</v>
      </c>
    </row>
    <row r="5763" spans="7:11" x14ac:dyDescent="0.35">
      <c r="G5763" s="271">
        <v>45962</v>
      </c>
      <c r="H5763" s="4">
        <v>21.573908492057971</v>
      </c>
      <c r="I5763" s="4">
        <v>-0.69519667006800567</v>
      </c>
      <c r="J5763" s="4">
        <v>2.065733423338461</v>
      </c>
      <c r="K5763" s="4">
        <v>-8.7457127460434991E-2</v>
      </c>
    </row>
    <row r="5764" spans="7:11" x14ac:dyDescent="0.35">
      <c r="G5764" s="271">
        <v>45992</v>
      </c>
      <c r="H5764" s="4">
        <v>2.7636659015268075</v>
      </c>
      <c r="I5764" s="4">
        <v>-0.55270170957563813</v>
      </c>
      <c r="J5764" s="4">
        <v>2.1618154386345934</v>
      </c>
      <c r="K5764" s="4">
        <v>-0.11114274127522683</v>
      </c>
    </row>
    <row r="5765" spans="7:11" x14ac:dyDescent="0.35">
      <c r="G5765" s="271">
        <v>46023</v>
      </c>
      <c r="H5765" s="4">
        <v>8.5382211239647336</v>
      </c>
      <c r="I5765" s="4">
        <v>-0.31464637038555598</v>
      </c>
      <c r="J5765" s="4">
        <v>2.5577103792418554</v>
      </c>
      <c r="K5765" s="4">
        <v>-0.1514328502555512</v>
      </c>
    </row>
    <row r="5766" spans="7:11" x14ac:dyDescent="0.35">
      <c r="G5766" s="271">
        <v>46054</v>
      </c>
      <c r="H5766" s="4">
        <v>4.8124631004933152</v>
      </c>
      <c r="I5766" s="4">
        <v>-0.43770101887935842</v>
      </c>
      <c r="J5766" s="4">
        <v>3.1619900924071462</v>
      </c>
      <c r="K5766" s="4">
        <v>-0.19008814051131129</v>
      </c>
    </row>
    <row r="5767" spans="7:11" x14ac:dyDescent="0.35">
      <c r="G5767" s="271">
        <v>46082</v>
      </c>
      <c r="H5767" s="4">
        <v>-1</v>
      </c>
      <c r="I5767" s="4">
        <v>-1</v>
      </c>
      <c r="J5767" s="4">
        <v>3.0960178596951913</v>
      </c>
      <c r="K5767" s="4">
        <v>-0.21680947714819621</v>
      </c>
    </row>
    <row r="5768" spans="7:11" x14ac:dyDescent="0.35">
      <c r="G5768" s="271">
        <v>46113</v>
      </c>
      <c r="H5768" s="4">
        <v>-1</v>
      </c>
      <c r="I5768" s="4">
        <v>-1</v>
      </c>
      <c r="J5768" s="4">
        <v>1.7069260980400469</v>
      </c>
      <c r="K5768" s="4">
        <v>-0.26188595832781525</v>
      </c>
    </row>
    <row r="5769" spans="7:11" x14ac:dyDescent="0.35">
      <c r="G5769" s="271">
        <v>46143</v>
      </c>
      <c r="H5769" s="4">
        <v>-1</v>
      </c>
      <c r="I5769" s="4">
        <v>-1</v>
      </c>
      <c r="J5769" s="4">
        <v>1.6824186122215501</v>
      </c>
      <c r="K5769" s="4">
        <v>-0.22294928167427741</v>
      </c>
    </row>
    <row r="5770" spans="7:11" x14ac:dyDescent="0.35">
      <c r="G5770" s="271">
        <v>46174</v>
      </c>
      <c r="H5770" s="4">
        <v>-1</v>
      </c>
      <c r="I5770" s="4">
        <v>-1</v>
      </c>
      <c r="J5770" s="4">
        <v>1.4565731081243238</v>
      </c>
      <c r="K5770" s="4">
        <v>-0.12791096970583349</v>
      </c>
    </row>
    <row r="5771" spans="7:11" x14ac:dyDescent="0.35">
      <c r="G5771" s="271">
        <v>46204</v>
      </c>
      <c r="H5771" s="4">
        <v>-1</v>
      </c>
      <c r="I5771" s="4">
        <v>-1</v>
      </c>
      <c r="J5771" s="4">
        <v>1.126748751788647</v>
      </c>
      <c r="K5771" s="4">
        <v>-6.0034251295565499E-2</v>
      </c>
    </row>
    <row r="5772" spans="7:11" x14ac:dyDescent="0.35">
      <c r="G5772" s="271">
        <v>46235</v>
      </c>
      <c r="H5772" s="4">
        <v>-1</v>
      </c>
      <c r="I5772" s="4">
        <v>-1</v>
      </c>
      <c r="J5772" s="4">
        <v>1.3658954073342233</v>
      </c>
      <c r="K5772" s="4">
        <v>-0.23638937631915791</v>
      </c>
    </row>
    <row r="5773" spans="7:11" x14ac:dyDescent="0.35">
      <c r="G5773" s="271">
        <v>46266</v>
      </c>
      <c r="H5773" s="4">
        <v>-1</v>
      </c>
      <c r="I5773" s="4">
        <v>-1</v>
      </c>
      <c r="J5773" s="4">
        <v>0.86518146422404429</v>
      </c>
      <c r="K5773" s="4">
        <v>-0.3345669228814645</v>
      </c>
    </row>
    <row r="5774" spans="7:11" x14ac:dyDescent="0.35">
      <c r="G5774" s="271">
        <v>46296</v>
      </c>
      <c r="H5774" s="4">
        <v>-1</v>
      </c>
      <c r="I5774" s="4">
        <v>-1</v>
      </c>
      <c r="J5774" s="4">
        <v>0.87381305835599643</v>
      </c>
      <c r="K5774" s="4">
        <v>-0.44293411705414654</v>
      </c>
    </row>
    <row r="5775" spans="7:11" x14ac:dyDescent="0.35">
      <c r="G5775" s="271">
        <v>46327</v>
      </c>
      <c r="H5775" s="4">
        <v>-1</v>
      </c>
      <c r="I5775" s="4">
        <v>-1</v>
      </c>
      <c r="J5775" s="4">
        <v>0.25249183340621428</v>
      </c>
      <c r="K5775" s="4">
        <v>-0.36354602948654879</v>
      </c>
    </row>
    <row r="5776" spans="7:11" x14ac:dyDescent="0.35">
      <c r="G5776" s="271">
        <v>46357</v>
      </c>
      <c r="H5776" s="4">
        <v>-1</v>
      </c>
      <c r="I5776" s="4">
        <v>-1</v>
      </c>
      <c r="J5776" s="4">
        <v>0.40790923192392392</v>
      </c>
      <c r="K5776" s="4">
        <v>-0.19280105499603062</v>
      </c>
    </row>
    <row r="5777" spans="7:11" x14ac:dyDescent="0.35">
      <c r="G5777" s="20" t="s">
        <v>1242</v>
      </c>
    </row>
    <row r="5778" spans="7:11" x14ac:dyDescent="0.35">
      <c r="G5778" s="271">
        <v>34700</v>
      </c>
      <c r="H5778" s="4">
        <v>-1</v>
      </c>
      <c r="I5778" s="4">
        <v>-1</v>
      </c>
      <c r="J5778" s="4">
        <v>-1</v>
      </c>
      <c r="K5778" s="4">
        <v>-1</v>
      </c>
    </row>
    <row r="5779" spans="7:11" x14ac:dyDescent="0.35">
      <c r="G5779" s="271">
        <v>34731</v>
      </c>
      <c r="H5779" s="4">
        <v>-1</v>
      </c>
      <c r="I5779" s="4">
        <v>-1</v>
      </c>
      <c r="J5779" s="4">
        <v>-1</v>
      </c>
      <c r="K5779" s="4">
        <v>-1</v>
      </c>
    </row>
    <row r="5780" spans="7:11" x14ac:dyDescent="0.35">
      <c r="G5780" s="271">
        <v>34759</v>
      </c>
      <c r="H5780" s="4">
        <v>-1</v>
      </c>
      <c r="I5780" s="4">
        <v>-1</v>
      </c>
      <c r="J5780" s="4">
        <v>-1</v>
      </c>
      <c r="K5780" s="4">
        <v>-1</v>
      </c>
    </row>
    <row r="5781" spans="7:11" x14ac:dyDescent="0.35">
      <c r="G5781" s="271">
        <v>34790</v>
      </c>
      <c r="H5781" s="4">
        <v>-1</v>
      </c>
      <c r="I5781" s="4">
        <v>-1</v>
      </c>
      <c r="J5781" s="4">
        <v>-1</v>
      </c>
      <c r="K5781" s="4">
        <v>-1</v>
      </c>
    </row>
    <row r="5782" spans="7:11" x14ac:dyDescent="0.35">
      <c r="G5782" s="271">
        <v>34820</v>
      </c>
      <c r="H5782" s="4">
        <v>-1</v>
      </c>
      <c r="I5782" s="4">
        <v>-1</v>
      </c>
      <c r="J5782" s="4">
        <v>-1</v>
      </c>
      <c r="K5782" s="4">
        <v>-1</v>
      </c>
    </row>
    <row r="5783" spans="7:11" x14ac:dyDescent="0.35">
      <c r="G5783" s="271">
        <v>34851</v>
      </c>
      <c r="H5783" s="4">
        <v>-1</v>
      </c>
      <c r="I5783" s="4">
        <v>-1</v>
      </c>
      <c r="J5783" s="4">
        <v>-1</v>
      </c>
      <c r="K5783" s="4">
        <v>-1</v>
      </c>
    </row>
    <row r="5784" spans="7:11" x14ac:dyDescent="0.35">
      <c r="G5784" s="271">
        <v>34881</v>
      </c>
      <c r="H5784" s="4">
        <v>-1</v>
      </c>
      <c r="I5784" s="4">
        <v>-1</v>
      </c>
      <c r="J5784" s="4">
        <v>-1</v>
      </c>
      <c r="K5784" s="4">
        <v>-1</v>
      </c>
    </row>
    <row r="5785" spans="7:11" x14ac:dyDescent="0.35">
      <c r="G5785" s="271">
        <v>34912</v>
      </c>
      <c r="H5785" s="4">
        <v>-1</v>
      </c>
      <c r="I5785" s="4">
        <v>-1</v>
      </c>
      <c r="J5785" s="4">
        <v>-1</v>
      </c>
      <c r="K5785" s="4">
        <v>-1</v>
      </c>
    </row>
    <row r="5786" spans="7:11" x14ac:dyDescent="0.35">
      <c r="G5786" s="271">
        <v>34943</v>
      </c>
      <c r="H5786" s="4">
        <v>-1</v>
      </c>
      <c r="I5786" s="4">
        <v>-1</v>
      </c>
      <c r="J5786" s="4">
        <v>-1</v>
      </c>
      <c r="K5786" s="4">
        <v>-1</v>
      </c>
    </row>
    <row r="5787" spans="7:11" x14ac:dyDescent="0.35">
      <c r="G5787" s="271">
        <v>34973</v>
      </c>
      <c r="H5787" s="4">
        <v>-1</v>
      </c>
      <c r="I5787" s="4">
        <v>-1</v>
      </c>
      <c r="J5787" s="4">
        <v>-1</v>
      </c>
      <c r="K5787" s="4">
        <v>-1</v>
      </c>
    </row>
    <row r="5788" spans="7:11" x14ac:dyDescent="0.35">
      <c r="G5788" s="271">
        <v>35004</v>
      </c>
      <c r="H5788" s="4">
        <v>-1</v>
      </c>
      <c r="I5788" s="4">
        <v>-1</v>
      </c>
      <c r="J5788" s="4">
        <v>-1</v>
      </c>
      <c r="K5788" s="4">
        <v>-1</v>
      </c>
    </row>
    <row r="5789" spans="7:11" x14ac:dyDescent="0.35">
      <c r="G5789" s="271">
        <v>35034</v>
      </c>
      <c r="H5789" s="4">
        <v>-1</v>
      </c>
      <c r="I5789" s="4">
        <v>-1</v>
      </c>
      <c r="J5789" s="4">
        <v>-1</v>
      </c>
      <c r="K5789" s="4">
        <v>-1</v>
      </c>
    </row>
    <row r="5790" spans="7:11" x14ac:dyDescent="0.35">
      <c r="G5790" s="271">
        <v>35065</v>
      </c>
      <c r="H5790" s="4">
        <v>0.20395783157235292</v>
      </c>
      <c r="I5790" s="4">
        <v>-0.12021883844331838</v>
      </c>
      <c r="J5790" s="4">
        <v>1.1166465310797458E-2</v>
      </c>
      <c r="K5790" s="4">
        <v>7.1403813971425256E-2</v>
      </c>
    </row>
    <row r="5791" spans="7:11" x14ac:dyDescent="0.35">
      <c r="G5791" s="271">
        <v>35096</v>
      </c>
      <c r="H5791" s="4">
        <v>0.12839302042745127</v>
      </c>
      <c r="I5791" s="4">
        <v>-7.140001754130143E-2</v>
      </c>
      <c r="J5791" s="4">
        <v>3.0410242415135347E-2</v>
      </c>
      <c r="K5791" s="4">
        <v>-4.4342667261664248E-3</v>
      </c>
    </row>
    <row r="5792" spans="7:11" x14ac:dyDescent="0.35">
      <c r="G5792" s="271">
        <v>35125</v>
      </c>
      <c r="H5792" s="4">
        <v>0.1211661121555343</v>
      </c>
      <c r="I5792" s="4">
        <v>-0.14311726204311692</v>
      </c>
      <c r="J5792" s="4">
        <v>6.5333566428769085E-3</v>
      </c>
      <c r="K5792" s="4">
        <v>-4.9392939357543852E-2</v>
      </c>
    </row>
    <row r="5793" spans="7:11" x14ac:dyDescent="0.35">
      <c r="G5793" s="271">
        <v>35156</v>
      </c>
      <c r="H5793" s="4">
        <v>7.7373159275289316E-2</v>
      </c>
      <c r="I5793" s="4">
        <v>1.7244667442019246E-2</v>
      </c>
      <c r="J5793" s="4">
        <v>1.183500814655325E-2</v>
      </c>
      <c r="K5793" s="4">
        <v>-4.1359719600867484E-3</v>
      </c>
    </row>
    <row r="5794" spans="7:11" x14ac:dyDescent="0.35">
      <c r="G5794" s="271">
        <v>35186</v>
      </c>
      <c r="H5794" s="4">
        <v>-6.875057935343154E-3</v>
      </c>
      <c r="I5794" s="4">
        <v>-0.10148746436933509</v>
      </c>
      <c r="J5794" s="4">
        <v>-3.0521368080280498E-2</v>
      </c>
      <c r="K5794" s="4">
        <v>1.3400082521113355E-3</v>
      </c>
    </row>
    <row r="5795" spans="7:11" x14ac:dyDescent="0.35">
      <c r="G5795" s="271">
        <v>35217</v>
      </c>
      <c r="H5795" s="4">
        <v>7.9690924032015165E-2</v>
      </c>
      <c r="I5795" s="4">
        <v>5.6448807195490724E-2</v>
      </c>
      <c r="J5795" s="4">
        <v>-4.7797883172821631E-2</v>
      </c>
      <c r="K5795" s="4">
        <v>2.3288992628074379E-3</v>
      </c>
    </row>
    <row r="5796" spans="7:11" x14ac:dyDescent="0.35">
      <c r="G5796" s="271">
        <v>35247</v>
      </c>
      <c r="H5796" s="4">
        <v>0.21966371718677569</v>
      </c>
      <c r="I5796" s="4">
        <v>-0.23055303845929032</v>
      </c>
      <c r="J5796" s="4">
        <v>-7.4001920026631751E-3</v>
      </c>
      <c r="K5796" s="4">
        <v>-4.9546033002429324E-2</v>
      </c>
    </row>
    <row r="5797" spans="7:11" x14ac:dyDescent="0.35">
      <c r="G5797" s="271">
        <v>35278</v>
      </c>
      <c r="H5797" s="4">
        <v>6.2651020013178904E-2</v>
      </c>
      <c r="I5797" s="4">
        <v>0.35540577829965403</v>
      </c>
      <c r="J5797" s="4">
        <v>3.9127181292277546E-2</v>
      </c>
      <c r="K5797" s="4">
        <v>4.6666288487824392E-3</v>
      </c>
    </row>
    <row r="5798" spans="7:11" x14ac:dyDescent="0.35">
      <c r="G5798" s="271">
        <v>35309</v>
      </c>
      <c r="H5798" s="4">
        <v>0.22047157640416404</v>
      </c>
      <c r="I5798" s="4">
        <v>-0.20738847918190528</v>
      </c>
      <c r="J5798" s="4">
        <v>9.7770477081737805E-2</v>
      </c>
      <c r="K5798" s="4">
        <v>-2.2711763574980726E-2</v>
      </c>
    </row>
    <row r="5799" spans="7:11" x14ac:dyDescent="0.35">
      <c r="G5799" s="271">
        <v>35339</v>
      </c>
      <c r="H5799" s="4">
        <v>0.24982980103565589</v>
      </c>
      <c r="I5799" s="4">
        <v>4.4746326438527051E-2</v>
      </c>
      <c r="J5799" s="4">
        <v>0.13072939512905535</v>
      </c>
      <c r="K5799" s="4">
        <v>-4.0012310540686657E-2</v>
      </c>
    </row>
    <row r="5800" spans="7:11" x14ac:dyDescent="0.35">
      <c r="G5800" s="271">
        <v>35370</v>
      </c>
      <c r="H5800" s="4">
        <v>9.3484904935491997E-2</v>
      </c>
      <c r="I5800" s="4">
        <v>1.0587842879926423E-2</v>
      </c>
      <c r="J5800" s="4">
        <v>0.13038643652517323</v>
      </c>
      <c r="K5800" s="4">
        <v>-4.3662284497641646E-2</v>
      </c>
    </row>
    <row r="5801" spans="7:11" x14ac:dyDescent="0.35">
      <c r="G5801" s="271">
        <v>35400</v>
      </c>
      <c r="H5801" s="4">
        <v>-5.3764060447498374E-2</v>
      </c>
      <c r="I5801" s="4">
        <v>8.8092256693015347E-2</v>
      </c>
      <c r="J5801" s="4">
        <v>0.10583299341547558</v>
      </c>
      <c r="K5801" s="4">
        <v>-3.6219698155082081E-2</v>
      </c>
    </row>
    <row r="5802" spans="7:11" x14ac:dyDescent="0.35">
      <c r="G5802" s="271">
        <v>35431</v>
      </c>
      <c r="H5802" s="4">
        <v>5.0685039856943837E-2</v>
      </c>
      <c r="I5802" s="4">
        <v>0.32087111502096488</v>
      </c>
      <c r="J5802" s="4">
        <v>9.2274341569404728E-2</v>
      </c>
      <c r="K5802" s="4">
        <v>-5.2509117294800012E-3</v>
      </c>
    </row>
    <row r="5803" spans="7:11" x14ac:dyDescent="0.35">
      <c r="G5803" s="271">
        <v>35462</v>
      </c>
      <c r="H5803" s="4">
        <v>1.9605635502495389E-4</v>
      </c>
      <c r="I5803" s="4">
        <v>-0.12859329719480506</v>
      </c>
      <c r="J5803" s="4">
        <v>8.104715004505203E-2</v>
      </c>
      <c r="K5803" s="4">
        <v>-9.5638261837726057E-3</v>
      </c>
    </row>
    <row r="5804" spans="7:11" x14ac:dyDescent="0.35">
      <c r="G5804" s="271">
        <v>35490</v>
      </c>
      <c r="H5804" s="4">
        <v>-2.5763967716285752E-2</v>
      </c>
      <c r="I5804" s="4">
        <v>-5.3884239328729433E-2</v>
      </c>
      <c r="J5804" s="4">
        <v>6.6920683705071982E-2</v>
      </c>
      <c r="K5804" s="4">
        <v>-6.4233921111112036E-4</v>
      </c>
    </row>
    <row r="5805" spans="7:11" x14ac:dyDescent="0.35">
      <c r="G5805" s="271">
        <v>35521</v>
      </c>
      <c r="H5805" s="4">
        <v>0.15969927998440769</v>
      </c>
      <c r="I5805" s="4">
        <v>0.50771440367439236</v>
      </c>
      <c r="J5805" s="4">
        <v>7.4317841148189734E-2</v>
      </c>
      <c r="K5805" s="4">
        <v>3.5329951655786118E-2</v>
      </c>
    </row>
    <row r="5806" spans="7:11" x14ac:dyDescent="0.35">
      <c r="G5806" s="271">
        <v>35551</v>
      </c>
      <c r="H5806" s="4">
        <v>0.18430784553492829</v>
      </c>
      <c r="I5806" s="4">
        <v>0.65832098032655506</v>
      </c>
      <c r="J5806" s="4">
        <v>9.3383940961658585E-2</v>
      </c>
      <c r="K5806" s="4">
        <v>9.0163099581879846E-2</v>
      </c>
    </row>
    <row r="5807" spans="7:11" x14ac:dyDescent="0.35">
      <c r="G5807" s="271">
        <v>35582</v>
      </c>
      <c r="H5807" s="4">
        <v>1.2133417025688376E-2</v>
      </c>
      <c r="I5807" s="4">
        <v>4.1624352656009611E-2</v>
      </c>
      <c r="J5807" s="4">
        <v>8.6077338368196088E-2</v>
      </c>
      <c r="K5807" s="4">
        <v>8.8675058054802358E-2</v>
      </c>
    </row>
    <row r="5808" spans="7:11" x14ac:dyDescent="0.35">
      <c r="G5808" s="271">
        <v>35612</v>
      </c>
      <c r="H5808" s="4">
        <v>0.18402923860848897</v>
      </c>
      <c r="I5808" s="4">
        <v>0.14044864818716918</v>
      </c>
      <c r="J5808" s="4">
        <v>8.5078579868997251E-2</v>
      </c>
      <c r="K5808" s="4">
        <v>0.12567733300176243</v>
      </c>
    </row>
    <row r="5809" spans="7:11" x14ac:dyDescent="0.35">
      <c r="G5809" s="271">
        <v>35643</v>
      </c>
      <c r="H5809" s="4">
        <v>0.25161118254361803</v>
      </c>
      <c r="I5809" s="4">
        <v>0.16296294194166894</v>
      </c>
      <c r="J5809" s="4">
        <v>9.623295320423586E-2</v>
      </c>
      <c r="K5809" s="4">
        <v>0.11425758855651957</v>
      </c>
    </row>
    <row r="5810" spans="7:11" x14ac:dyDescent="0.35">
      <c r="G5810" s="271">
        <v>35674</v>
      </c>
      <c r="H5810" s="4">
        <v>0.43402315295302696</v>
      </c>
      <c r="I5810" s="4">
        <v>0.39071770542801931</v>
      </c>
      <c r="J5810" s="4">
        <v>0.11020182088588104</v>
      </c>
      <c r="K5810" s="4">
        <v>0.16362776659487555</v>
      </c>
    </row>
    <row r="5811" spans="7:11" x14ac:dyDescent="0.35">
      <c r="G5811" s="271">
        <v>35704</v>
      </c>
      <c r="H5811" s="4">
        <v>0.25716360548132755</v>
      </c>
      <c r="I5811" s="4">
        <v>8.7701390144144797E-2</v>
      </c>
      <c r="J5811" s="4">
        <v>0.11305859332452806</v>
      </c>
      <c r="K5811" s="4">
        <v>0.16775029498270877</v>
      </c>
    </row>
    <row r="5812" spans="7:11" x14ac:dyDescent="0.35">
      <c r="G5812" s="271">
        <v>35735</v>
      </c>
      <c r="H5812" s="4">
        <v>0.27846744061935524</v>
      </c>
      <c r="I5812" s="4">
        <v>6.2624388023337696E-2</v>
      </c>
      <c r="J5812" s="4">
        <v>0.12897724660841714</v>
      </c>
      <c r="K5812" s="4">
        <v>0.17239910518409496</v>
      </c>
    </row>
    <row r="5813" spans="7:11" x14ac:dyDescent="0.35">
      <c r="G5813" s="271">
        <v>35765</v>
      </c>
      <c r="H5813" s="4">
        <v>0.38723779027541338</v>
      </c>
      <c r="I5813" s="4">
        <v>0.29721110136903217</v>
      </c>
      <c r="J5813" s="4">
        <v>0.16718841627624026</v>
      </c>
      <c r="K5813" s="4">
        <v>0.19140697779012172</v>
      </c>
    </row>
    <row r="5814" spans="7:11" x14ac:dyDescent="0.35">
      <c r="G5814" s="271">
        <v>35796</v>
      </c>
      <c r="H5814" s="4">
        <v>0.12086194073949885</v>
      </c>
      <c r="I5814" s="4">
        <v>-1.2492210621987354E-2</v>
      </c>
      <c r="J5814" s="4">
        <v>0.1733499671749692</v>
      </c>
      <c r="K5814" s="4">
        <v>0.16397421788449207</v>
      </c>
    </row>
    <row r="5815" spans="7:11" x14ac:dyDescent="0.35">
      <c r="G5815" s="271">
        <v>35827</v>
      </c>
      <c r="H5815" s="4">
        <v>0.22700506834629297</v>
      </c>
      <c r="I5815" s="4">
        <v>0.33849122916012786</v>
      </c>
      <c r="J5815" s="4">
        <v>0.19233362189883141</v>
      </c>
      <c r="K5815" s="4">
        <v>0.20113278064972451</v>
      </c>
    </row>
    <row r="5816" spans="7:11" x14ac:dyDescent="0.35">
      <c r="G5816" s="271">
        <v>35855</v>
      </c>
      <c r="H5816" s="4">
        <v>0.31386165508352293</v>
      </c>
      <c r="I5816" s="4">
        <v>0.56609369366539397</v>
      </c>
      <c r="J5816" s="4">
        <v>0.22357837648731205</v>
      </c>
      <c r="K5816" s="4">
        <v>0.24917973928983628</v>
      </c>
    </row>
    <row r="5817" spans="7:11" x14ac:dyDescent="0.35">
      <c r="G5817" s="271">
        <v>35886</v>
      </c>
      <c r="H5817" s="4">
        <v>0.16175973127293308</v>
      </c>
      <c r="I5817" s="4">
        <v>-8.4220620413067215E-2</v>
      </c>
      <c r="J5817" s="4">
        <v>0.22293091876336368</v>
      </c>
      <c r="K5817" s="4">
        <v>0.19528931901547275</v>
      </c>
    </row>
    <row r="5818" spans="7:11" x14ac:dyDescent="0.35">
      <c r="G5818" s="271">
        <v>35916</v>
      </c>
      <c r="H5818" s="4">
        <v>0.20541933114499256</v>
      </c>
      <c r="I5818" s="4">
        <v>-9.5687052998121969E-2</v>
      </c>
      <c r="J5818" s="4">
        <v>0.2245573246469057</v>
      </c>
      <c r="K5818" s="4">
        <v>0.13394221650980809</v>
      </c>
    </row>
    <row r="5819" spans="7:11" x14ac:dyDescent="0.35">
      <c r="G5819" s="271">
        <v>35947</v>
      </c>
      <c r="H5819" s="4">
        <v>0.23935075113386572</v>
      </c>
      <c r="I5819" s="4">
        <v>4.1843532310683162E-2</v>
      </c>
      <c r="J5819" s="4">
        <v>0.24686819680217131</v>
      </c>
      <c r="K5819" s="4">
        <v>0.13364507445695128</v>
      </c>
    </row>
    <row r="5820" spans="7:11" x14ac:dyDescent="0.35">
      <c r="G5820" s="271">
        <v>35977</v>
      </c>
      <c r="H5820" s="4">
        <v>0.17083471381171611</v>
      </c>
      <c r="I5820" s="4">
        <v>0.24149243710559931</v>
      </c>
      <c r="J5820" s="4">
        <v>0.24470634433521932</v>
      </c>
      <c r="K5820" s="4">
        <v>0.14182956641048694</v>
      </c>
    </row>
    <row r="5821" spans="7:11" x14ac:dyDescent="0.35">
      <c r="G5821" s="271">
        <v>36008</v>
      </c>
      <c r="H5821" s="4">
        <v>0.12662970162791942</v>
      </c>
      <c r="I5821" s="4">
        <v>-5.6033758367661557E-2</v>
      </c>
      <c r="J5821" s="4">
        <v>0.23631780210522857</v>
      </c>
      <c r="K5821" s="4">
        <v>0.12235293576654138</v>
      </c>
    </row>
    <row r="5822" spans="7:11" x14ac:dyDescent="0.35">
      <c r="G5822" s="271">
        <v>36039</v>
      </c>
      <c r="H5822" s="4">
        <v>-4.4109795488684989E-2</v>
      </c>
      <c r="I5822" s="4">
        <v>9.1788287053082174E-2</v>
      </c>
      <c r="J5822" s="4">
        <v>0.20433649279157451</v>
      </c>
      <c r="K5822" s="4">
        <v>0.10302087404013793</v>
      </c>
    </row>
    <row r="5823" spans="7:11" x14ac:dyDescent="0.35">
      <c r="G5823" s="271">
        <v>36069</v>
      </c>
      <c r="H5823" s="4">
        <v>-1.2101059866151398E-2</v>
      </c>
      <c r="I5823" s="4">
        <v>-4.1576306887073922E-2</v>
      </c>
      <c r="J5823" s="4">
        <v>0.1806744305389143</v>
      </c>
      <c r="K5823" s="4">
        <v>8.9784856742104902E-2</v>
      </c>
    </row>
    <row r="5824" spans="7:11" x14ac:dyDescent="0.35">
      <c r="G5824" s="271">
        <v>36100</v>
      </c>
      <c r="H5824" s="4">
        <v>3.9460207919316037E-2</v>
      </c>
      <c r="I5824" s="4">
        <v>0.17046215598896675</v>
      </c>
      <c r="J5824" s="4">
        <v>0.1592653359567775</v>
      </c>
      <c r="K5824" s="4">
        <v>9.8668236928439734E-2</v>
      </c>
    </row>
    <row r="5825" spans="7:11" x14ac:dyDescent="0.35">
      <c r="G5825" s="271">
        <v>36130</v>
      </c>
      <c r="H5825" s="4">
        <v>0.21165796196500875</v>
      </c>
      <c r="I5825" s="4">
        <v>-3.4115103260211943E-2</v>
      </c>
      <c r="J5825" s="4">
        <v>0.1480024495057255</v>
      </c>
      <c r="K5825" s="4">
        <v>6.9425309659219669E-2</v>
      </c>
    </row>
    <row r="5826" spans="7:11" x14ac:dyDescent="0.35">
      <c r="G5826" s="271">
        <v>36161</v>
      </c>
      <c r="H5826" s="4">
        <v>7.4382537012605665E-2</v>
      </c>
      <c r="I5826" s="4">
        <v>-4.3607341776516817E-2</v>
      </c>
      <c r="J5826" s="4">
        <v>0.14349789338182894</v>
      </c>
      <c r="K5826" s="4">
        <v>6.7106604198430952E-2</v>
      </c>
    </row>
    <row r="5827" spans="7:11" x14ac:dyDescent="0.35">
      <c r="G5827" s="271">
        <v>36192</v>
      </c>
      <c r="H5827" s="4">
        <v>5.8926331455451342E-2</v>
      </c>
      <c r="I5827" s="4">
        <v>1.8012075610609468E-2</v>
      </c>
      <c r="J5827" s="4">
        <v>0.13034955235002554</v>
      </c>
      <c r="K5827" s="4">
        <v>4.6668872954003238E-2</v>
      </c>
    </row>
    <row r="5828" spans="7:11" x14ac:dyDescent="0.35">
      <c r="G5828" s="271">
        <v>36220</v>
      </c>
      <c r="H5828" s="4">
        <v>2.3153738777097255E-2</v>
      </c>
      <c r="I5828" s="4">
        <v>-1.3107161089870201E-2</v>
      </c>
      <c r="J5828" s="4">
        <v>0.10636957398807922</v>
      </c>
      <c r="K5828" s="4">
        <v>9.5070846437301793E-3</v>
      </c>
    </row>
    <row r="5829" spans="7:11" x14ac:dyDescent="0.35">
      <c r="G5829" s="271">
        <v>36251</v>
      </c>
      <c r="H5829" s="4">
        <v>-2.2554093572905387E-2</v>
      </c>
      <c r="I5829" s="4">
        <v>4.9994801550225842E-2</v>
      </c>
      <c r="J5829" s="4">
        <v>9.024432149054129E-2</v>
      </c>
      <c r="K5829" s="4">
        <v>2.1188105800067358E-2</v>
      </c>
    </row>
    <row r="5830" spans="7:11" x14ac:dyDescent="0.35">
      <c r="G5830" s="271">
        <v>36281</v>
      </c>
      <c r="H5830" s="4">
        <v>-1.4365710885993921E-2</v>
      </c>
      <c r="I5830" s="4">
        <v>0.11135733013957094</v>
      </c>
      <c r="J5830" s="4">
        <v>6.9023551886706169E-2</v>
      </c>
      <c r="K5830" s="4">
        <v>4.0014117288598827E-2</v>
      </c>
    </row>
    <row r="5831" spans="7:11" x14ac:dyDescent="0.35">
      <c r="G5831" s="271">
        <v>36312</v>
      </c>
      <c r="H5831" s="4">
        <v>-2.5942048830045028E-2</v>
      </c>
      <c r="I5831" s="4">
        <v>0.32914786003457186</v>
      </c>
      <c r="J5831" s="4">
        <v>4.6084452650108298E-2</v>
      </c>
      <c r="K5831" s="4">
        <v>6.2630410977278173E-2</v>
      </c>
    </row>
    <row r="5832" spans="7:11" x14ac:dyDescent="0.35">
      <c r="G5832" s="271">
        <v>36342</v>
      </c>
      <c r="H5832" s="4">
        <v>5.5039537195161303E-2</v>
      </c>
      <c r="I5832" s="4">
        <v>0.18376736012018324</v>
      </c>
      <c r="J5832" s="4">
        <v>3.7441219014642035E-2</v>
      </c>
      <c r="K5832" s="4">
        <v>6.0627306776922074E-2</v>
      </c>
    </row>
    <row r="5833" spans="7:11" x14ac:dyDescent="0.35">
      <c r="G5833" s="271">
        <v>36373</v>
      </c>
      <c r="H5833" s="4">
        <v>-6.275405676551804E-2</v>
      </c>
      <c r="I5833" s="4">
        <v>0.21141315923924253</v>
      </c>
      <c r="J5833" s="4">
        <v>2.6347783699594896E-2</v>
      </c>
      <c r="K5833" s="4">
        <v>8.1431730805975322E-2</v>
      </c>
    </row>
    <row r="5834" spans="7:11" x14ac:dyDescent="0.35">
      <c r="G5834" s="271">
        <v>36404</v>
      </c>
      <c r="H5834" s="4">
        <v>9.4140072865393609E-2</v>
      </c>
      <c r="I5834" s="4">
        <v>0.28142574800084175</v>
      </c>
      <c r="J5834" s="4">
        <v>3.4934625951348774E-2</v>
      </c>
      <c r="K5834" s="4">
        <v>9.77398703058725E-2</v>
      </c>
    </row>
    <row r="5835" spans="7:11" x14ac:dyDescent="0.35">
      <c r="G5835" s="271">
        <v>36434</v>
      </c>
      <c r="H5835" s="4">
        <v>0.21510603046339072</v>
      </c>
      <c r="I5835" s="4">
        <v>0.20491310477106417</v>
      </c>
      <c r="J5835" s="4">
        <v>5.2383444752942765E-2</v>
      </c>
      <c r="K5835" s="4">
        <v>0.12026351425945014</v>
      </c>
    </row>
    <row r="5836" spans="7:11" x14ac:dyDescent="0.35">
      <c r="G5836" s="271">
        <v>36465</v>
      </c>
      <c r="H5836" s="4">
        <v>0.29836021029369042</v>
      </c>
      <c r="I5836" s="4">
        <v>9.8688060936322985E-2</v>
      </c>
      <c r="J5836" s="4">
        <v>7.5169022807751062E-2</v>
      </c>
      <c r="K5836" s="4">
        <v>0.11452095333921419</v>
      </c>
    </row>
    <row r="5837" spans="7:11" x14ac:dyDescent="0.35">
      <c r="G5837" s="271">
        <v>36495</v>
      </c>
      <c r="H5837" s="4">
        <v>8.0327485342043703E-2</v>
      </c>
      <c r="I5837" s="4">
        <v>0.10091491824004195</v>
      </c>
      <c r="J5837" s="4">
        <v>6.3754698531187648E-2</v>
      </c>
      <c r="K5837" s="4">
        <v>0.12748297289240451</v>
      </c>
    </row>
    <row r="5838" spans="7:11" x14ac:dyDescent="0.35">
      <c r="G5838" s="271">
        <v>36526</v>
      </c>
      <c r="H5838" s="4">
        <v>7.5585126485346654E-2</v>
      </c>
      <c r="I5838" s="4">
        <v>0.51238798922151485</v>
      </c>
      <c r="J5838" s="4">
        <v>6.3920747545030521E-2</v>
      </c>
      <c r="K5838" s="4">
        <v>0.16643543713631392</v>
      </c>
    </row>
    <row r="5839" spans="7:11" x14ac:dyDescent="0.35">
      <c r="G5839" s="271">
        <v>36557</v>
      </c>
      <c r="H5839" s="4">
        <v>0.15547815269136134</v>
      </c>
      <c r="I5839" s="4">
        <v>0.69770093956743096</v>
      </c>
      <c r="J5839" s="4">
        <v>7.169027504874248E-2</v>
      </c>
      <c r="K5839" s="4">
        <v>0.219875330761655</v>
      </c>
    </row>
    <row r="5840" spans="7:11" x14ac:dyDescent="0.35">
      <c r="G5840" s="271">
        <v>36586</v>
      </c>
      <c r="H5840" s="4">
        <v>0.14569240217349777</v>
      </c>
      <c r="I5840" s="4">
        <v>0.65200605595392558</v>
      </c>
      <c r="J5840" s="4">
        <v>8.2599265345103534E-2</v>
      </c>
      <c r="K5840" s="4">
        <v>0.28189047149726698</v>
      </c>
    </row>
    <row r="5841" spans="7:11" x14ac:dyDescent="0.35">
      <c r="G5841" s="271">
        <v>36617</v>
      </c>
      <c r="H5841" s="4">
        <v>0.11054780053817792</v>
      </c>
      <c r="I5841" s="4">
        <v>1.0510811320195588</v>
      </c>
      <c r="J5841" s="4">
        <v>9.3693847453224954E-2</v>
      </c>
      <c r="K5841" s="4">
        <v>0.36514000934455004</v>
      </c>
    </row>
    <row r="5842" spans="7:11" x14ac:dyDescent="0.35">
      <c r="G5842" s="271">
        <v>36647</v>
      </c>
      <c r="H5842" s="4">
        <v>0.28561477393766044</v>
      </c>
      <c r="I5842" s="4">
        <v>1.4049160424714673</v>
      </c>
      <c r="J5842" s="4">
        <v>0.12317093367353227</v>
      </c>
      <c r="K5842" s="4">
        <v>0.48141272220619258</v>
      </c>
    </row>
    <row r="5843" spans="7:11" x14ac:dyDescent="0.35">
      <c r="G5843" s="271">
        <v>36678</v>
      </c>
      <c r="H5843" s="4">
        <v>0.26307659422812257</v>
      </c>
      <c r="I5843" s="4">
        <v>0.87888795480678072</v>
      </c>
      <c r="J5843" s="4">
        <v>0.15009957154388442</v>
      </c>
      <c r="K5843" s="4">
        <v>0.53181586749452969</v>
      </c>
    </row>
    <row r="5844" spans="7:11" x14ac:dyDescent="0.35">
      <c r="G5844" s="271">
        <v>36708</v>
      </c>
      <c r="H5844" s="4">
        <v>0.12224753347160533</v>
      </c>
      <c r="I5844" s="4">
        <v>0.95618805120754402</v>
      </c>
      <c r="J5844" s="4">
        <v>0.15570610137538865</v>
      </c>
      <c r="K5844" s="4">
        <v>0.60184878725713342</v>
      </c>
    </row>
    <row r="5845" spans="7:11" x14ac:dyDescent="0.35">
      <c r="G5845" s="271">
        <v>36739</v>
      </c>
      <c r="H5845" s="4">
        <v>0.44831003180236606</v>
      </c>
      <c r="I5845" s="4">
        <v>1.1622911792707979</v>
      </c>
      <c r="J5845" s="4">
        <v>0.18539759609202622</v>
      </c>
      <c r="K5845" s="4">
        <v>0.6768282049841674</v>
      </c>
    </row>
    <row r="5846" spans="7:11" x14ac:dyDescent="0.35">
      <c r="G5846" s="271">
        <v>36770</v>
      </c>
      <c r="H5846" s="4">
        <v>0.31230657655534211</v>
      </c>
      <c r="I5846" s="4">
        <v>0.71574655812282861</v>
      </c>
      <c r="J5846" s="4">
        <v>0.1988904281716577</v>
      </c>
      <c r="K5846" s="4">
        <v>0.71155128190273031</v>
      </c>
    </row>
    <row r="5847" spans="7:11" x14ac:dyDescent="0.35">
      <c r="G5847" s="271">
        <v>36800</v>
      </c>
      <c r="H5847" s="4">
        <v>0.13182955114939143</v>
      </c>
      <c r="I5847" s="4">
        <v>0.82610596789618462</v>
      </c>
      <c r="J5847" s="4">
        <v>0.19177874704161813</v>
      </c>
      <c r="K5847" s="4">
        <v>0.76287706989321058</v>
      </c>
    </row>
    <row r="5848" spans="7:11" x14ac:dyDescent="0.35">
      <c r="G5848" s="271">
        <v>36831</v>
      </c>
      <c r="H5848" s="4">
        <v>0.13425321337871554</v>
      </c>
      <c r="I5848" s="4">
        <v>1.0682568987440186</v>
      </c>
      <c r="J5848" s="4">
        <v>0.17691248766968459</v>
      </c>
      <c r="K5848" s="4">
        <v>0.84278262720261021</v>
      </c>
    </row>
    <row r="5849" spans="7:11" x14ac:dyDescent="0.35">
      <c r="G5849" s="271">
        <v>36861</v>
      </c>
      <c r="H5849" s="4">
        <v>0.13001048341209587</v>
      </c>
      <c r="I5849" s="4">
        <v>1.4468889223491321</v>
      </c>
      <c r="J5849" s="4">
        <v>0.1814961011700944</v>
      </c>
      <c r="K5849" s="4">
        <v>0.9580860315020745</v>
      </c>
    </row>
    <row r="5850" spans="7:11" x14ac:dyDescent="0.35">
      <c r="G5850" s="271">
        <v>36892</v>
      </c>
      <c r="H5850" s="4">
        <v>0.30446056873917127</v>
      </c>
      <c r="I5850" s="4">
        <v>0.76871347188446659</v>
      </c>
      <c r="J5850" s="4">
        <v>0.20067278900589791</v>
      </c>
      <c r="K5850" s="4">
        <v>0.96752119436868012</v>
      </c>
    </row>
    <row r="5851" spans="7:11" x14ac:dyDescent="0.35">
      <c r="G5851" s="271">
        <v>36923</v>
      </c>
      <c r="H5851" s="4">
        <v>0.13927543467154346</v>
      </c>
      <c r="I5851" s="4">
        <v>0.33356020980579015</v>
      </c>
      <c r="J5851" s="4">
        <v>0.19873381720148697</v>
      </c>
      <c r="K5851" s="4">
        <v>0.91534146294292618</v>
      </c>
    </row>
    <row r="5852" spans="7:11" x14ac:dyDescent="0.35">
      <c r="G5852" s="271">
        <v>36951</v>
      </c>
      <c r="H5852" s="4">
        <v>0.17156782778510515</v>
      </c>
      <c r="I5852" s="4">
        <v>0.36887662903431839</v>
      </c>
      <c r="J5852" s="4">
        <v>0.20055245400823485</v>
      </c>
      <c r="K5852" s="4">
        <v>0.8690472208004878</v>
      </c>
    </row>
    <row r="5853" spans="7:11" x14ac:dyDescent="0.35">
      <c r="G5853" s="271">
        <v>36982</v>
      </c>
      <c r="H5853" s="4">
        <v>0.26986533953246039</v>
      </c>
      <c r="I5853" s="4">
        <v>0.14382719675645994</v>
      </c>
      <c r="J5853" s="4">
        <v>0.21305071502171136</v>
      </c>
      <c r="K5853" s="4">
        <v>0.76621216884404197</v>
      </c>
    </row>
    <row r="5854" spans="7:11" x14ac:dyDescent="0.35">
      <c r="G5854" s="271">
        <v>37012</v>
      </c>
      <c r="H5854" s="4">
        <v>6.5974321319240081E-2</v>
      </c>
      <c r="I5854" s="4">
        <v>9.1596887106580427E-2</v>
      </c>
      <c r="J5854" s="4">
        <v>0.19027938889674512</v>
      </c>
      <c r="K5854" s="4">
        <v>0.62626722756574527</v>
      </c>
    </row>
    <row r="5855" spans="7:11" x14ac:dyDescent="0.35">
      <c r="G5855" s="271">
        <v>37043</v>
      </c>
      <c r="H5855" s="4">
        <v>0.22931300937241339</v>
      </c>
      <c r="I5855" s="4">
        <v>0.1299822109035218</v>
      </c>
      <c r="J5855" s="4">
        <v>0.18840181480924922</v>
      </c>
      <c r="K5855" s="4">
        <v>0.55011158502648305</v>
      </c>
    </row>
    <row r="5856" spans="7:11" x14ac:dyDescent="0.35">
      <c r="G5856" s="271">
        <v>37073</v>
      </c>
      <c r="H5856" s="4">
        <v>1.4229972107308697E-2</v>
      </c>
      <c r="I5856" s="4">
        <v>-3.7128526036380061E-2</v>
      </c>
      <c r="J5856" s="4">
        <v>0.17832447118622352</v>
      </c>
      <c r="K5856" s="4">
        <v>0.45548720625946482</v>
      </c>
    </row>
    <row r="5857" spans="7:11" x14ac:dyDescent="0.35">
      <c r="G5857" s="271">
        <v>37104</v>
      </c>
      <c r="H5857" s="4">
        <v>2.2982714184706321E-2</v>
      </c>
      <c r="I5857" s="4">
        <v>6.40008482208132E-2</v>
      </c>
      <c r="J5857" s="4">
        <v>0.1547406108064584</v>
      </c>
      <c r="K5857" s="4">
        <v>0.37680451426433881</v>
      </c>
    </row>
    <row r="5858" spans="7:11" x14ac:dyDescent="0.35">
      <c r="G5858" s="271">
        <v>37135</v>
      </c>
      <c r="H5858" s="4">
        <v>-2.231208210759017E-2</v>
      </c>
      <c r="I5858" s="4">
        <v>-0.12581628660296451</v>
      </c>
      <c r="J5858" s="4">
        <v>0.13387542949612996</v>
      </c>
      <c r="K5858" s="4">
        <v>0.30666693975496417</v>
      </c>
    </row>
    <row r="5859" spans="7:11" x14ac:dyDescent="0.35">
      <c r="G5859" s="271">
        <v>37165</v>
      </c>
      <c r="H5859" s="4">
        <v>0.36518315716577798</v>
      </c>
      <c r="I5859" s="4">
        <v>0.15781652864275175</v>
      </c>
      <c r="J5859" s="4">
        <v>0.15345668897448483</v>
      </c>
      <c r="K5859" s="4">
        <v>0.26360922594898617</v>
      </c>
    </row>
    <row r="5860" spans="7:11" x14ac:dyDescent="0.35">
      <c r="G5860" s="271">
        <v>37196</v>
      </c>
      <c r="H5860" s="4">
        <v>-0.10834391061017956</v>
      </c>
      <c r="I5860" s="4">
        <v>-8.4142185784915058E-2</v>
      </c>
      <c r="J5860" s="4">
        <v>0.12832788680760299</v>
      </c>
      <c r="K5860" s="4">
        <v>0.19098899135566705</v>
      </c>
    </row>
    <row r="5861" spans="7:11" x14ac:dyDescent="0.35">
      <c r="G5861" s="271">
        <v>37226</v>
      </c>
      <c r="H5861" s="4">
        <v>7.2044544484487272E-2</v>
      </c>
      <c r="I5861" s="4">
        <v>-0.31375122269457112</v>
      </c>
      <c r="J5861" s="4">
        <v>0.12236887104554972</v>
      </c>
      <c r="K5861" s="4">
        <v>7.6212437686600465E-2</v>
      </c>
    </row>
    <row r="5862" spans="7:11" x14ac:dyDescent="0.35">
      <c r="G5862" s="271">
        <v>37257</v>
      </c>
      <c r="H5862" s="4">
        <v>6.5821407357301132E-2</v>
      </c>
      <c r="I5862" s="4">
        <v>6.2097468938120626E-2</v>
      </c>
      <c r="J5862" s="4">
        <v>0.10391437692430205</v>
      </c>
      <c r="K5862" s="4">
        <v>4.3546332474567739E-2</v>
      </c>
    </row>
    <row r="5863" spans="7:11" x14ac:dyDescent="0.35">
      <c r="G5863" s="271">
        <v>37288</v>
      </c>
      <c r="H5863" s="4">
        <v>0.17479868189055447</v>
      </c>
      <c r="I5863" s="4">
        <v>6.0082678588962768E-2</v>
      </c>
      <c r="J5863" s="4">
        <v>0.10720949037258309</v>
      </c>
      <c r="K5863" s="4">
        <v>2.8178633018361543E-2</v>
      </c>
    </row>
    <row r="5864" spans="7:11" x14ac:dyDescent="0.35">
      <c r="G5864" s="271">
        <v>37316</v>
      </c>
      <c r="H5864" s="4">
        <v>4.6959943282222527E-2</v>
      </c>
      <c r="I5864" s="4">
        <v>-5.8990856847638384E-2</v>
      </c>
      <c r="J5864" s="4">
        <v>9.6523938218571192E-2</v>
      </c>
      <c r="K5864" s="4">
        <v>-1.2591893749811511E-3</v>
      </c>
    </row>
    <row r="5865" spans="7:11" x14ac:dyDescent="0.35">
      <c r="G5865" s="271">
        <v>37347</v>
      </c>
      <c r="H5865" s="4">
        <v>0.20116366136767505</v>
      </c>
      <c r="I5865" s="4">
        <v>5.2323294987981717E-2</v>
      </c>
      <c r="J5865" s="4">
        <v>9.3751242750288677E-2</v>
      </c>
      <c r="K5865" s="4">
        <v>-7.253230339006822E-3</v>
      </c>
    </row>
    <row r="5866" spans="7:11" x14ac:dyDescent="0.35">
      <c r="G5866" s="271">
        <v>37377</v>
      </c>
      <c r="H5866" s="4">
        <v>0.20985391932293673</v>
      </c>
      <c r="I5866" s="4">
        <v>-0.1793837281577535</v>
      </c>
      <c r="J5866" s="4">
        <v>0.10799612884377896</v>
      </c>
      <c r="K5866" s="4">
        <v>-3.3498150623880618E-2</v>
      </c>
    </row>
    <row r="5867" spans="7:11" x14ac:dyDescent="0.35">
      <c r="G5867" s="271">
        <v>37408</v>
      </c>
      <c r="H5867" s="4">
        <v>-0.15446993649101759</v>
      </c>
      <c r="I5867" s="4">
        <v>3.6269670055825598E-2</v>
      </c>
      <c r="J5867" s="4">
        <v>7.0287039930202688E-2</v>
      </c>
      <c r="K5867" s="4">
        <v>-4.0091204550834592E-2</v>
      </c>
    </row>
    <row r="5868" spans="7:11" x14ac:dyDescent="0.35">
      <c r="G5868" s="271">
        <v>37438</v>
      </c>
      <c r="H5868" s="4">
        <v>0.22057961440140628</v>
      </c>
      <c r="I5868" s="4">
        <v>0.2749461089254428</v>
      </c>
      <c r="J5868" s="4">
        <v>8.5761682271952466E-2</v>
      </c>
      <c r="K5868" s="4">
        <v>-1.5522032433669342E-2</v>
      </c>
    </row>
    <row r="5869" spans="7:11" x14ac:dyDescent="0.35">
      <c r="G5869" s="271">
        <v>37469</v>
      </c>
      <c r="H5869" s="4">
        <v>0.20034913806217647</v>
      </c>
      <c r="I5869" s="4">
        <v>-8.8119558333846548E-2</v>
      </c>
      <c r="J5869" s="4">
        <v>9.6518572917413614E-2</v>
      </c>
      <c r="K5869" s="4">
        <v>-2.7993466623845498E-2</v>
      </c>
    </row>
    <row r="5870" spans="7:11" x14ac:dyDescent="0.35">
      <c r="G5870" s="271">
        <v>37500</v>
      </c>
      <c r="H5870" s="4">
        <v>6.7628418452939432E-2</v>
      </c>
      <c r="I5870" s="4">
        <v>0.47914745479072529</v>
      </c>
      <c r="J5870" s="4">
        <v>0.10212880406170455</v>
      </c>
      <c r="K5870" s="4">
        <v>1.3493012824775219E-2</v>
      </c>
    </row>
    <row r="5871" spans="7:11" x14ac:dyDescent="0.35">
      <c r="G5871" s="271">
        <v>37530</v>
      </c>
      <c r="H5871" s="4">
        <v>-0.10187266616023261</v>
      </c>
      <c r="I5871" s="4">
        <v>7.9710348329494307E-2</v>
      </c>
      <c r="J5871" s="4">
        <v>6.269124063778353E-2</v>
      </c>
      <c r="K5871" s="4">
        <v>8.1724988979332558E-3</v>
      </c>
    </row>
    <row r="5872" spans="7:11" x14ac:dyDescent="0.35">
      <c r="G5872" s="271">
        <v>37561</v>
      </c>
      <c r="H5872" s="4">
        <v>0.29500077853142104</v>
      </c>
      <c r="I5872" s="4">
        <v>0.24562948186913025</v>
      </c>
      <c r="J5872" s="4">
        <v>9.708613223596041E-2</v>
      </c>
      <c r="K5872" s="4">
        <v>3.3809732509538559E-2</v>
      </c>
    </row>
    <row r="5873" spans="7:11" x14ac:dyDescent="0.35">
      <c r="G5873" s="271">
        <v>37591</v>
      </c>
      <c r="H5873" s="4">
        <v>-0.14756341258046257</v>
      </c>
      <c r="I5873" s="4">
        <v>0.48715382505683391</v>
      </c>
      <c r="J5873" s="4">
        <v>7.5284193658196275E-2</v>
      </c>
      <c r="K5873" s="4">
        <v>0.10281337739730367</v>
      </c>
    </row>
    <row r="5874" spans="7:11" x14ac:dyDescent="0.35">
      <c r="G5874" s="271">
        <v>37622</v>
      </c>
      <c r="H5874" s="4">
        <v>-6.0934203854236091E-2</v>
      </c>
      <c r="I5874" s="4">
        <v>0.10700133083741825</v>
      </c>
      <c r="J5874" s="4">
        <v>6.3716360673107708E-2</v>
      </c>
      <c r="K5874" s="4">
        <v>0.10629862161755055</v>
      </c>
    </row>
    <row r="5875" spans="7:11" x14ac:dyDescent="0.35">
      <c r="G5875" s="271">
        <v>37653</v>
      </c>
      <c r="H5875" s="4">
        <v>-7.5125404190927725E-3</v>
      </c>
      <c r="I5875" s="4">
        <v>0.30210689901254328</v>
      </c>
      <c r="J5875" s="4">
        <v>4.9169851678258825E-2</v>
      </c>
      <c r="K5875" s="4">
        <v>0.12517648681703664</v>
      </c>
    </row>
    <row r="5876" spans="7:11" x14ac:dyDescent="0.35">
      <c r="G5876" s="271">
        <v>37681</v>
      </c>
      <c r="H5876" s="4">
        <v>1.6783302145681356E-2</v>
      </c>
      <c r="I5876" s="4">
        <v>0.12244999652017285</v>
      </c>
      <c r="J5876" s="4">
        <v>4.6488119481006729E-2</v>
      </c>
      <c r="K5876" s="4">
        <v>0.14110437588170854</v>
      </c>
    </row>
    <row r="5877" spans="7:11" x14ac:dyDescent="0.35">
      <c r="G5877" s="271">
        <v>37712</v>
      </c>
      <c r="H5877" s="4">
        <v>0.14968705139568717</v>
      </c>
      <c r="I5877" s="4">
        <v>0.37853064953359294</v>
      </c>
      <c r="J5877" s="4">
        <v>4.4044363798055208E-2</v>
      </c>
      <c r="K5877" s="4">
        <v>0.1690129400038316</v>
      </c>
    </row>
    <row r="5878" spans="7:11" x14ac:dyDescent="0.35">
      <c r="G5878" s="271">
        <v>37742</v>
      </c>
      <c r="H5878" s="4">
        <v>0.14137380720575243</v>
      </c>
      <c r="I5878" s="4">
        <v>0.31884681882922217</v>
      </c>
      <c r="J5878" s="4">
        <v>3.9698442610467177E-2</v>
      </c>
      <c r="K5878" s="4">
        <v>0.21773792350815002</v>
      </c>
    </row>
    <row r="5879" spans="7:11" x14ac:dyDescent="0.35">
      <c r="G5879" s="271">
        <v>37773</v>
      </c>
      <c r="H5879" s="4">
        <v>0.23897683279509785</v>
      </c>
      <c r="I5879" s="4">
        <v>-2.697143994455975E-3</v>
      </c>
      <c r="J5879" s="4">
        <v>7.5078581894006513E-2</v>
      </c>
      <c r="K5879" s="4">
        <v>0.21343188292286719</v>
      </c>
    </row>
    <row r="5880" spans="7:11" x14ac:dyDescent="0.35">
      <c r="G5880" s="271">
        <v>37803</v>
      </c>
      <c r="H5880" s="4">
        <v>2.3454854202339392E-2</v>
      </c>
      <c r="I5880" s="4">
        <v>-5.3426975062685456E-2</v>
      </c>
      <c r="J5880" s="4">
        <v>6.0621797342597317E-2</v>
      </c>
      <c r="K5880" s="4">
        <v>0.18129265628833879</v>
      </c>
    </row>
    <row r="5881" spans="7:11" x14ac:dyDescent="0.35">
      <c r="G5881" s="271">
        <v>37834</v>
      </c>
      <c r="H5881" s="4">
        <v>-6.598287576366646E-2</v>
      </c>
      <c r="I5881" s="4">
        <v>-0.11382879559381431</v>
      </c>
      <c r="J5881" s="4">
        <v>4.4358865255032187E-2</v>
      </c>
      <c r="K5881" s="4">
        <v>0.18131849695609903</v>
      </c>
    </row>
    <row r="5882" spans="7:11" x14ac:dyDescent="0.35">
      <c r="G5882" s="271">
        <v>37865</v>
      </c>
      <c r="H5882" s="4">
        <v>0.13099724759020859</v>
      </c>
      <c r="I5882" s="4">
        <v>-0.27799264436594451</v>
      </c>
      <c r="J5882" s="4">
        <v>4.8162282356553066E-2</v>
      </c>
      <c r="K5882" s="4">
        <v>0.11670004829562686</v>
      </c>
    </row>
    <row r="5883" spans="7:11" x14ac:dyDescent="0.35">
      <c r="G5883" s="271">
        <v>37895</v>
      </c>
      <c r="H5883" s="4">
        <v>-0.15778966512548009</v>
      </c>
      <c r="I5883" s="4">
        <v>-0.20566279150882005</v>
      </c>
      <c r="J5883" s="4">
        <v>4.489394346868214E-2</v>
      </c>
      <c r="K5883" s="4">
        <v>8.8606365578765223E-2</v>
      </c>
    </row>
    <row r="5884" spans="7:11" x14ac:dyDescent="0.35">
      <c r="G5884" s="271">
        <v>37926</v>
      </c>
      <c r="H5884" s="4">
        <v>-0.15022358763258992</v>
      </c>
      <c r="I5884" s="4">
        <v>-4.3401289876905391E-3</v>
      </c>
      <c r="J5884" s="4">
        <v>7.7285292887721013E-3</v>
      </c>
      <c r="K5884" s="4">
        <v>6.8606206088805743E-2</v>
      </c>
    </row>
    <row r="5885" spans="7:11" x14ac:dyDescent="0.35">
      <c r="G5885" s="271">
        <v>37956</v>
      </c>
      <c r="H5885" s="4">
        <v>0.2606576427876337</v>
      </c>
      <c r="I5885" s="4">
        <v>-0.12493365628663133</v>
      </c>
      <c r="J5885" s="4">
        <v>4.1711621996618709E-2</v>
      </c>
      <c r="K5885" s="4">
        <v>2.255742595345267E-2</v>
      </c>
    </row>
    <row r="5886" spans="7:11" x14ac:dyDescent="0.35">
      <c r="G5886" s="271">
        <v>37987</v>
      </c>
      <c r="H5886" s="4">
        <v>2.8326527194165729E-2</v>
      </c>
      <c r="I5886" s="4">
        <v>3.7319225029506464E-2</v>
      </c>
      <c r="J5886" s="4">
        <v>4.9404202727799662E-2</v>
      </c>
      <c r="K5886" s="4">
        <v>1.7512008762895492E-2</v>
      </c>
    </row>
    <row r="5887" spans="7:11" x14ac:dyDescent="0.35">
      <c r="G5887" s="271">
        <v>38018</v>
      </c>
      <c r="H5887" s="4">
        <v>-2.7449336039038541E-2</v>
      </c>
      <c r="I5887" s="4">
        <v>-0.21645665410387227</v>
      </c>
      <c r="J5887" s="4">
        <v>4.7785135402158341E-2</v>
      </c>
      <c r="K5887" s="4">
        <v>-2.3782926629552725E-2</v>
      </c>
    </row>
    <row r="5888" spans="7:11" x14ac:dyDescent="0.35">
      <c r="G5888" s="271">
        <v>38047</v>
      </c>
      <c r="H5888" s="4">
        <v>0.16408915038959559</v>
      </c>
      <c r="I5888" s="4">
        <v>0.44079066811551093</v>
      </c>
      <c r="J5888" s="4">
        <v>6.0418617674290909E-2</v>
      </c>
      <c r="K5888" s="4">
        <v>3.3565647684632438E-3</v>
      </c>
    </row>
    <row r="5889" spans="7:11" x14ac:dyDescent="0.35">
      <c r="G5889" s="271">
        <v>38078</v>
      </c>
      <c r="H5889" s="4">
        <v>-0.2161549338860167</v>
      </c>
      <c r="I5889" s="4">
        <v>-3.6012839815704689E-2</v>
      </c>
      <c r="J5889" s="4">
        <v>2.3143591535956132E-2</v>
      </c>
      <c r="K5889" s="4">
        <v>-2.8503756257821977E-2</v>
      </c>
    </row>
    <row r="5890" spans="7:11" x14ac:dyDescent="0.35">
      <c r="G5890" s="271">
        <v>38108</v>
      </c>
      <c r="H5890" s="4">
        <v>-5.6191768903839034E-2</v>
      </c>
      <c r="I5890" s="4">
        <v>-1.8052631203912539E-2</v>
      </c>
      <c r="J5890" s="4">
        <v>1.1721005134885942E-3</v>
      </c>
      <c r="K5890" s="4">
        <v>-5.1740495167257428E-2</v>
      </c>
    </row>
    <row r="5891" spans="7:11" x14ac:dyDescent="0.35">
      <c r="G5891" s="271">
        <v>38139</v>
      </c>
      <c r="H5891" s="4">
        <v>-0.2118124399018918</v>
      </c>
      <c r="I5891" s="4">
        <v>0.2745652341545799</v>
      </c>
      <c r="J5891" s="4">
        <v>-3.7320481305433417E-2</v>
      </c>
      <c r="K5891" s="4">
        <v>-3.0098372662804684E-2</v>
      </c>
    </row>
    <row r="5892" spans="7:11" x14ac:dyDescent="0.35">
      <c r="G5892" s="271">
        <v>38169</v>
      </c>
      <c r="H5892" s="4">
        <v>-5.7631773051905699E-2</v>
      </c>
      <c r="I5892" s="4">
        <v>0.19416532515358709</v>
      </c>
      <c r="J5892" s="4">
        <v>-4.382836451596217E-2</v>
      </c>
      <c r="K5892" s="4">
        <v>-9.7554122289792433E-3</v>
      </c>
    </row>
    <row r="5893" spans="7:11" x14ac:dyDescent="0.35">
      <c r="G5893" s="271">
        <v>38200</v>
      </c>
      <c r="H5893" s="4">
        <v>4.586387600188635E-2</v>
      </c>
      <c r="I5893" s="4">
        <v>0.70621436648570635</v>
      </c>
      <c r="J5893" s="4">
        <v>-3.7040428811143555E-2</v>
      </c>
      <c r="K5893" s="4">
        <v>3.9890479236203813E-2</v>
      </c>
    </row>
    <row r="5894" spans="7:11" x14ac:dyDescent="0.35">
      <c r="G5894" s="271">
        <v>38231</v>
      </c>
      <c r="H5894" s="4">
        <v>-2.2761392444675232E-2</v>
      </c>
      <c r="I5894" s="4">
        <v>0.65100530741777862</v>
      </c>
      <c r="J5894" s="4">
        <v>-4.5540201318011397E-2</v>
      </c>
      <c r="K5894" s="4">
        <v>0.1063789313932173</v>
      </c>
    </row>
    <row r="5895" spans="7:11" x14ac:dyDescent="0.35">
      <c r="G5895" s="271">
        <v>38261</v>
      </c>
      <c r="H5895" s="4">
        <v>3.2795537609904279E-3</v>
      </c>
      <c r="I5895" s="4">
        <v>0.52148876388540621</v>
      </c>
      <c r="J5895" s="4">
        <v>-3.3207817131557293E-2</v>
      </c>
      <c r="K5895" s="4">
        <v>0.16386651607218128</v>
      </c>
    </row>
    <row r="5896" spans="7:11" x14ac:dyDescent="0.35">
      <c r="G5896" s="271">
        <v>38292</v>
      </c>
      <c r="H5896" s="4">
        <v>1.1423150141918192E-2</v>
      </c>
      <c r="I5896" s="4">
        <v>0.22072616496724096</v>
      </c>
      <c r="J5896" s="4">
        <v>-1.8489664022340868E-2</v>
      </c>
      <c r="K5896" s="4">
        <v>0.18307947575344996</v>
      </c>
    </row>
    <row r="5897" spans="7:11" x14ac:dyDescent="0.35">
      <c r="G5897" s="271">
        <v>38322</v>
      </c>
      <c r="H5897" s="4">
        <v>5.2367278837025077E-2</v>
      </c>
      <c r="I5897" s="4">
        <v>0.37583491551560089</v>
      </c>
      <c r="J5897" s="4">
        <v>-3.2721704808474028E-2</v>
      </c>
      <c r="K5897" s="4">
        <v>0.2282740809558621</v>
      </c>
    </row>
    <row r="5898" spans="7:11" x14ac:dyDescent="0.35">
      <c r="G5898" s="271">
        <v>38353</v>
      </c>
      <c r="H5898" s="4">
        <v>1.9605009656477268E-2</v>
      </c>
      <c r="I5898" s="4">
        <v>0.39249074439915455</v>
      </c>
      <c r="J5898" s="4">
        <v>-3.32749404225684E-2</v>
      </c>
      <c r="K5898" s="4">
        <v>0.25739533469811171</v>
      </c>
    </row>
    <row r="5899" spans="7:11" x14ac:dyDescent="0.35">
      <c r="G5899" s="271">
        <v>38384</v>
      </c>
      <c r="H5899" s="4">
        <v>3.7694688415318423E-2</v>
      </c>
      <c r="I5899" s="4">
        <v>0.58149008569110894</v>
      </c>
      <c r="J5899" s="4">
        <v>-2.8268668751575077E-2</v>
      </c>
      <c r="K5899" s="4">
        <v>0.32542654739987098</v>
      </c>
    </row>
    <row r="5900" spans="7:11" x14ac:dyDescent="0.35">
      <c r="G5900" s="271">
        <v>38412</v>
      </c>
      <c r="H5900" s="4">
        <v>0.11909421318034408</v>
      </c>
      <c r="I5900" s="4">
        <v>0.17619603188472754</v>
      </c>
      <c r="J5900" s="4">
        <v>-2.9957936933335927E-2</v>
      </c>
      <c r="K5900" s="4">
        <v>0.29869497868047845</v>
      </c>
    </row>
    <row r="5901" spans="7:11" x14ac:dyDescent="0.35">
      <c r="G5901" s="271">
        <v>38443</v>
      </c>
      <c r="H5901" s="4">
        <v>9.8009504688974847E-2</v>
      </c>
      <c r="I5901" s="4">
        <v>0.1045710565444995</v>
      </c>
      <c r="J5901" s="4">
        <v>-4.9071672046518966E-4</v>
      </c>
      <c r="K5901" s="4">
        <v>0.31423062125886458</v>
      </c>
    </row>
    <row r="5902" spans="7:11" x14ac:dyDescent="0.35">
      <c r="G5902" s="271">
        <v>38473</v>
      </c>
      <c r="H5902" s="4">
        <v>-0.20377952676656164</v>
      </c>
      <c r="I5902" s="4">
        <v>0.17115513243980818</v>
      </c>
      <c r="J5902" s="4">
        <v>-1.6826909762714171E-2</v>
      </c>
      <c r="K5902" s="4">
        <v>0.3328123665592313</v>
      </c>
    </row>
    <row r="5903" spans="7:11" x14ac:dyDescent="0.35">
      <c r="G5903" s="271">
        <v>38504</v>
      </c>
      <c r="H5903" s="4">
        <v>0.18378157743099233</v>
      </c>
      <c r="I5903" s="4">
        <v>0.28598342984080904</v>
      </c>
      <c r="J5903" s="4">
        <v>1.8041011794645234E-2</v>
      </c>
      <c r="K5903" s="4">
        <v>0.33269646982130419</v>
      </c>
    </row>
    <row r="5904" spans="7:11" x14ac:dyDescent="0.35">
      <c r="G5904" s="271">
        <v>38534</v>
      </c>
      <c r="H5904" s="4">
        <v>-3.3520032475342632E-3</v>
      </c>
      <c r="I5904" s="4">
        <v>0.50983154940828301</v>
      </c>
      <c r="J5904" s="4">
        <v>2.2782028735395921E-2</v>
      </c>
      <c r="K5904" s="4">
        <v>0.36158817448544545</v>
      </c>
    </row>
    <row r="5905" spans="7:11" x14ac:dyDescent="0.35">
      <c r="G5905" s="271">
        <v>38565</v>
      </c>
      <c r="H5905" s="4">
        <v>-7.5488346272936102E-3</v>
      </c>
      <c r="I5905" s="4">
        <v>0.5396021075047559</v>
      </c>
      <c r="J5905" s="4">
        <v>1.9375736079451977E-2</v>
      </c>
      <c r="K5905" s="4">
        <v>0.35924545715954248</v>
      </c>
    </row>
    <row r="5906" spans="7:11" x14ac:dyDescent="0.35">
      <c r="G5906" s="271">
        <v>38596</v>
      </c>
      <c r="H5906" s="4">
        <v>0.11530395847893415</v>
      </c>
      <c r="I5906" s="4">
        <v>0.3569045878575885</v>
      </c>
      <c r="J5906" s="4">
        <v>2.838623769429427E-2</v>
      </c>
      <c r="K5906" s="4">
        <v>0.34234811427279843</v>
      </c>
    </row>
    <row r="5907" spans="7:11" x14ac:dyDescent="0.35">
      <c r="G5907" s="271">
        <v>38626</v>
      </c>
      <c r="H5907" s="4">
        <v>9.2144887556975252E-3</v>
      </c>
      <c r="I5907" s="4">
        <v>0.33280175390678268</v>
      </c>
      <c r="J5907" s="4">
        <v>2.8797573000056698E-2</v>
      </c>
      <c r="K5907" s="4">
        <v>0.33050837240649344</v>
      </c>
    </row>
    <row r="5908" spans="7:11" x14ac:dyDescent="0.35">
      <c r="G5908" s="271">
        <v>38657</v>
      </c>
      <c r="H5908" s="4">
        <v>0.2414330518786425</v>
      </c>
      <c r="I5908" s="4">
        <v>0.34100050031744122</v>
      </c>
      <c r="J5908" s="4">
        <v>4.7913809189959577E-2</v>
      </c>
      <c r="K5908" s="4">
        <v>0.33932521688266259</v>
      </c>
    </row>
    <row r="5909" spans="7:11" x14ac:dyDescent="0.35">
      <c r="G5909" s="271">
        <v>38687</v>
      </c>
      <c r="H5909" s="4">
        <v>-0.15913027405041325</v>
      </c>
      <c r="I5909" s="4">
        <v>0.36382347772920776</v>
      </c>
      <c r="J5909" s="4">
        <v>2.6187492042810456E-2</v>
      </c>
      <c r="K5909" s="4">
        <v>0.33913580897032314</v>
      </c>
    </row>
    <row r="5910" spans="7:11" x14ac:dyDescent="0.35">
      <c r="G5910" s="271">
        <v>38718</v>
      </c>
      <c r="H5910" s="4">
        <v>5.5271924421611773E-2</v>
      </c>
      <c r="I5910" s="4">
        <v>0.23392781645972049</v>
      </c>
      <c r="J5910" s="4">
        <v>2.9133244373150902E-2</v>
      </c>
      <c r="K5910" s="4">
        <v>0.32584656945285251</v>
      </c>
    </row>
    <row r="5911" spans="7:11" x14ac:dyDescent="0.35">
      <c r="G5911" s="271">
        <v>38749</v>
      </c>
      <c r="H5911" s="4">
        <v>7.0803197322927724E-2</v>
      </c>
      <c r="I5911" s="4">
        <v>0.26332889299014983</v>
      </c>
      <c r="J5911" s="4">
        <v>3.188278911244069E-2</v>
      </c>
      <c r="K5911" s="4">
        <v>0.30625627032276181</v>
      </c>
    </row>
    <row r="5912" spans="7:11" x14ac:dyDescent="0.35">
      <c r="G5912" s="271">
        <v>38777</v>
      </c>
      <c r="H5912" s="4">
        <v>-7.2874318817359396E-2</v>
      </c>
      <c r="I5912" s="4">
        <v>4.6225388110290977E-2</v>
      </c>
      <c r="J5912" s="4">
        <v>1.1971097295164768E-2</v>
      </c>
      <c r="K5912" s="4">
        <v>0.29047655645414783</v>
      </c>
    </row>
    <row r="5913" spans="7:11" x14ac:dyDescent="0.35">
      <c r="G5913" s="271">
        <v>38808</v>
      </c>
      <c r="H5913" s="4">
        <v>2.9857767038107497E-2</v>
      </c>
      <c r="I5913" s="4">
        <v>0.41855728369808443</v>
      </c>
      <c r="J5913" s="4">
        <v>6.6154518144863061E-3</v>
      </c>
      <c r="K5913" s="4">
        <v>0.31575605001819151</v>
      </c>
    </row>
    <row r="5914" spans="7:11" x14ac:dyDescent="0.35">
      <c r="G5914" s="271">
        <v>38838</v>
      </c>
      <c r="H5914" s="4">
        <v>0.27332090653090679</v>
      </c>
      <c r="I5914" s="4">
        <v>0.329305465897898</v>
      </c>
      <c r="J5914" s="4">
        <v>5.5303839563083379E-2</v>
      </c>
      <c r="K5914" s="4">
        <v>0.32721040010153701</v>
      </c>
    </row>
    <row r="5915" spans="7:11" x14ac:dyDescent="0.35">
      <c r="G5915" s="271">
        <v>38869</v>
      </c>
      <c r="H5915" s="4">
        <v>6.9782001149055084E-2</v>
      </c>
      <c r="I5915" s="4">
        <v>4.1810705115168822E-2</v>
      </c>
      <c r="J5915" s="4">
        <v>4.6791758304499886E-2</v>
      </c>
      <c r="K5915" s="4">
        <v>0.30212271030724591</v>
      </c>
    </row>
    <row r="5916" spans="7:11" x14ac:dyDescent="0.35">
      <c r="G5916" s="271">
        <v>38899</v>
      </c>
      <c r="H5916" s="4">
        <v>0.12304668303963662</v>
      </c>
      <c r="I5916" s="4">
        <v>-0.16922885411173894</v>
      </c>
      <c r="J5916" s="4">
        <v>5.6717894554964454E-2</v>
      </c>
      <c r="K5916" s="4">
        <v>0.2355739164243853</v>
      </c>
    </row>
    <row r="5917" spans="7:11" x14ac:dyDescent="0.35">
      <c r="G5917" s="271">
        <v>38930</v>
      </c>
      <c r="H5917" s="4">
        <v>4.5811960415290676E-2</v>
      </c>
      <c r="I5917" s="4">
        <v>-0.12563657255564664</v>
      </c>
      <c r="J5917" s="4">
        <v>6.0125928919480209E-2</v>
      </c>
      <c r="K5917" s="4">
        <v>0.17372309436066313</v>
      </c>
    </row>
    <row r="5918" spans="7:11" x14ac:dyDescent="0.35">
      <c r="G5918" s="271">
        <v>38961</v>
      </c>
      <c r="H5918" s="4">
        <v>1.6530910923924225E-3</v>
      </c>
      <c r="I5918" s="4">
        <v>-2.3078552766529703E-2</v>
      </c>
      <c r="J5918" s="4">
        <v>5.2539575956183082E-2</v>
      </c>
      <c r="K5918" s="4">
        <v>0.14207202789028606</v>
      </c>
    </row>
    <row r="5919" spans="7:11" x14ac:dyDescent="0.35">
      <c r="G5919" s="271">
        <v>38991</v>
      </c>
      <c r="H5919" s="4">
        <v>5.4519491652361474E-2</v>
      </c>
      <c r="I5919" s="4">
        <v>-6.5005411036656024E-3</v>
      </c>
      <c r="J5919" s="4">
        <v>5.5635701279965311E-2</v>
      </c>
      <c r="K5919" s="4">
        <v>0.11489455265822435</v>
      </c>
    </row>
    <row r="5920" spans="7:11" x14ac:dyDescent="0.35">
      <c r="G5920" s="271">
        <v>39022</v>
      </c>
      <c r="H5920" s="4">
        <v>-0.16129071606182888</v>
      </c>
      <c r="I5920" s="4">
        <v>-0.11402156141296838</v>
      </c>
      <c r="J5920" s="4">
        <v>1.9510946326816159E-2</v>
      </c>
      <c r="K5920" s="4">
        <v>7.9949633663457753E-2</v>
      </c>
    </row>
    <row r="5921" spans="7:11" x14ac:dyDescent="0.35">
      <c r="G5921" s="271">
        <v>39052</v>
      </c>
      <c r="H5921" s="4">
        <v>0.1211794333997096</v>
      </c>
      <c r="I5921" s="4">
        <v>-6.428870454519775E-2</v>
      </c>
      <c r="J5921" s="4">
        <v>4.5979426929250389E-2</v>
      </c>
      <c r="K5921" s="4">
        <v>4.6598161761525869E-2</v>
      </c>
    </row>
    <row r="5922" spans="7:11" x14ac:dyDescent="0.35">
      <c r="G5922" s="271">
        <v>39083</v>
      </c>
      <c r="H5922" s="4">
        <v>4.2755042261638954E-2</v>
      </c>
      <c r="I5922" s="4">
        <v>-0.18968359946536617</v>
      </c>
      <c r="J5922" s="4">
        <v>4.4956983956335517E-2</v>
      </c>
      <c r="K5922" s="4">
        <v>1.3154611089789769E-2</v>
      </c>
    </row>
    <row r="5923" spans="7:11" x14ac:dyDescent="0.35">
      <c r="G5923" s="271">
        <v>39114</v>
      </c>
      <c r="H5923" s="4">
        <v>0.40685943738936459</v>
      </c>
      <c r="I5923" s="4">
        <v>-2.7095613709237631E-2</v>
      </c>
      <c r="J5923" s="4">
        <v>7.3794309974367867E-2</v>
      </c>
      <c r="K5923" s="4">
        <v>-6.9847414349036852E-3</v>
      </c>
    </row>
    <row r="5924" spans="7:11" x14ac:dyDescent="0.35">
      <c r="G5924" s="271">
        <v>39142</v>
      </c>
      <c r="H5924" s="4">
        <v>3.1626364938186491E-2</v>
      </c>
      <c r="I5924" s="4">
        <v>0.12766655196970955</v>
      </c>
      <c r="J5924" s="4">
        <v>8.5380406905069428E-2</v>
      </c>
      <c r="K5924" s="4">
        <v>1.8775604553655789E-4</v>
      </c>
    </row>
    <row r="5925" spans="7:11" x14ac:dyDescent="0.35">
      <c r="G5925" s="271">
        <v>39173</v>
      </c>
      <c r="H5925" s="4">
        <v>3.3230513570365883E-3</v>
      </c>
      <c r="I5925" s="4">
        <v>-0.15200497169365956</v>
      </c>
      <c r="J5925" s="4">
        <v>8.2830262895736917E-2</v>
      </c>
      <c r="K5925" s="4">
        <v>-4.0927654400661262E-2</v>
      </c>
    </row>
    <row r="5926" spans="7:11" x14ac:dyDescent="0.35">
      <c r="G5926" s="271">
        <v>39203</v>
      </c>
      <c r="H5926" s="4">
        <v>-0.15005633129517215</v>
      </c>
      <c r="I5926" s="4">
        <v>-1.4621849295723743E-2</v>
      </c>
      <c r="J5926" s="4">
        <v>4.050964824158676E-2</v>
      </c>
      <c r="K5926" s="4">
        <v>-6.2045066860116682E-2</v>
      </c>
    </row>
    <row r="5927" spans="7:11" x14ac:dyDescent="0.35">
      <c r="G5927" s="271">
        <v>39234</v>
      </c>
      <c r="H5927" s="4">
        <v>-3.889105116522118E-2</v>
      </c>
      <c r="I5927" s="4">
        <v>-0.19279520430962482</v>
      </c>
      <c r="J5927" s="4">
        <v>3.0635054753588964E-2</v>
      </c>
      <c r="K5927" s="4">
        <v>-8.030276475434317E-2</v>
      </c>
    </row>
    <row r="5928" spans="7:11" x14ac:dyDescent="0.35">
      <c r="G5928" s="271">
        <v>39264</v>
      </c>
      <c r="H5928" s="4">
        <v>1.8639790317741323E-2</v>
      </c>
      <c r="I5928" s="4">
        <v>0.18855801453533405</v>
      </c>
      <c r="J5928" s="4">
        <v>2.2776815546304618E-2</v>
      </c>
      <c r="K5928" s="4">
        <v>-5.2680162238798678E-2</v>
      </c>
    </row>
    <row r="5929" spans="7:11" x14ac:dyDescent="0.35">
      <c r="G5929" s="271">
        <v>39295</v>
      </c>
      <c r="H5929" s="4">
        <v>0.12514234857572371</v>
      </c>
      <c r="I5929" s="4">
        <v>0.40204559707114274</v>
      </c>
      <c r="J5929" s="4">
        <v>2.7792685544692386E-2</v>
      </c>
      <c r="K5929" s="4">
        <v>-8.2965715366327686E-3</v>
      </c>
    </row>
    <row r="5930" spans="7:11" x14ac:dyDescent="0.35">
      <c r="G5930" s="271">
        <v>39326</v>
      </c>
      <c r="H5930" s="4">
        <v>6.8291618610485827E-2</v>
      </c>
      <c r="I5930" s="4">
        <v>9.1239981175520457E-2</v>
      </c>
      <c r="J5930" s="4">
        <v>3.2246663294833278E-2</v>
      </c>
      <c r="K5930" s="4">
        <v>1.0600231292605677E-3</v>
      </c>
    </row>
    <row r="5931" spans="7:11" x14ac:dyDescent="0.35">
      <c r="G5931" s="271">
        <v>39356</v>
      </c>
      <c r="H5931" s="4">
        <v>0.22184492474457196</v>
      </c>
      <c r="I5931" s="4">
        <v>-4.5527417823346683E-3</v>
      </c>
      <c r="J5931" s="4">
        <v>4.3849442923920012E-2</v>
      </c>
      <c r="K5931" s="4">
        <v>1.2258585801523392E-3</v>
      </c>
    </row>
    <row r="5932" spans="7:11" x14ac:dyDescent="0.35">
      <c r="G5932" s="271">
        <v>39387</v>
      </c>
      <c r="H5932" s="4">
        <v>0.10681120261751187</v>
      </c>
      <c r="I5932" s="4">
        <v>0.47625167407537772</v>
      </c>
      <c r="J5932" s="4">
        <v>6.8781750057298696E-2</v>
      </c>
      <c r="K5932" s="4">
        <v>4.4864270921163074E-2</v>
      </c>
    </row>
    <row r="5933" spans="7:11" x14ac:dyDescent="0.35">
      <c r="G5933" s="271">
        <v>39417</v>
      </c>
      <c r="H5933" s="4">
        <v>2.9897366251124824E-2</v>
      </c>
      <c r="I5933" s="4">
        <v>-4.5989792359048431E-2</v>
      </c>
      <c r="J5933" s="4">
        <v>6.1048549707421573E-2</v>
      </c>
      <c r="K5933" s="4">
        <v>4.7047265470140154E-2</v>
      </c>
    </row>
    <row r="5934" spans="7:11" x14ac:dyDescent="0.35">
      <c r="G5934" s="271">
        <v>39448</v>
      </c>
      <c r="H5934" s="4">
        <v>4.8999786845765891E-2</v>
      </c>
      <c r="I5934" s="4">
        <v>1.0100057806460661</v>
      </c>
      <c r="J5934" s="4">
        <v>6.1514557501088918E-2</v>
      </c>
      <c r="K5934" s="4">
        <v>0.13355011427347629</v>
      </c>
    </row>
    <row r="5935" spans="7:11" x14ac:dyDescent="0.35">
      <c r="G5935" s="271">
        <v>39479</v>
      </c>
      <c r="H5935" s="4">
        <v>-0.18394016829770987</v>
      </c>
      <c r="I5935" s="4">
        <v>0.30490716635695092</v>
      </c>
      <c r="J5935" s="4">
        <v>6.6001243495839024E-3</v>
      </c>
      <c r="K5935" s="4">
        <v>0.16141330322052827</v>
      </c>
    </row>
    <row r="5936" spans="7:11" x14ac:dyDescent="0.35">
      <c r="G5936" s="271">
        <v>39508</v>
      </c>
      <c r="H5936" s="4">
        <v>-3.2540103932178877E-2</v>
      </c>
      <c r="I5936" s="4">
        <v>0.22888440042264602</v>
      </c>
      <c r="J5936" s="4">
        <v>5.8292464991738235E-4</v>
      </c>
      <c r="K5936" s="4">
        <v>0.17081298303195358</v>
      </c>
    </row>
    <row r="5937" spans="7:11" x14ac:dyDescent="0.35">
      <c r="G5937" s="271">
        <v>39539</v>
      </c>
      <c r="H5937" s="4">
        <v>0.16766615343239688</v>
      </c>
      <c r="I5937" s="4">
        <v>0.41128469343718366</v>
      </c>
      <c r="J5937" s="4">
        <v>1.4381302642146876E-2</v>
      </c>
      <c r="K5937" s="4">
        <v>0.22131677259462545</v>
      </c>
    </row>
    <row r="5938" spans="7:11" x14ac:dyDescent="0.35">
      <c r="G5938" s="271">
        <v>39569</v>
      </c>
      <c r="H5938" s="4">
        <v>8.7238907369554308E-2</v>
      </c>
      <c r="I5938" s="4">
        <v>0.28810603940485846</v>
      </c>
      <c r="J5938" s="4">
        <v>3.8452210450495627E-2</v>
      </c>
      <c r="K5938" s="4">
        <v>0.2482535036304776</v>
      </c>
    </row>
    <row r="5939" spans="7:11" x14ac:dyDescent="0.35">
      <c r="G5939" s="271">
        <v>39600</v>
      </c>
      <c r="H5939" s="4">
        <v>7.9774913651328827E-2</v>
      </c>
      <c r="I5939" s="4">
        <v>0.83426812979334297</v>
      </c>
      <c r="J5939" s="4">
        <v>4.8957195091700267E-2</v>
      </c>
      <c r="K5939" s="4">
        <v>0.32700025462308568</v>
      </c>
    </row>
    <row r="5940" spans="7:11" x14ac:dyDescent="0.35">
      <c r="G5940" s="271">
        <v>39630</v>
      </c>
      <c r="H5940" s="4">
        <v>0.17922696597500964</v>
      </c>
      <c r="I5940" s="4">
        <v>0.2458282701358252</v>
      </c>
      <c r="J5940" s="4">
        <v>6.2241689988642213E-2</v>
      </c>
      <c r="K5940" s="4">
        <v>0.33025545424273828</v>
      </c>
    </row>
    <row r="5941" spans="7:11" x14ac:dyDescent="0.35">
      <c r="G5941" s="271">
        <v>39661</v>
      </c>
      <c r="H5941" s="4">
        <v>9.9284300327450614E-2</v>
      </c>
      <c r="I5941" s="4">
        <v>-0.24617738372560183</v>
      </c>
      <c r="J5941" s="4">
        <v>6.0952528233382708E-2</v>
      </c>
      <c r="K5941" s="4">
        <v>0.25707493950541327</v>
      </c>
    </row>
    <row r="5942" spans="7:11" x14ac:dyDescent="0.35">
      <c r="G5942" s="271">
        <v>39692</v>
      </c>
      <c r="H5942" s="4">
        <v>0.21798241073243596</v>
      </c>
      <c r="I5942" s="4">
        <v>-3.9206917534823083E-3</v>
      </c>
      <c r="J5942" s="4">
        <v>7.1346088592411316E-2</v>
      </c>
      <c r="K5942" s="4">
        <v>0.24737725217514006</v>
      </c>
    </row>
    <row r="5943" spans="7:11" x14ac:dyDescent="0.35">
      <c r="G5943" s="271">
        <v>39722</v>
      </c>
      <c r="H5943" s="4">
        <v>-2.4078258014766152E-2</v>
      </c>
      <c r="I5943" s="4">
        <v>-9.053521899745276E-2</v>
      </c>
      <c r="J5943" s="4">
        <v>5.3724481561346904E-2</v>
      </c>
      <c r="K5943" s="4">
        <v>0.24037435288725906</v>
      </c>
    </row>
    <row r="5944" spans="7:11" x14ac:dyDescent="0.35">
      <c r="G5944" s="271">
        <v>39753</v>
      </c>
      <c r="H5944" s="4">
        <v>2.7454030682384056E-2</v>
      </c>
      <c r="I5944" s="4">
        <v>-0.35192735045136903</v>
      </c>
      <c r="J5944" s="4">
        <v>4.7492417973851619E-2</v>
      </c>
      <c r="K5944" s="4">
        <v>0.16374336776601117</v>
      </c>
    </row>
    <row r="5945" spans="7:11" x14ac:dyDescent="0.35">
      <c r="G5945" s="271">
        <v>39783</v>
      </c>
      <c r="H5945" s="4">
        <v>-5.2438124774220829E-2</v>
      </c>
      <c r="I5945" s="4">
        <v>-0.19864195539763962</v>
      </c>
      <c r="J5945" s="4">
        <v>4.0229323756177493E-2</v>
      </c>
      <c r="K5945" s="4">
        <v>0.15275358351226309</v>
      </c>
    </row>
    <row r="5946" spans="7:11" x14ac:dyDescent="0.35">
      <c r="G5946" s="271">
        <v>39814</v>
      </c>
      <c r="H5946" s="4">
        <v>-0.10118713381739386</v>
      </c>
      <c r="I5946" s="4">
        <v>-0.54637037877814798</v>
      </c>
      <c r="J5946" s="4">
        <v>2.7676353076018234E-2</v>
      </c>
      <c r="K5946" s="4">
        <v>1.5191917709167724E-2</v>
      </c>
    </row>
    <row r="5947" spans="7:11" x14ac:dyDescent="0.35">
      <c r="G5947" s="271">
        <v>39845</v>
      </c>
      <c r="H5947" s="4">
        <v>-6.6144211425577693E-2</v>
      </c>
      <c r="I5947" s="4">
        <v>-0.35702792328737809</v>
      </c>
      <c r="J5947" s="4">
        <v>4.2684185162120025E-2</v>
      </c>
      <c r="K5947" s="4">
        <v>-4.0095988697607332E-2</v>
      </c>
    </row>
    <row r="5948" spans="7:11" x14ac:dyDescent="0.35">
      <c r="G5948" s="271">
        <v>39873</v>
      </c>
      <c r="H5948" s="4">
        <v>-3.143064406103202E-2</v>
      </c>
      <c r="I5948" s="4">
        <v>-0.45381603777048451</v>
      </c>
      <c r="J5948" s="4">
        <v>4.3018182898650004E-2</v>
      </c>
      <c r="K5948" s="4">
        <v>-0.10417564650853373</v>
      </c>
    </row>
    <row r="5949" spans="7:11" x14ac:dyDescent="0.35">
      <c r="G5949" s="271">
        <v>39904</v>
      </c>
      <c r="H5949" s="4">
        <v>-6.1651158571197961E-2</v>
      </c>
      <c r="I5949" s="4">
        <v>-0.38211451385457906</v>
      </c>
      <c r="J5949" s="4">
        <v>2.258603334201803E-2</v>
      </c>
      <c r="K5949" s="4">
        <v>-0.16460431346582605</v>
      </c>
    </row>
    <row r="5950" spans="7:11" x14ac:dyDescent="0.35">
      <c r="G5950" s="271">
        <v>39934</v>
      </c>
      <c r="H5950" s="4">
        <v>-0.11390260513196526</v>
      </c>
      <c r="I5950" s="4">
        <v>-0.44308046000589474</v>
      </c>
      <c r="J5950" s="4">
        <v>4.0434440925323223E-3</v>
      </c>
      <c r="K5950" s="4">
        <v>-0.22178377395071613</v>
      </c>
    </row>
    <row r="5951" spans="7:11" x14ac:dyDescent="0.35">
      <c r="G5951" s="271">
        <v>39965</v>
      </c>
      <c r="H5951" s="4">
        <v>-1.3741566131921679E-2</v>
      </c>
      <c r="I5951" s="4">
        <v>-0.48032445706155724</v>
      </c>
      <c r="J5951" s="4">
        <v>-3.762645481853788E-3</v>
      </c>
      <c r="K5951" s="4">
        <v>-0.3019759947890297</v>
      </c>
    </row>
    <row r="5952" spans="7:11" x14ac:dyDescent="0.35">
      <c r="G5952" s="271">
        <v>39995</v>
      </c>
      <c r="H5952" s="4">
        <v>-0.11466199035845637</v>
      </c>
      <c r="I5952" s="4">
        <v>-0.45908123334589401</v>
      </c>
      <c r="J5952" s="4">
        <v>-2.8282529802590495E-2</v>
      </c>
      <c r="K5952" s="4">
        <v>-0.3535081526720405</v>
      </c>
    </row>
    <row r="5953" spans="7:11" x14ac:dyDescent="0.35">
      <c r="G5953" s="271">
        <v>40026</v>
      </c>
      <c r="H5953" s="4">
        <v>-9.7884133484623992E-2</v>
      </c>
      <c r="I5953" s="4">
        <v>-0.25974464251182239</v>
      </c>
      <c r="J5953" s="4">
        <v>-4.1429366966234116E-2</v>
      </c>
      <c r="K5953" s="4">
        <v>-0.35690750796923931</v>
      </c>
    </row>
    <row r="5954" spans="7:11" x14ac:dyDescent="0.35">
      <c r="G5954" s="271">
        <v>40057</v>
      </c>
      <c r="H5954" s="4">
        <v>-0.25166052243085468</v>
      </c>
      <c r="I5954" s="4">
        <v>-0.31734672516053319</v>
      </c>
      <c r="J5954" s="4">
        <v>-7.4732379226500445E-2</v>
      </c>
      <c r="K5954" s="4">
        <v>-0.37926838473170388</v>
      </c>
    </row>
    <row r="5955" spans="7:11" x14ac:dyDescent="0.35">
      <c r="G5955" s="271">
        <v>40087</v>
      </c>
      <c r="H5955" s="4">
        <v>-7.6047901486465452E-2</v>
      </c>
      <c r="I5955" s="4">
        <v>-0.17206518633034706</v>
      </c>
      <c r="J5955" s="4">
        <v>-7.8705736764324463E-2</v>
      </c>
      <c r="K5955" s="4">
        <v>-0.38594303135165187</v>
      </c>
    </row>
    <row r="5956" spans="7:11" x14ac:dyDescent="0.35">
      <c r="G5956" s="271">
        <v>40118</v>
      </c>
      <c r="H5956" s="4">
        <v>-7.7529778955315098E-2</v>
      </c>
      <c r="I5956" s="4">
        <v>-0.26223345192600456</v>
      </c>
      <c r="J5956" s="4">
        <v>-8.7117096434369601E-2</v>
      </c>
      <c r="K5956" s="4">
        <v>-0.38190174059348447</v>
      </c>
    </row>
    <row r="5957" spans="7:11" x14ac:dyDescent="0.35">
      <c r="G5957" s="271">
        <v>40148</v>
      </c>
      <c r="H5957" s="4">
        <v>0.43854961412172599</v>
      </c>
      <c r="I5957" s="4">
        <v>-1.7709939923987394E-2</v>
      </c>
      <c r="J5957" s="4">
        <v>-4.8060264866611191E-2</v>
      </c>
      <c r="K5957" s="4">
        <v>-0.37463911125235205</v>
      </c>
    </row>
    <row r="5958" spans="7:11" x14ac:dyDescent="0.35">
      <c r="G5958" s="271">
        <v>40179</v>
      </c>
      <c r="H5958" s="4">
        <v>3.8117580852622845E-2</v>
      </c>
      <c r="I5958" s="4">
        <v>-6.873880993004966E-2</v>
      </c>
      <c r="J5958" s="4">
        <v>-3.7410589633559255E-2</v>
      </c>
      <c r="K5958" s="4">
        <v>-0.33726112740406033</v>
      </c>
    </row>
    <row r="5959" spans="7:11" x14ac:dyDescent="0.35">
      <c r="G5959" s="271">
        <v>40210</v>
      </c>
      <c r="H5959" s="4">
        <v>1.7029398878988244E-2</v>
      </c>
      <c r="I5959" s="4">
        <v>-0.12031713992198134</v>
      </c>
      <c r="J5959" s="4">
        <v>-3.0489952266855691E-2</v>
      </c>
      <c r="K5959" s="4">
        <v>-0.32182509247991187</v>
      </c>
    </row>
    <row r="5960" spans="7:11" x14ac:dyDescent="0.35">
      <c r="G5960" s="271">
        <v>40238</v>
      </c>
      <c r="H5960" s="4">
        <v>0.20717933693665502</v>
      </c>
      <c r="I5960" s="4">
        <v>0.31669003434598864</v>
      </c>
      <c r="J5960" s="4">
        <v>-1.0153591599400436E-2</v>
      </c>
      <c r="K5960" s="4">
        <v>-0.26746564467795186</v>
      </c>
    </row>
    <row r="5961" spans="7:11" x14ac:dyDescent="0.35">
      <c r="G5961" s="271">
        <v>40269</v>
      </c>
      <c r="H5961" s="4">
        <v>0.13023436063692206</v>
      </c>
      <c r="I5961" s="4">
        <v>-3.6947594426199326E-2</v>
      </c>
      <c r="J5961" s="4">
        <v>7.1632146414839504E-3</v>
      </c>
      <c r="K5961" s="4">
        <v>-0.23855282505420017</v>
      </c>
    </row>
    <row r="5962" spans="7:11" x14ac:dyDescent="0.35">
      <c r="G5962" s="271">
        <v>40299</v>
      </c>
      <c r="H5962" s="4">
        <v>0.13453728313838886</v>
      </c>
      <c r="I5962" s="4">
        <v>0.13781204585289886</v>
      </c>
      <c r="J5962" s="4">
        <v>2.9210396912291436E-2</v>
      </c>
      <c r="K5962" s="4">
        <v>-0.19024843478792797</v>
      </c>
    </row>
    <row r="5963" spans="7:11" x14ac:dyDescent="0.35">
      <c r="G5963" s="271">
        <v>40330</v>
      </c>
      <c r="H5963" s="4">
        <v>0.10132926631438965</v>
      </c>
      <c r="I5963" s="4">
        <v>0.16702767854846345</v>
      </c>
      <c r="J5963" s="4">
        <v>3.9377215936121646E-2</v>
      </c>
      <c r="K5963" s="4">
        <v>-0.12473574130368859</v>
      </c>
    </row>
    <row r="5964" spans="7:11" x14ac:dyDescent="0.35">
      <c r="G5964" s="271">
        <v>40360</v>
      </c>
      <c r="H5964" s="4">
        <v>0.17166939083863264</v>
      </c>
      <c r="I5964" s="4">
        <v>0.38192785692114817</v>
      </c>
      <c r="J5964" s="4">
        <v>6.5093060025258609E-2</v>
      </c>
      <c r="K5964" s="4">
        <v>-4.3476905913785613E-2</v>
      </c>
    </row>
    <row r="5965" spans="7:11" x14ac:dyDescent="0.35">
      <c r="G5965" s="271">
        <v>40391</v>
      </c>
      <c r="H5965" s="4">
        <v>0.29331372929626998</v>
      </c>
      <c r="I5965" s="4">
        <v>9.3351351499016522E-2</v>
      </c>
      <c r="J5965" s="4">
        <v>9.234323829023694E-2</v>
      </c>
      <c r="K5965" s="4">
        <v>-8.9512890905707465E-3</v>
      </c>
    </row>
    <row r="5966" spans="7:11" x14ac:dyDescent="0.35">
      <c r="G5966" s="271">
        <v>40422</v>
      </c>
      <c r="H5966" s="4">
        <v>0.31898082746864653</v>
      </c>
      <c r="I5966" s="4">
        <v>0.31485683814192855</v>
      </c>
      <c r="J5966" s="4">
        <v>0.13602336125746861</v>
      </c>
      <c r="K5966" s="4">
        <v>5.1631473398920491E-2</v>
      </c>
    </row>
    <row r="5967" spans="7:11" x14ac:dyDescent="0.35">
      <c r="G5967" s="271">
        <v>40452</v>
      </c>
      <c r="H5967" s="4">
        <v>0.1921330000747079</v>
      </c>
      <c r="I5967" s="4">
        <v>0.33350817226940555</v>
      </c>
      <c r="J5967" s="4">
        <v>0.1574104441298303</v>
      </c>
      <c r="K5967" s="4">
        <v>9.6685782021249222E-2</v>
      </c>
    </row>
    <row r="5968" spans="7:11" x14ac:dyDescent="0.35">
      <c r="G5968" s="271">
        <v>40483</v>
      </c>
      <c r="H5968" s="4">
        <v>0.2342724639663365</v>
      </c>
      <c r="I5968" s="4">
        <v>0.38626529684637556</v>
      </c>
      <c r="J5968" s="4">
        <v>0.18499865468614152</v>
      </c>
      <c r="K5968" s="4">
        <v>0.14924750875496273</v>
      </c>
    </row>
    <row r="5969" spans="7:11" x14ac:dyDescent="0.35">
      <c r="G5969" s="271">
        <v>40513</v>
      </c>
      <c r="H5969" s="4">
        <v>1.8119008674791548E-2</v>
      </c>
      <c r="I5969" s="4">
        <v>0.25419187276234512</v>
      </c>
      <c r="J5969" s="4">
        <v>0.14358851877369072</v>
      </c>
      <c r="K5969" s="4">
        <v>0.17239160824136701</v>
      </c>
    </row>
    <row r="5970" spans="7:11" x14ac:dyDescent="0.35">
      <c r="G5970" s="271">
        <v>40544</v>
      </c>
      <c r="H5970" s="4">
        <v>0.24167916934225664</v>
      </c>
      <c r="I5970" s="4">
        <v>0.71249596405087723</v>
      </c>
      <c r="J5970" s="4">
        <v>0.15937455178547899</v>
      </c>
      <c r="K5970" s="4">
        <v>0.23370483686816512</v>
      </c>
    </row>
    <row r="5971" spans="7:11" x14ac:dyDescent="0.35">
      <c r="G5971" s="271">
        <v>40575</v>
      </c>
      <c r="H5971" s="4">
        <v>0.32294650580378059</v>
      </c>
      <c r="I5971" s="4">
        <v>0.86860453071993504</v>
      </c>
      <c r="J5971" s="4">
        <v>0.18523581482161489</v>
      </c>
      <c r="K5971" s="4">
        <v>0.31756184718828484</v>
      </c>
    </row>
    <row r="5972" spans="7:11" x14ac:dyDescent="0.35">
      <c r="G5972" s="271">
        <v>40603</v>
      </c>
      <c r="H5972" s="4">
        <v>8.1158585026634533E-2</v>
      </c>
      <c r="I5972" s="4">
        <v>-4.6276743272728016E-2</v>
      </c>
      <c r="J5972" s="4">
        <v>0.1725301093993008</v>
      </c>
      <c r="K5972" s="4">
        <v>0.27724569486209405</v>
      </c>
    </row>
    <row r="5973" spans="7:11" x14ac:dyDescent="0.35">
      <c r="G5973" s="271">
        <v>40634</v>
      </c>
      <c r="H5973" s="4">
        <v>-2.8217587988819126E-3</v>
      </c>
      <c r="I5973" s="4">
        <v>0.2627705783903449</v>
      </c>
      <c r="J5973" s="4">
        <v>0.15880356753716351</v>
      </c>
      <c r="K5973" s="4">
        <v>0.30464712804791905</v>
      </c>
    </row>
    <row r="5974" spans="7:11" x14ac:dyDescent="0.35">
      <c r="G5974" s="271">
        <v>40664</v>
      </c>
      <c r="H5974" s="4">
        <v>0.1825858829402478</v>
      </c>
      <c r="I5974" s="4">
        <v>0.19422886619324697</v>
      </c>
      <c r="J5974" s="4">
        <v>0.16296190840602942</v>
      </c>
      <c r="K5974" s="4">
        <v>0.30795221990940225</v>
      </c>
    </row>
    <row r="5975" spans="7:11" x14ac:dyDescent="0.35">
      <c r="G5975" s="271">
        <v>40695</v>
      </c>
      <c r="H5975" s="4">
        <v>1.1087644046203771E-3</v>
      </c>
      <c r="I5975" s="4">
        <v>0.19114846762871029</v>
      </c>
      <c r="J5975" s="4">
        <v>0.15309978401263336</v>
      </c>
      <c r="K5975" s="4">
        <v>0.30832924622674374</v>
      </c>
    </row>
    <row r="5976" spans="7:11" x14ac:dyDescent="0.35">
      <c r="G5976" s="271">
        <v>40725</v>
      </c>
      <c r="H5976" s="4">
        <v>5.4322089777336657E-2</v>
      </c>
      <c r="I5976" s="4">
        <v>1.3801454381695999E-2</v>
      </c>
      <c r="J5976" s="4">
        <v>0.14251253859965707</v>
      </c>
      <c r="K5976" s="4">
        <v>0.27202909588034285</v>
      </c>
    </row>
    <row r="5977" spans="7:11" x14ac:dyDescent="0.35">
      <c r="G5977" s="271">
        <v>40756</v>
      </c>
      <c r="H5977" s="4">
        <v>7.7005070824444077E-2</v>
      </c>
      <c r="I5977" s="4">
        <v>0.38351231943464614</v>
      </c>
      <c r="J5977" s="4">
        <v>0.12814290571568621</v>
      </c>
      <c r="K5977" s="4">
        <v>0.29643815839981036</v>
      </c>
    </row>
    <row r="5978" spans="7:11" x14ac:dyDescent="0.35">
      <c r="G5978" s="271">
        <v>40787</v>
      </c>
      <c r="H5978" s="4">
        <v>0.1346960794813219</v>
      </c>
      <c r="I5978" s="4">
        <v>0.27121432428415426</v>
      </c>
      <c r="J5978" s="4">
        <v>0.11793584886751063</v>
      </c>
      <c r="K5978" s="4">
        <v>0.2926065243636653</v>
      </c>
    </row>
    <row r="5979" spans="7:11" x14ac:dyDescent="0.35">
      <c r="G5979" s="271">
        <v>40817</v>
      </c>
      <c r="H5979" s="4">
        <v>9.8296843925695709E-2</v>
      </c>
      <c r="I5979" s="4">
        <v>0.45375795666237573</v>
      </c>
      <c r="J5979" s="4">
        <v>0.11162128623979872</v>
      </c>
      <c r="K5979" s="4">
        <v>0.3055545183604591</v>
      </c>
    </row>
    <row r="5980" spans="7:11" x14ac:dyDescent="0.35">
      <c r="G5980" s="271">
        <v>40848</v>
      </c>
      <c r="H5980" s="4">
        <v>6.395058346977045E-2</v>
      </c>
      <c r="I5980" s="4">
        <v>0.84406688621268389</v>
      </c>
      <c r="J5980" s="4">
        <v>9.8877117012099447E-2</v>
      </c>
      <c r="K5980" s="4">
        <v>0.34479221231225998</v>
      </c>
    </row>
    <row r="5981" spans="7:11" x14ac:dyDescent="0.35">
      <c r="G5981" s="271">
        <v>40878</v>
      </c>
      <c r="H5981" s="4">
        <v>-1.5248785030910095E-2</v>
      </c>
      <c r="I5981" s="4">
        <v>0.50568283155982607</v>
      </c>
      <c r="J5981" s="4">
        <v>9.5137620491270614E-2</v>
      </c>
      <c r="K5981" s="4">
        <v>0.3657880698107403</v>
      </c>
    </row>
    <row r="5982" spans="7:11" x14ac:dyDescent="0.35">
      <c r="G5982" s="271">
        <v>40909</v>
      </c>
      <c r="H5982" s="4">
        <v>0.46050454729638624</v>
      </c>
      <c r="I5982" s="4">
        <v>0.26209963695143412</v>
      </c>
      <c r="J5982" s="4">
        <v>0.11607938305958032</v>
      </c>
      <c r="K5982" s="4">
        <v>0.33317915657282171</v>
      </c>
    </row>
    <row r="5983" spans="7:11" x14ac:dyDescent="0.35">
      <c r="G5983" s="271">
        <v>40940</v>
      </c>
      <c r="H5983" s="4">
        <v>0.51660181058152421</v>
      </c>
      <c r="I5983" s="4">
        <v>0.21354802475827017</v>
      </c>
      <c r="J5983" s="4">
        <v>0.13929841878054106</v>
      </c>
      <c r="K5983" s="4">
        <v>0.28661303589740594</v>
      </c>
    </row>
    <row r="5984" spans="7:11" x14ac:dyDescent="0.35">
      <c r="G5984" s="271">
        <v>40969</v>
      </c>
      <c r="H5984" s="4">
        <v>0.61984421104145282</v>
      </c>
      <c r="I5984" s="4">
        <v>0.32134192020504759</v>
      </c>
      <c r="J5984" s="4">
        <v>0.19050206932266023</v>
      </c>
      <c r="K5984" s="4">
        <v>0.3184243559489579</v>
      </c>
    </row>
    <row r="5985" spans="7:11" x14ac:dyDescent="0.35">
      <c r="G5985" s="271">
        <v>41000</v>
      </c>
      <c r="H5985" s="4">
        <v>0.61305636169723532</v>
      </c>
      <c r="I5985" s="4">
        <v>0.61929258758834305</v>
      </c>
      <c r="J5985" s="4">
        <v>0.24329144023303084</v>
      </c>
      <c r="K5985" s="4">
        <v>0.34776786482903743</v>
      </c>
    </row>
    <row r="5986" spans="7:11" x14ac:dyDescent="0.35">
      <c r="G5986" s="271">
        <v>41030</v>
      </c>
      <c r="H5986" s="4">
        <v>0.47888098509132204</v>
      </c>
      <c r="I5986" s="4">
        <v>0.47830938661475053</v>
      </c>
      <c r="J5986" s="4">
        <v>0.27015056715890684</v>
      </c>
      <c r="K5986" s="4">
        <v>0.36936203789166755</v>
      </c>
    </row>
    <row r="5987" spans="7:11" x14ac:dyDescent="0.35">
      <c r="G5987" s="271">
        <v>41061</v>
      </c>
      <c r="H5987" s="4">
        <v>0.57986975014434883</v>
      </c>
      <c r="I5987" s="4">
        <v>0.28914823919082977</v>
      </c>
      <c r="J5987" s="4">
        <v>0.31692418933068489</v>
      </c>
      <c r="K5987" s="4">
        <v>0.37539099142155652</v>
      </c>
    </row>
    <row r="5988" spans="7:11" x14ac:dyDescent="0.35">
      <c r="G5988" s="271">
        <v>41091</v>
      </c>
      <c r="H5988" s="4">
        <v>0.5939031972063098</v>
      </c>
      <c r="I5988" s="4">
        <v>0.3857590427504336</v>
      </c>
      <c r="J5988" s="4">
        <v>0.36176133702424007</v>
      </c>
      <c r="K5988" s="4">
        <v>0.40592333231234035</v>
      </c>
    </row>
    <row r="5989" spans="7:11" x14ac:dyDescent="0.35">
      <c r="G5989" s="271">
        <v>41122</v>
      </c>
      <c r="H5989" s="4">
        <v>0.78107122392965422</v>
      </c>
      <c r="I5989" s="4">
        <v>0.33649448875087984</v>
      </c>
      <c r="J5989" s="4">
        <v>0.41326517942408114</v>
      </c>
      <c r="K5989" s="4">
        <v>0.40087953791451003</v>
      </c>
    </row>
    <row r="5990" spans="7:11" x14ac:dyDescent="0.35">
      <c r="G5990" s="271">
        <v>41153</v>
      </c>
      <c r="H5990" s="4">
        <v>0.53230174875623182</v>
      </c>
      <c r="I5990" s="4">
        <v>0.19785590043528578</v>
      </c>
      <c r="J5990" s="4">
        <v>0.44060584054226082</v>
      </c>
      <c r="K5990" s="4">
        <v>0.39117634017683645</v>
      </c>
    </row>
    <row r="5991" spans="7:11" x14ac:dyDescent="0.35">
      <c r="G5991" s="271">
        <v>41183</v>
      </c>
      <c r="H5991" s="4">
        <v>0.96864246617763183</v>
      </c>
      <c r="I5991" s="4">
        <v>0.12188677730588093</v>
      </c>
      <c r="J5991" s="4">
        <v>0.50458932339307339</v>
      </c>
      <c r="K5991" s="4">
        <v>0.35666334219691076</v>
      </c>
    </row>
    <row r="5992" spans="7:11" x14ac:dyDescent="0.35">
      <c r="G5992" s="271">
        <v>41214</v>
      </c>
      <c r="H5992" s="4">
        <v>0.93095235636605267</v>
      </c>
      <c r="I5992" s="4">
        <v>-4.5299503596705093E-2</v>
      </c>
      <c r="J5992" s="4">
        <v>0.57512175331646431</v>
      </c>
      <c r="K5992" s="4">
        <v>0.28202322129721713</v>
      </c>
    </row>
    <row r="5993" spans="7:11" x14ac:dyDescent="0.35">
      <c r="G5993" s="271">
        <v>41244</v>
      </c>
      <c r="H5993" s="4">
        <v>0.61917732533600267</v>
      </c>
      <c r="I5993" s="4">
        <v>-6.4487198318651795E-2</v>
      </c>
      <c r="J5993" s="4">
        <v>0.63729787188633069</v>
      </c>
      <c r="K5993" s="4">
        <v>0.23287126637830968</v>
      </c>
    </row>
    <row r="5994" spans="7:11" x14ac:dyDescent="0.35">
      <c r="G5994" s="271">
        <v>41275</v>
      </c>
      <c r="H5994" s="4">
        <v>6.1239506431497004E-2</v>
      </c>
      <c r="I5994" s="4">
        <v>5.5994256672331488E-4</v>
      </c>
      <c r="J5994" s="4">
        <v>0.5868860497798476</v>
      </c>
      <c r="K5994" s="4">
        <v>0.20711087755525459</v>
      </c>
    </row>
    <row r="5995" spans="7:11" x14ac:dyDescent="0.35">
      <c r="G5995" s="271">
        <v>41306</v>
      </c>
      <c r="H5995" s="4">
        <v>-8.2155814424739182E-3</v>
      </c>
      <c r="I5995" s="4">
        <v>-0.20600496581904215</v>
      </c>
      <c r="J5995" s="4">
        <v>0.5174163111632708</v>
      </c>
      <c r="K5995" s="4">
        <v>0.16186434209047973</v>
      </c>
    </row>
    <row r="5996" spans="7:11" x14ac:dyDescent="0.35">
      <c r="G5996" s="271">
        <v>41334</v>
      </c>
      <c r="H5996" s="4">
        <v>0.10887557162801809</v>
      </c>
      <c r="I5996" s="4">
        <v>-3.0209495265550834E-2</v>
      </c>
      <c r="J5996" s="4">
        <v>0.45590209800160553</v>
      </c>
      <c r="K5996" s="4">
        <v>0.13588124591049078</v>
      </c>
    </row>
    <row r="5997" spans="7:11" x14ac:dyDescent="0.35">
      <c r="G5997" s="271">
        <v>41365</v>
      </c>
      <c r="H5997" s="4">
        <v>0.1610797690254071</v>
      </c>
      <c r="I5997" s="4">
        <v>-4.2844676359884537E-2</v>
      </c>
      <c r="J5997" s="4">
        <v>0.41232038924424264</v>
      </c>
      <c r="K5997" s="4">
        <v>8.7102457628915886E-2</v>
      </c>
    </row>
    <row r="5998" spans="7:11" x14ac:dyDescent="0.35">
      <c r="G5998" s="271">
        <v>41395</v>
      </c>
      <c r="H5998" s="4">
        <v>0.23949652945632249</v>
      </c>
      <c r="I5998" s="4">
        <v>-0.17170727652745876</v>
      </c>
      <c r="J5998" s="4">
        <v>0.38857793509176264</v>
      </c>
      <c r="K5998" s="4">
        <v>4.0008099169620559E-2</v>
      </c>
    </row>
    <row r="5999" spans="7:11" x14ac:dyDescent="0.35">
      <c r="G5999" s="271">
        <v>41426</v>
      </c>
      <c r="H5999" s="4">
        <v>0.2467253576269135</v>
      </c>
      <c r="I5999" s="4">
        <v>-5.8742165191537632E-3</v>
      </c>
      <c r="J5999" s="4">
        <v>0.36307256934565713</v>
      </c>
      <c r="K5999" s="4">
        <v>2.0536226757537301E-2</v>
      </c>
    </row>
    <row r="6000" spans="7:11" x14ac:dyDescent="0.35">
      <c r="G6000" s="271">
        <v>41456</v>
      </c>
      <c r="H6000" s="4">
        <v>8.7612080890790978E-2</v>
      </c>
      <c r="I6000" s="4">
        <v>-2.1261149356176845E-2</v>
      </c>
      <c r="J6000" s="4">
        <v>0.32114387720025439</v>
      </c>
      <c r="K6000" s="4">
        <v>-4.5005836167731905E-3</v>
      </c>
    </row>
    <row r="6001" spans="7:11" x14ac:dyDescent="0.35">
      <c r="G6001" s="271">
        <v>41487</v>
      </c>
      <c r="H6001" s="4">
        <v>2.8590822637471591E-2</v>
      </c>
      <c r="I6001" s="4">
        <v>-6.6567018295411895E-2</v>
      </c>
      <c r="J6001" s="4">
        <v>0.26885505731392811</v>
      </c>
      <c r="K6001" s="4">
        <v>-3.3175984688234905E-2</v>
      </c>
    </row>
    <row r="6002" spans="7:11" x14ac:dyDescent="0.35">
      <c r="G6002" s="271">
        <v>41518</v>
      </c>
      <c r="H6002" s="4">
        <v>-1.0607976927390905E-2</v>
      </c>
      <c r="I6002" s="4">
        <v>2.5954476673786919E-2</v>
      </c>
      <c r="J6002" s="4">
        <v>0.23284536649331833</v>
      </c>
      <c r="K6002" s="4">
        <v>-4.4236682094777824E-2</v>
      </c>
    </row>
    <row r="6003" spans="7:11" x14ac:dyDescent="0.35">
      <c r="G6003" s="271">
        <v>41548</v>
      </c>
      <c r="H6003" s="4">
        <v>-4.3433554497583571E-2</v>
      </c>
      <c r="I6003" s="4">
        <v>-0.16967824148433719</v>
      </c>
      <c r="J6003" s="4">
        <v>0.16803771495710196</v>
      </c>
      <c r="K6003" s="4">
        <v>-6.9229711794499771E-2</v>
      </c>
    </row>
    <row r="6004" spans="7:11" x14ac:dyDescent="0.35">
      <c r="G6004" s="271">
        <v>41579</v>
      </c>
      <c r="H6004" s="4">
        <v>-0.13663811173292206</v>
      </c>
      <c r="I6004" s="4">
        <v>-7.3215075775053928E-2</v>
      </c>
      <c r="J6004" s="4">
        <v>9.6050144231695889E-2</v>
      </c>
      <c r="K6004" s="4">
        <v>-7.1653271416642017E-2</v>
      </c>
    </row>
    <row r="6005" spans="7:11" x14ac:dyDescent="0.35">
      <c r="G6005" s="271">
        <v>41609</v>
      </c>
      <c r="H6005" s="4">
        <v>-0.12249104693299095</v>
      </c>
      <c r="I6005" s="4">
        <v>6.3921624200916627E-2</v>
      </c>
      <c r="J6005" s="4">
        <v>4.4302184027730007E-2</v>
      </c>
      <c r="K6005" s="4">
        <v>-6.2016287600560438E-2</v>
      </c>
    </row>
    <row r="6006" spans="7:11" x14ac:dyDescent="0.35">
      <c r="G6006" s="271">
        <v>41640</v>
      </c>
      <c r="H6006" s="4">
        <v>0.34129823401376935</v>
      </c>
      <c r="I6006" s="4">
        <v>-0.20754486648006709</v>
      </c>
      <c r="J6006" s="4">
        <v>6.5125136598897848E-2</v>
      </c>
      <c r="K6006" s="4">
        <v>-7.940701442252418E-2</v>
      </c>
    </row>
    <row r="6007" spans="7:11" x14ac:dyDescent="0.35">
      <c r="G6007" s="271">
        <v>41671</v>
      </c>
      <c r="H6007" s="4">
        <v>-8.9127233734805467E-2</v>
      </c>
      <c r="I6007" s="4">
        <v>-2.7932052999153578E-2</v>
      </c>
      <c r="J6007" s="4">
        <v>5.8480597311820315E-2</v>
      </c>
      <c r="K6007" s="4">
        <v>-6.3820422511879693E-2</v>
      </c>
    </row>
    <row r="6008" spans="7:11" x14ac:dyDescent="0.35">
      <c r="G6008" s="271">
        <v>41699</v>
      </c>
      <c r="H6008" s="4">
        <v>-0.17157560316624065</v>
      </c>
      <c r="I6008" s="4">
        <v>0.21549026508686531</v>
      </c>
      <c r="J6008" s="4">
        <v>3.1120432808835918E-2</v>
      </c>
      <c r="K6008" s="4">
        <v>-4.6467827847019083E-2</v>
      </c>
    </row>
    <row r="6009" spans="7:11" x14ac:dyDescent="0.35">
      <c r="G6009" s="271">
        <v>41730</v>
      </c>
      <c r="H6009" s="4">
        <v>-5.9988604596020068E-2</v>
      </c>
      <c r="I6009" s="4">
        <v>-8.1581614011105863E-2</v>
      </c>
      <c r="J6009" s="4">
        <v>1.2574422479780578E-2</v>
      </c>
      <c r="K6009" s="4">
        <v>-4.9968320598507976E-2</v>
      </c>
    </row>
    <row r="6010" spans="7:11" x14ac:dyDescent="0.35">
      <c r="G6010" s="271">
        <v>41760</v>
      </c>
      <c r="H6010" s="4">
        <v>-5.8691235777487361E-2</v>
      </c>
      <c r="I6010" s="4">
        <v>0.26326401493843532</v>
      </c>
      <c r="J6010" s="4">
        <v>-1.2171178382176295E-2</v>
      </c>
      <c r="K6010" s="4">
        <v>-1.6991976538187514E-2</v>
      </c>
    </row>
    <row r="6011" spans="7:11" x14ac:dyDescent="0.35">
      <c r="G6011" s="271">
        <v>41791</v>
      </c>
      <c r="H6011" s="4">
        <v>0.12362407286259147</v>
      </c>
      <c r="I6011" s="4">
        <v>5.5171542772993742E-2</v>
      </c>
      <c r="J6011" s="4">
        <v>-1.8547366892435524E-2</v>
      </c>
      <c r="K6011" s="4">
        <v>-1.2155233720383074E-2</v>
      </c>
    </row>
    <row r="6012" spans="7:11" x14ac:dyDescent="0.35">
      <c r="G6012" s="271">
        <v>41821</v>
      </c>
      <c r="H6012" s="4">
        <v>0.30568038611037873</v>
      </c>
      <c r="I6012" s="4">
        <v>-1.6806176596424138E-2</v>
      </c>
      <c r="J6012" s="4">
        <v>6.4634611106617612E-5</v>
      </c>
      <c r="K6012" s="4">
        <v>-1.1780159666778811E-2</v>
      </c>
    </row>
    <row r="6013" spans="7:11" x14ac:dyDescent="0.35">
      <c r="G6013" s="271">
        <v>41852</v>
      </c>
      <c r="H6013" s="4">
        <v>0.20507840732508309</v>
      </c>
      <c r="I6013" s="4">
        <v>9.7414835789814358E-2</v>
      </c>
      <c r="J6013" s="4">
        <v>1.3707930119636114E-2</v>
      </c>
      <c r="K6013" s="4">
        <v>2.8727335255871456E-3</v>
      </c>
    </row>
    <row r="6014" spans="7:11" x14ac:dyDescent="0.35">
      <c r="G6014" s="271">
        <v>41883</v>
      </c>
      <c r="H6014" s="4">
        <v>0.41271653826794386</v>
      </c>
      <c r="I6014" s="4">
        <v>0.10704463647435358</v>
      </c>
      <c r="J6014" s="4">
        <v>4.0826473696556231E-2</v>
      </c>
      <c r="K6014" s="4">
        <v>1.0123448379624422E-2</v>
      </c>
    </row>
    <row r="6015" spans="7:11" x14ac:dyDescent="0.35">
      <c r="G6015" s="271">
        <v>41913</v>
      </c>
      <c r="H6015" s="4">
        <v>0.161157332319255</v>
      </c>
      <c r="I6015" s="4">
        <v>7.2443489927001892E-2</v>
      </c>
      <c r="J6015" s="4">
        <v>5.7843308481040578E-2</v>
      </c>
      <c r="K6015" s="4">
        <v>3.2855180398271955E-2</v>
      </c>
    </row>
    <row r="6016" spans="7:11" x14ac:dyDescent="0.35">
      <c r="G6016" s="271">
        <v>41944</v>
      </c>
      <c r="H6016" s="4">
        <v>0.16461543724566052</v>
      </c>
      <c r="I6016" s="4">
        <v>-0.2139997716507368</v>
      </c>
      <c r="J6016" s="4">
        <v>8.4748954324040504E-2</v>
      </c>
      <c r="K6016" s="4">
        <v>2.1827959679566744E-2</v>
      </c>
    </row>
    <row r="6017" spans="7:11" x14ac:dyDescent="0.35">
      <c r="G6017" s="271">
        <v>41974</v>
      </c>
      <c r="H6017" s="4">
        <v>0.24151550369842179</v>
      </c>
      <c r="I6017" s="4">
        <v>-0.14748251544188895</v>
      </c>
      <c r="J6017" s="4">
        <v>0.11629479406124132</v>
      </c>
      <c r="K6017" s="4">
        <v>3.9786595986108786E-3</v>
      </c>
    </row>
    <row r="6018" spans="7:11" x14ac:dyDescent="0.35">
      <c r="G6018" s="271">
        <v>42005</v>
      </c>
      <c r="H6018" s="4">
        <v>-0.21831208707396443</v>
      </c>
      <c r="I6018" s="4">
        <v>-0.28208856507647073</v>
      </c>
      <c r="J6018" s="4">
        <v>6.9422340221098278E-2</v>
      </c>
      <c r="K6018" s="4">
        <v>2.601191865028829E-3</v>
      </c>
    </row>
    <row r="6019" spans="7:11" x14ac:dyDescent="0.35">
      <c r="G6019" s="271">
        <v>42036</v>
      </c>
      <c r="H6019" s="4">
        <v>5.3684594798478535E-2</v>
      </c>
      <c r="I6019" s="4">
        <v>-0.21208830663665623</v>
      </c>
      <c r="J6019" s="4">
        <v>8.0695690981529733E-2</v>
      </c>
      <c r="K6019" s="4">
        <v>-1.1462032692165613E-2</v>
      </c>
    </row>
    <row r="6020" spans="7:11" x14ac:dyDescent="0.35">
      <c r="G6020" s="271">
        <v>42064</v>
      </c>
      <c r="H6020" s="4">
        <v>0.13715236210452897</v>
      </c>
      <c r="I6020" s="4">
        <v>-0.17072784988471668</v>
      </c>
      <c r="J6020" s="4">
        <v>0.10949712298491443</v>
      </c>
      <c r="K6020" s="4">
        <v>-4.2743315392781311E-2</v>
      </c>
    </row>
    <row r="6021" spans="7:11" x14ac:dyDescent="0.35">
      <c r="G6021" s="271">
        <v>42095</v>
      </c>
      <c r="H6021" s="4">
        <v>6.6444604254047857E-2</v>
      </c>
      <c r="I6021" s="4">
        <v>-0.29934985308898976</v>
      </c>
      <c r="J6021" s="4">
        <v>0.12113537415362652</v>
      </c>
      <c r="K6021" s="4">
        <v>-6.1387832814660426E-2</v>
      </c>
    </row>
    <row r="6022" spans="7:11" x14ac:dyDescent="0.35">
      <c r="G6022" s="271">
        <v>42125</v>
      </c>
      <c r="H6022" s="4">
        <v>-9.1589815557343912E-2</v>
      </c>
      <c r="I6022" s="4">
        <v>-0.27467702455221754</v>
      </c>
      <c r="J6022" s="4">
        <v>0.11912482030881844</v>
      </c>
      <c r="K6022" s="4">
        <v>-0.10469354527295782</v>
      </c>
    </row>
    <row r="6023" spans="7:11" x14ac:dyDescent="0.35">
      <c r="G6023" s="271">
        <v>42156</v>
      </c>
      <c r="H6023" s="4">
        <v>-6.6007648798076746E-2</v>
      </c>
      <c r="I6023" s="4">
        <v>-0.18620888640041433</v>
      </c>
      <c r="J6023" s="4">
        <v>9.9913145149991944E-2</v>
      </c>
      <c r="K6023" s="4">
        <v>-0.12443574988879913</v>
      </c>
    </row>
    <row r="6024" spans="7:11" x14ac:dyDescent="0.35">
      <c r="G6024" s="271">
        <v>42186</v>
      </c>
      <c r="H6024" s="4">
        <v>-0.16128583395758822</v>
      </c>
      <c r="I6024" s="4">
        <v>-0.14990728210730353</v>
      </c>
      <c r="J6024" s="4">
        <v>5.5007280895716271E-2</v>
      </c>
      <c r="K6024" s="4">
        <v>-0.13525839740000245</v>
      </c>
    </row>
    <row r="6025" spans="7:11" x14ac:dyDescent="0.35">
      <c r="G6025" s="271">
        <v>42217</v>
      </c>
      <c r="H6025" s="4">
        <v>-0.25448205970563131</v>
      </c>
      <c r="I6025" s="4">
        <v>-0.31614626367215359</v>
      </c>
      <c r="J6025" s="4">
        <v>1.529982066426494E-2</v>
      </c>
      <c r="K6025" s="4">
        <v>-0.17278302343786367</v>
      </c>
    </row>
    <row r="6026" spans="7:11" x14ac:dyDescent="0.35">
      <c r="G6026" s="271">
        <v>42248</v>
      </c>
      <c r="H6026" s="4">
        <v>-0.21859299394481213</v>
      </c>
      <c r="I6026" s="4">
        <v>-0.41581390224848414</v>
      </c>
      <c r="J6026" s="4">
        <v>-2.946983204039888E-2</v>
      </c>
      <c r="K6026" s="4">
        <v>-0.22102160639338397</v>
      </c>
    </row>
    <row r="6027" spans="7:11" x14ac:dyDescent="0.35">
      <c r="G6027" s="271">
        <v>42278</v>
      </c>
      <c r="H6027" s="4">
        <v>-0.10877938838332568</v>
      </c>
      <c r="I6027" s="4">
        <v>-0.31417570560696961</v>
      </c>
      <c r="J6027" s="4">
        <v>-5.1291015113285932E-2</v>
      </c>
      <c r="K6027" s="4">
        <v>-0.25206707644851145</v>
      </c>
    </row>
    <row r="6028" spans="7:11" x14ac:dyDescent="0.35">
      <c r="G6028" s="271">
        <v>42309</v>
      </c>
      <c r="H6028" s="4">
        <v>-3.5194721362740489E-2</v>
      </c>
      <c r="I6028" s="4">
        <v>-4.6806683113994274E-2</v>
      </c>
      <c r="J6028" s="4">
        <v>-6.6019331495199118E-2</v>
      </c>
      <c r="K6028" s="4">
        <v>-0.24202019339088898</v>
      </c>
    </row>
    <row r="6029" spans="7:11" x14ac:dyDescent="0.35">
      <c r="G6029" s="271">
        <v>42339</v>
      </c>
      <c r="H6029" s="4">
        <v>-0.21762837311192851</v>
      </c>
      <c r="I6029" s="4">
        <v>-0.24664831826119005</v>
      </c>
      <c r="J6029" s="4">
        <v>-0.10167377860089077</v>
      </c>
      <c r="K6029" s="4">
        <v>-0.25040266974395153</v>
      </c>
    </row>
    <row r="6030" spans="7:11" x14ac:dyDescent="0.35">
      <c r="G6030" s="271">
        <v>42370</v>
      </c>
      <c r="H6030" s="4">
        <v>-5.9956886879411697E-2</v>
      </c>
      <c r="I6030" s="4">
        <v>-0.18439479465924691</v>
      </c>
      <c r="J6030" s="4">
        <v>-8.8652192681560105E-2</v>
      </c>
      <c r="K6030" s="4">
        <v>-0.24472827439306755</v>
      </c>
    </row>
    <row r="6031" spans="7:11" x14ac:dyDescent="0.35">
      <c r="G6031" s="271">
        <v>42401</v>
      </c>
      <c r="H6031" s="4">
        <v>-9.5676861583240069E-2</v>
      </c>
      <c r="I6031" s="4">
        <v>-0.16603501471296389</v>
      </c>
      <c r="J6031" s="4">
        <v>-9.8517988158313807E-2</v>
      </c>
      <c r="K6031" s="4">
        <v>-0.24244906076747064</v>
      </c>
    </row>
    <row r="6032" spans="7:11" x14ac:dyDescent="0.35">
      <c r="G6032" s="271">
        <v>42430</v>
      </c>
      <c r="H6032" s="4">
        <v>-0.10899601521394631</v>
      </c>
      <c r="I6032" s="4">
        <v>-0.23772481561975145</v>
      </c>
      <c r="J6032" s="4">
        <v>-0.11632268725467321</v>
      </c>
      <c r="K6032" s="4">
        <v>-0.24885310473128319</v>
      </c>
    </row>
    <row r="6033" spans="7:11" x14ac:dyDescent="0.35">
      <c r="G6033" s="271">
        <v>42461</v>
      </c>
      <c r="H6033" s="4">
        <v>-0.1113714975232587</v>
      </c>
      <c r="I6033" s="4">
        <v>-0.13502929494769711</v>
      </c>
      <c r="J6033" s="4">
        <v>-0.12974682816565142</v>
      </c>
      <c r="K6033" s="4">
        <v>-0.23678122666260959</v>
      </c>
    </row>
    <row r="6034" spans="7:11" x14ac:dyDescent="0.35">
      <c r="G6034" s="271">
        <v>42491</v>
      </c>
      <c r="H6034" s="4">
        <v>5.2476502044184858E-2</v>
      </c>
      <c r="I6034" s="4">
        <v>-0.20616848886587391</v>
      </c>
      <c r="J6034" s="4">
        <v>-0.11919466013953417</v>
      </c>
      <c r="K6034" s="4">
        <v>-0.23059981754733516</v>
      </c>
    </row>
    <row r="6035" spans="7:11" x14ac:dyDescent="0.35">
      <c r="G6035" s="271">
        <v>42522</v>
      </c>
      <c r="H6035" s="4">
        <v>-0.12662100791913478</v>
      </c>
      <c r="I6035" s="4">
        <v>-0.18212830081031128</v>
      </c>
      <c r="J6035" s="4">
        <v>-0.12474695923657109</v>
      </c>
      <c r="K6035" s="4">
        <v>-0.23107833630602204</v>
      </c>
    </row>
    <row r="6036" spans="7:11" x14ac:dyDescent="0.35">
      <c r="G6036" s="271">
        <v>42552</v>
      </c>
      <c r="H6036" s="4">
        <v>-0.10866263361084616</v>
      </c>
      <c r="I6036" s="4">
        <v>-0.14364103342492951</v>
      </c>
      <c r="J6036" s="4">
        <v>-0.11966220011390349</v>
      </c>
      <c r="K6036" s="4">
        <v>-0.23171284631379807</v>
      </c>
    </row>
    <row r="6037" spans="7:11" x14ac:dyDescent="0.35">
      <c r="G6037" s="271">
        <v>42583</v>
      </c>
      <c r="H6037" s="4">
        <v>0.10475134050855295</v>
      </c>
      <c r="I6037" s="4">
        <v>-8.7309597835608876E-2</v>
      </c>
      <c r="J6037" s="4">
        <v>-9.2438199237608765E-2</v>
      </c>
      <c r="K6037" s="4">
        <v>-0.21056360979168887</v>
      </c>
    </row>
    <row r="6038" spans="7:11" x14ac:dyDescent="0.35">
      <c r="G6038" s="271">
        <v>42614</v>
      </c>
      <c r="H6038" s="4">
        <v>-8.6519974331155103E-3</v>
      </c>
      <c r="I6038" s="4">
        <v>-4.9006358107706927E-2</v>
      </c>
      <c r="J6038" s="4">
        <v>-7.5280957416755556E-2</v>
      </c>
      <c r="K6038" s="4">
        <v>-0.17313989956408082</v>
      </c>
    </row>
    <row r="6039" spans="7:11" x14ac:dyDescent="0.35">
      <c r="G6039" s="271">
        <v>42644</v>
      </c>
      <c r="H6039" s="4">
        <v>-8.6267923293894877E-2</v>
      </c>
      <c r="I6039" s="4">
        <v>9.4261124377592598E-3</v>
      </c>
      <c r="J6039" s="4">
        <v>-7.3041450134753161E-2</v>
      </c>
      <c r="K6039" s="4">
        <v>-0.14301044527783302</v>
      </c>
    </row>
    <row r="6040" spans="7:11" x14ac:dyDescent="0.35">
      <c r="G6040" s="271">
        <v>42675</v>
      </c>
      <c r="H6040" s="4">
        <v>1.455830344833009E-2</v>
      </c>
      <c r="I6040" s="4">
        <v>2.4157663929709416E-2</v>
      </c>
      <c r="J6040" s="4">
        <v>-6.8694191153872985E-2</v>
      </c>
      <c r="K6040" s="4">
        <v>-0.13767401240044874</v>
      </c>
    </row>
    <row r="6041" spans="7:11" x14ac:dyDescent="0.35">
      <c r="G6041" s="271">
        <v>42705</v>
      </c>
      <c r="H6041" s="4">
        <v>0.14042591496159629</v>
      </c>
      <c r="I6041" s="4">
        <v>0.16737116862124535</v>
      </c>
      <c r="J6041" s="4">
        <v>-3.762918994599207E-2</v>
      </c>
      <c r="K6041" s="4">
        <v>-0.10487929945583674</v>
      </c>
    </row>
    <row r="6042" spans="7:11" x14ac:dyDescent="0.35">
      <c r="G6042" s="271">
        <v>42736</v>
      </c>
      <c r="H6042" s="4">
        <v>0.45036419809457318</v>
      </c>
      <c r="I6042" s="4">
        <v>0.77042912045167156</v>
      </c>
      <c r="J6042" s="4">
        <v>-1.6288648805404815E-3</v>
      </c>
      <c r="K6042" s="4">
        <v>-5.0759126829875267E-2</v>
      </c>
    </row>
    <row r="6043" spans="7:11" x14ac:dyDescent="0.35">
      <c r="G6043" s="271">
        <v>42767</v>
      </c>
      <c r="H6043" s="4">
        <v>0.31723696084845265</v>
      </c>
      <c r="I6043" s="4">
        <v>0.40405008276597698</v>
      </c>
      <c r="J6043" s="4">
        <v>2.7820530806512922E-2</v>
      </c>
      <c r="K6043" s="4">
        <v>-1.0831515976821082E-2</v>
      </c>
    </row>
    <row r="6044" spans="7:11" x14ac:dyDescent="0.35">
      <c r="G6044" s="271">
        <v>42795</v>
      </c>
      <c r="H6044" s="4">
        <v>0.21413543514681899</v>
      </c>
      <c r="I6044" s="4">
        <v>0.23518725571683707</v>
      </c>
      <c r="J6044" s="4">
        <v>5.5844171205711168E-2</v>
      </c>
      <c r="K6044" s="4">
        <v>3.2382297258818138E-2</v>
      </c>
    </row>
    <row r="6045" spans="7:11" x14ac:dyDescent="0.35">
      <c r="G6045" s="271">
        <v>42826</v>
      </c>
      <c r="H6045" s="4">
        <v>0.12891717624163879</v>
      </c>
      <c r="I6045" s="4">
        <v>0.16344282220647854</v>
      </c>
      <c r="J6045" s="4">
        <v>7.7361176279593602E-2</v>
      </c>
      <c r="K6045" s="4">
        <v>5.6272316180962179E-2</v>
      </c>
    </row>
    <row r="6046" spans="7:11" x14ac:dyDescent="0.35">
      <c r="G6046" s="271">
        <v>42856</v>
      </c>
      <c r="H6046" s="4">
        <v>0.19689068215660477</v>
      </c>
      <c r="I6046" s="4">
        <v>0.19643827341671627</v>
      </c>
      <c r="J6046" s="4">
        <v>9.0235642242800784E-2</v>
      </c>
      <c r="K6046" s="4">
        <v>9.2507148273708983E-2</v>
      </c>
    </row>
    <row r="6047" spans="7:11" x14ac:dyDescent="0.35">
      <c r="G6047" s="271">
        <v>42887</v>
      </c>
      <c r="H6047" s="4">
        <v>0.19445807080123956</v>
      </c>
      <c r="I6047" s="4">
        <v>-5.6131972797357488E-3</v>
      </c>
      <c r="J6047" s="4">
        <v>0.12057633453187999</v>
      </c>
      <c r="K6047" s="4">
        <v>0.11241417419607047</v>
      </c>
    </row>
    <row r="6048" spans="7:11" x14ac:dyDescent="0.35">
      <c r="G6048" s="271">
        <v>42917</v>
      </c>
      <c r="H6048" s="4">
        <v>6.9879005760933532E-2</v>
      </c>
      <c r="I6048" s="4">
        <v>0.27731991668863909</v>
      </c>
      <c r="J6048" s="4">
        <v>0.13839807305864071</v>
      </c>
      <c r="K6048" s="4">
        <v>0.15318375314377408</v>
      </c>
    </row>
    <row r="6049" spans="7:11" x14ac:dyDescent="0.35">
      <c r="G6049" s="271">
        <v>42948</v>
      </c>
      <c r="H6049" s="4">
        <v>4.8039728202247778E-2</v>
      </c>
      <c r="I6049" s="4">
        <v>0.2133219230469694</v>
      </c>
      <c r="J6049" s="4">
        <v>0.13349967671551077</v>
      </c>
      <c r="K6049" s="4">
        <v>0.18272544336798013</v>
      </c>
    </row>
    <row r="6050" spans="7:11" x14ac:dyDescent="0.35">
      <c r="G6050" s="271">
        <v>42979</v>
      </c>
      <c r="H6050" s="4">
        <v>0.1978961443552405</v>
      </c>
      <c r="I6050" s="4">
        <v>5.9132226224279716E-2</v>
      </c>
      <c r="J6050" s="4">
        <v>0.14908475295896539</v>
      </c>
      <c r="K6050" s="4">
        <v>0.19280240913460944</v>
      </c>
    </row>
    <row r="6051" spans="7:11" x14ac:dyDescent="0.35">
      <c r="G6051" s="271">
        <v>43009</v>
      </c>
      <c r="H6051" s="4">
        <v>0.15455657614194984</v>
      </c>
      <c r="I6051" s="4">
        <v>0.23213616851986507</v>
      </c>
      <c r="J6051" s="4">
        <v>0.17091488205476013</v>
      </c>
      <c r="K6051" s="4">
        <v>0.21300518222078368</v>
      </c>
    </row>
    <row r="6052" spans="7:11" x14ac:dyDescent="0.35">
      <c r="G6052" s="271">
        <v>43040</v>
      </c>
      <c r="H6052" s="4">
        <v>4.8227315407636251E-2</v>
      </c>
      <c r="I6052" s="4">
        <v>0.1801744209464835</v>
      </c>
      <c r="J6052" s="4">
        <v>0.1739915665641325</v>
      </c>
      <c r="K6052" s="4">
        <v>0.22750676790847613</v>
      </c>
    </row>
    <row r="6053" spans="7:11" x14ac:dyDescent="0.35">
      <c r="G6053" s="271">
        <v>43070</v>
      </c>
      <c r="H6053" s="4">
        <v>7.4016161332428387E-2</v>
      </c>
      <c r="I6053" s="4">
        <v>-0.10378948780571862</v>
      </c>
      <c r="J6053" s="4">
        <v>0.1674910005415009</v>
      </c>
      <c r="K6053" s="4">
        <v>0.20089761418380259</v>
      </c>
    </row>
    <row r="6054" spans="7:11" x14ac:dyDescent="0.35">
      <c r="G6054" s="271">
        <v>43101</v>
      </c>
      <c r="H6054" s="4">
        <v>-8.5737230881830051E-2</v>
      </c>
      <c r="I6054" s="4">
        <v>0.21627916882854348</v>
      </c>
      <c r="J6054" s="4">
        <v>0.12167978768748622</v>
      </c>
      <c r="K6054" s="4">
        <v>0.16911438932955103</v>
      </c>
    </row>
    <row r="6055" spans="7:11" x14ac:dyDescent="0.35">
      <c r="G6055" s="271">
        <v>43132</v>
      </c>
      <c r="H6055" s="4">
        <v>-0.11191408971178929</v>
      </c>
      <c r="I6055" s="4">
        <v>-0.1430556028634391</v>
      </c>
      <c r="J6055" s="4">
        <v>8.7580366421156519E-2</v>
      </c>
      <c r="K6055" s="4">
        <v>0.12329060215093746</v>
      </c>
    </row>
    <row r="6056" spans="7:11" x14ac:dyDescent="0.35">
      <c r="G6056" s="271">
        <v>43160</v>
      </c>
      <c r="H6056" s="4">
        <v>-3.9351648545819851E-2</v>
      </c>
      <c r="I6056" s="4">
        <v>-0.20231779528705096</v>
      </c>
      <c r="J6056" s="4">
        <v>6.5662072616007761E-2</v>
      </c>
      <c r="K6056" s="4">
        <v>8.3710259737693304E-2</v>
      </c>
    </row>
    <row r="6057" spans="7:11" x14ac:dyDescent="0.35">
      <c r="G6057" s="271">
        <v>43191</v>
      </c>
      <c r="H6057" s="4">
        <v>8.0399200269885007E-2</v>
      </c>
      <c r="I6057" s="4">
        <v>0.32426483443364562</v>
      </c>
      <c r="J6057" s="4">
        <v>6.209816945838309E-2</v>
      </c>
      <c r="K6057" s="4">
        <v>9.7655145771678997E-2</v>
      </c>
    </row>
    <row r="6058" spans="7:11" x14ac:dyDescent="0.35">
      <c r="G6058" s="271">
        <v>43221</v>
      </c>
      <c r="H6058" s="4">
        <v>1.3816365458278801E-2</v>
      </c>
      <c r="I6058" s="4">
        <v>0.14016311767863532</v>
      </c>
      <c r="J6058" s="4">
        <v>4.6214207046581413E-2</v>
      </c>
      <c r="K6058" s="4">
        <v>9.4278709332766386E-2</v>
      </c>
    </row>
    <row r="6059" spans="7:11" x14ac:dyDescent="0.35">
      <c r="G6059" s="271">
        <v>43252</v>
      </c>
      <c r="H6059" s="4">
        <v>3.1463986426943258E-2</v>
      </c>
      <c r="I6059" s="4">
        <v>0.31730847203852441</v>
      </c>
      <c r="J6059" s="4">
        <v>3.3474779311466474E-2</v>
      </c>
      <c r="K6059" s="4">
        <v>0.11849854564136497</v>
      </c>
    </row>
    <row r="6060" spans="7:11" x14ac:dyDescent="0.35">
      <c r="G6060" s="271">
        <v>43282</v>
      </c>
      <c r="H6060" s="4">
        <v>9.1553444629776548E-2</v>
      </c>
      <c r="I6060" s="4">
        <v>0.2006881671326648</v>
      </c>
      <c r="J6060" s="4">
        <v>3.5425746486262844E-2</v>
      </c>
      <c r="K6060" s="4">
        <v>0.1143955585609624</v>
      </c>
    </row>
    <row r="6061" spans="7:11" x14ac:dyDescent="0.35">
      <c r="G6061" s="271">
        <v>43313</v>
      </c>
      <c r="H6061" s="4">
        <v>0.21114501969485033</v>
      </c>
      <c r="I6061" s="4">
        <v>0.12963994823932312</v>
      </c>
      <c r="J6061" s="4">
        <v>4.7801570005340022E-2</v>
      </c>
      <c r="K6061" s="4">
        <v>0.10818814563062262</v>
      </c>
    </row>
    <row r="6062" spans="7:11" x14ac:dyDescent="0.35">
      <c r="G6062" s="271">
        <v>43344</v>
      </c>
      <c r="H6062" s="4">
        <v>-8.3736028612396263E-2</v>
      </c>
      <c r="I6062" s="4">
        <v>8.192604021246308E-2</v>
      </c>
      <c r="J6062" s="4">
        <v>2.771942943950445E-2</v>
      </c>
      <c r="K6062" s="4">
        <v>0.10968253092052094</v>
      </c>
    </row>
    <row r="6063" spans="7:11" x14ac:dyDescent="0.35">
      <c r="G6063" s="271">
        <v>43374</v>
      </c>
      <c r="H6063" s="4">
        <v>0.20217642321558138</v>
      </c>
      <c r="I6063" s="4">
        <v>0.30952518142236851</v>
      </c>
      <c r="J6063" s="4">
        <v>3.3005622392492384E-2</v>
      </c>
      <c r="K6063" s="4">
        <v>0.11901099466323584</v>
      </c>
    </row>
    <row r="6064" spans="7:11" x14ac:dyDescent="0.35">
      <c r="G6064" s="271">
        <v>43405</v>
      </c>
      <c r="H6064" s="4">
        <v>2.9222004526083811E-2</v>
      </c>
      <c r="I6064" s="4">
        <v>4.1171133056788101E-2</v>
      </c>
      <c r="J6064" s="4">
        <v>3.140546698615454E-2</v>
      </c>
      <c r="K6064" s="4">
        <v>0.10708288668104671</v>
      </c>
    </row>
    <row r="6065" spans="7:11" x14ac:dyDescent="0.35">
      <c r="G6065" s="271">
        <v>43435</v>
      </c>
      <c r="H6065" s="4">
        <v>-2.5649932214190208E-2</v>
      </c>
      <c r="I6065" s="4">
        <v>4.9205910409762632E-2</v>
      </c>
      <c r="J6065" s="4">
        <v>2.3205451108648134E-2</v>
      </c>
      <c r="K6065" s="4">
        <v>0.11967527679763923</v>
      </c>
    </row>
    <row r="6066" spans="7:11" x14ac:dyDescent="0.35">
      <c r="G6066" s="271">
        <v>43466</v>
      </c>
      <c r="H6066" s="4">
        <v>3.9154208020088843E-2</v>
      </c>
      <c r="I6066" s="4">
        <v>-8.163013066428837E-2</v>
      </c>
      <c r="J6066" s="4">
        <v>3.4459798274529607E-2</v>
      </c>
      <c r="K6066" s="4">
        <v>8.9370984568724499E-2</v>
      </c>
    </row>
    <row r="6067" spans="7:11" x14ac:dyDescent="0.35">
      <c r="G6067" s="271">
        <v>43497</v>
      </c>
      <c r="H6067" s="4">
        <v>4.0628563968207132E-2</v>
      </c>
      <c r="I6067" s="4">
        <v>0.16787791855565204</v>
      </c>
      <c r="J6067" s="4">
        <v>4.6921639396494852E-2</v>
      </c>
      <c r="K6067" s="4">
        <v>0.11486882732114445</v>
      </c>
    </row>
    <row r="6068" spans="7:11" x14ac:dyDescent="0.35">
      <c r="G6068" s="271">
        <v>43525</v>
      </c>
      <c r="H6068" s="4">
        <v>0.13287784064015473</v>
      </c>
      <c r="I6068" s="4">
        <v>0.21380702015148922</v>
      </c>
      <c r="J6068" s="4">
        <v>6.1944587512959171E-2</v>
      </c>
      <c r="K6068" s="4">
        <v>0.14962872891195933</v>
      </c>
    </row>
    <row r="6069" spans="7:11" x14ac:dyDescent="0.35">
      <c r="G6069" s="271">
        <v>43556</v>
      </c>
      <c r="H6069" s="4">
        <v>4.5841583237556938E-2</v>
      </c>
      <c r="I6069" s="4">
        <v>6.3374642786102608E-3</v>
      </c>
      <c r="J6069" s="4">
        <v>5.9031285370470421E-2</v>
      </c>
      <c r="K6069" s="4">
        <v>0.12271765784301691</v>
      </c>
    </row>
    <row r="6070" spans="7:11" x14ac:dyDescent="0.35">
      <c r="G6070" s="271">
        <v>43586</v>
      </c>
      <c r="H6070" s="4">
        <v>8.6449711358459691E-2</v>
      </c>
      <c r="I6070" s="4">
        <v>0.33287054432001306</v>
      </c>
      <c r="J6070" s="4">
        <v>6.5920592422590962E-2</v>
      </c>
      <c r="K6070" s="4">
        <v>0.13983085233650572</v>
      </c>
    </row>
    <row r="6071" spans="7:11" x14ac:dyDescent="0.35">
      <c r="G6071" s="271">
        <v>43617</v>
      </c>
      <c r="H6071" s="4">
        <v>3.093188145291581E-2</v>
      </c>
      <c r="I6071" s="4">
        <v>-1.5732709710010395E-2</v>
      </c>
      <c r="J6071" s="4">
        <v>6.577562968476891E-2</v>
      </c>
      <c r="K6071" s="4">
        <v>0.11423309123389758</v>
      </c>
    </row>
    <row r="6072" spans="7:11" x14ac:dyDescent="0.35">
      <c r="G6072" s="271">
        <v>43647</v>
      </c>
      <c r="H6072" s="4">
        <v>8.2849211729736583E-2</v>
      </c>
      <c r="I6072" s="4">
        <v>-0.10021191396593776</v>
      </c>
      <c r="J6072" s="4">
        <v>6.5216205817212325E-2</v>
      </c>
      <c r="K6072" s="4">
        <v>8.4190146365674456E-2</v>
      </c>
    </row>
    <row r="6073" spans="7:11" x14ac:dyDescent="0.35">
      <c r="G6073" s="271">
        <v>43678</v>
      </c>
      <c r="H6073" s="4">
        <v>-0.15665943856189879</v>
      </c>
      <c r="I6073" s="4">
        <v>-7.3225375554072936E-2</v>
      </c>
      <c r="J6073" s="4">
        <v>3.5295325141261324E-2</v>
      </c>
      <c r="K6073" s="4">
        <v>6.5323678502603899E-2</v>
      </c>
    </row>
    <row r="6074" spans="7:11" x14ac:dyDescent="0.35">
      <c r="G6074" s="271">
        <v>43709</v>
      </c>
      <c r="H6074" s="4">
        <v>9.6493232976900822E-2</v>
      </c>
      <c r="I6074" s="4">
        <v>0.15278876304207523</v>
      </c>
      <c r="J6074" s="4">
        <v>4.8617570389525744E-2</v>
      </c>
      <c r="K6074" s="4">
        <v>7.0563231278618632E-2</v>
      </c>
    </row>
    <row r="6075" spans="7:11" x14ac:dyDescent="0.35">
      <c r="G6075" s="271">
        <v>43739</v>
      </c>
      <c r="H6075" s="4">
        <v>-0.16207450109100729</v>
      </c>
      <c r="I6075" s="4">
        <v>-0.24812181697621483</v>
      </c>
      <c r="J6075" s="4">
        <v>1.6388640185868164E-2</v>
      </c>
      <c r="K6075" s="4">
        <v>1.6103000440428783E-2</v>
      </c>
    </row>
    <row r="6076" spans="7:11" x14ac:dyDescent="0.35">
      <c r="G6076" s="271">
        <v>43770</v>
      </c>
      <c r="H6076" s="4">
        <v>-0.15345344302600006</v>
      </c>
      <c r="I6076" s="4">
        <v>-0.14450898215086838</v>
      </c>
      <c r="J6076" s="4">
        <v>4.854045086679637E-4</v>
      </c>
      <c r="K6076" s="4">
        <v>1.2474399530626457E-4</v>
      </c>
    </row>
    <row r="6077" spans="7:11" x14ac:dyDescent="0.35">
      <c r="G6077" s="271">
        <v>43800</v>
      </c>
      <c r="H6077" s="4">
        <v>-3.5391150583631403E-2</v>
      </c>
      <c r="I6077" s="4">
        <v>0.37271817909784333</v>
      </c>
      <c r="J6077" s="4">
        <v>-2.4541445357506575E-4</v>
      </c>
      <c r="K6077" s="4">
        <v>2.1794447511007897E-2</v>
      </c>
    </row>
    <row r="6078" spans="7:11" x14ac:dyDescent="0.35">
      <c r="G6078" s="271">
        <v>43831</v>
      </c>
      <c r="H6078" s="4">
        <v>-7.0479947377305008E-2</v>
      </c>
      <c r="I6078" s="4">
        <v>-5.531196688894302E-2</v>
      </c>
      <c r="J6078" s="4">
        <v>-9.2950533176712202E-3</v>
      </c>
      <c r="K6078" s="4">
        <v>2.5026065996453184E-2</v>
      </c>
    </row>
    <row r="6079" spans="7:11" x14ac:dyDescent="0.35">
      <c r="G6079" s="271">
        <v>43862</v>
      </c>
      <c r="H6079" s="4">
        <v>9.6649333031639806E-2</v>
      </c>
      <c r="I6079" s="4">
        <v>5.612872737777419E-2</v>
      </c>
      <c r="J6079" s="4">
        <v>-5.0955298713479813E-3</v>
      </c>
      <c r="K6079" s="4">
        <v>1.8059729899864152E-2</v>
      </c>
    </row>
    <row r="6080" spans="7:11" x14ac:dyDescent="0.35">
      <c r="G6080" s="271">
        <v>43891</v>
      </c>
      <c r="H6080" s="4">
        <v>-0.14696574590258049</v>
      </c>
      <c r="I6080" s="4">
        <v>-7.4196372270652455E-2</v>
      </c>
      <c r="J6080" s="4">
        <v>-2.9136524101000427E-2</v>
      </c>
      <c r="K6080" s="4">
        <v>-6.7748106179221779E-4</v>
      </c>
    </row>
    <row r="6081" spans="7:11" x14ac:dyDescent="0.35">
      <c r="G6081" s="271">
        <v>43922</v>
      </c>
      <c r="H6081" s="4">
        <v>-8.3601115021510575E-2</v>
      </c>
      <c r="I6081" s="4">
        <v>-0.49743108744926856</v>
      </c>
      <c r="J6081" s="4">
        <v>-4.0074042196804549E-2</v>
      </c>
      <c r="K6081" s="4">
        <v>-4.4834873709545975E-2</v>
      </c>
    </row>
    <row r="6082" spans="7:11" x14ac:dyDescent="0.35">
      <c r="G6082" s="271">
        <v>43952</v>
      </c>
      <c r="H6082" s="4">
        <v>-0.24994595782644036</v>
      </c>
      <c r="I6082" s="4">
        <v>-0.57916409437011396</v>
      </c>
      <c r="J6082" s="4">
        <v>-7.1892475806833001E-2</v>
      </c>
      <c r="K6082" s="4">
        <v>-0.12881397353688406</v>
      </c>
    </row>
    <row r="6083" spans="7:11" x14ac:dyDescent="0.35">
      <c r="G6083" s="271">
        <v>43983</v>
      </c>
      <c r="H6083" s="4">
        <v>-9.4437178658745791E-2</v>
      </c>
      <c r="I6083" s="4">
        <v>-0.33738033886270569</v>
      </c>
      <c r="J6083" s="4">
        <v>-8.2723280223459095E-2</v>
      </c>
      <c r="K6083" s="4">
        <v>-0.15400926815092775</v>
      </c>
    </row>
    <row r="6084" spans="7:11" x14ac:dyDescent="0.35">
      <c r="G6084" s="271">
        <v>44013</v>
      </c>
      <c r="H6084" s="4">
        <v>-0.1495312671367528</v>
      </c>
      <c r="I6084" s="4">
        <v>-0.26508304306453456</v>
      </c>
      <c r="J6084" s="4">
        <v>-0.10182210065371244</v>
      </c>
      <c r="K6084" s="4">
        <v>-0.16888150492008436</v>
      </c>
    </row>
    <row r="6085" spans="7:11" x14ac:dyDescent="0.35">
      <c r="G6085" s="271">
        <v>44044</v>
      </c>
      <c r="H6085" s="4">
        <v>-7.1002516408829486E-2</v>
      </c>
      <c r="I6085" s="4">
        <v>-0.24320396456768023</v>
      </c>
      <c r="J6085" s="4">
        <v>-9.4998903579491589E-2</v>
      </c>
      <c r="K6085" s="4">
        <v>-0.1836241439673687</v>
      </c>
    </row>
    <row r="6086" spans="7:11" x14ac:dyDescent="0.35">
      <c r="G6086" s="271">
        <v>44075</v>
      </c>
      <c r="H6086" s="4">
        <v>-3.8025425387908873E-2</v>
      </c>
      <c r="I6086" s="4">
        <v>-0.2030208064488509</v>
      </c>
      <c r="J6086" s="4">
        <v>-0.10357606580263357</v>
      </c>
      <c r="K6086" s="4">
        <v>-0.20797121744484026</v>
      </c>
    </row>
    <row r="6087" spans="7:11" x14ac:dyDescent="0.35">
      <c r="G6087" s="271">
        <v>44105</v>
      </c>
      <c r="H6087" s="4">
        <v>-3.8774125803414661E-2</v>
      </c>
      <c r="I6087" s="4">
        <v>-0.27397365402189244</v>
      </c>
      <c r="J6087" s="4">
        <v>-9.3007350260345012E-2</v>
      </c>
      <c r="K6087" s="4">
        <v>-0.20898454335860428</v>
      </c>
    </row>
    <row r="6088" spans="7:11" x14ac:dyDescent="0.35">
      <c r="G6088" s="271">
        <v>44136</v>
      </c>
      <c r="H6088" s="4">
        <v>-2.990299033376409E-2</v>
      </c>
      <c r="I6088" s="4">
        <v>-0.22103175682665588</v>
      </c>
      <c r="J6088" s="4">
        <v>-8.3079412050582668E-2</v>
      </c>
      <c r="K6088" s="4">
        <v>-0.21545344761833252</v>
      </c>
    </row>
    <row r="6089" spans="7:11" x14ac:dyDescent="0.35">
      <c r="G6089" s="271">
        <v>44166</v>
      </c>
      <c r="H6089" s="4">
        <v>4.6598321267218079E-2</v>
      </c>
      <c r="I6089" s="4">
        <v>-0.3096110847132012</v>
      </c>
      <c r="J6089" s="4">
        <v>-7.6829767060320298E-2</v>
      </c>
      <c r="K6089" s="4">
        <v>-0.26215111476589659</v>
      </c>
    </row>
    <row r="6090" spans="7:11" x14ac:dyDescent="0.35">
      <c r="G6090" s="271">
        <v>44197</v>
      </c>
      <c r="H6090" s="4">
        <v>-0.10635659764218763</v>
      </c>
      <c r="I6090" s="4">
        <v>-0.2735422097525827</v>
      </c>
      <c r="J6090" s="4">
        <v>-7.9684214759416672E-2</v>
      </c>
      <c r="K6090" s="4">
        <v>-0.2814698941102709</v>
      </c>
    </row>
    <row r="6091" spans="7:11" x14ac:dyDescent="0.35">
      <c r="G6091" s="271">
        <v>44228</v>
      </c>
      <c r="H6091" s="4">
        <v>4.5062282882688542E-3</v>
      </c>
      <c r="I6091" s="4">
        <v>-9.2701077534423915E-2</v>
      </c>
      <c r="J6091" s="4">
        <v>-8.5801055263854731E-2</v>
      </c>
      <c r="K6091" s="4">
        <v>-0.2918399760305731</v>
      </c>
    </row>
    <row r="6092" spans="7:11" x14ac:dyDescent="0.35">
      <c r="G6092" s="271">
        <v>44256</v>
      </c>
      <c r="H6092" s="4">
        <v>0.26024775089631236</v>
      </c>
      <c r="I6092" s="4">
        <v>8.9193887812724526E-2</v>
      </c>
      <c r="J6092" s="4">
        <v>-5.2332752580011355E-2</v>
      </c>
      <c r="K6092" s="4">
        <v>-0.28184693794705273</v>
      </c>
    </row>
    <row r="6093" spans="7:11" x14ac:dyDescent="0.35">
      <c r="G6093" s="271">
        <v>44287</v>
      </c>
      <c r="H6093" s="4">
        <v>5.5014904349446336E-2</v>
      </c>
      <c r="I6093" s="4">
        <v>0.74586199451788837</v>
      </c>
      <c r="J6093" s="4">
        <v>-4.0623833220151506E-2</v>
      </c>
      <c r="K6093" s="4">
        <v>-0.21465923788642283</v>
      </c>
    </row>
    <row r="6094" spans="7:11" x14ac:dyDescent="0.35">
      <c r="G6094" s="271">
        <v>44317</v>
      </c>
      <c r="H6094" s="4">
        <v>0.27198127079825074</v>
      </c>
      <c r="I6094" s="4">
        <v>0.75169064874780234</v>
      </c>
      <c r="J6094" s="4">
        <v>5.9998274931303275E-3</v>
      </c>
      <c r="K6094" s="4">
        <v>-0.12374784461464527</v>
      </c>
    </row>
    <row r="6095" spans="7:11" x14ac:dyDescent="0.35">
      <c r="G6095" s="271">
        <v>44348</v>
      </c>
      <c r="H6095" s="4">
        <v>0.10434734377552823</v>
      </c>
      <c r="I6095" s="4">
        <v>0.42633085148547512</v>
      </c>
      <c r="J6095" s="4">
        <v>2.4297377603817116E-2</v>
      </c>
      <c r="K6095" s="4">
        <v>-7.0517182471355633E-2</v>
      </c>
    </row>
    <row r="6096" spans="7:11" x14ac:dyDescent="0.35">
      <c r="G6096" s="271">
        <v>44378</v>
      </c>
      <c r="H6096" s="4">
        <v>0.11197836136323347</v>
      </c>
      <c r="I6096" s="4">
        <v>0.33379231655393005</v>
      </c>
      <c r="J6096" s="4">
        <v>4.8337606359845076E-2</v>
      </c>
      <c r="K6096" s="4">
        <v>-1.9022058826252852E-2</v>
      </c>
    </row>
    <row r="6097" spans="7:11" x14ac:dyDescent="0.35">
      <c r="G6097" s="271">
        <v>44409</v>
      </c>
      <c r="H6097" s="4">
        <v>0.19871197559510301</v>
      </c>
      <c r="I6097" s="4">
        <v>0.50278366640015415</v>
      </c>
      <c r="J6097" s="4">
        <v>6.8714532321215938E-2</v>
      </c>
      <c r="K6097" s="4">
        <v>4.3949719027818634E-2</v>
      </c>
    </row>
    <row r="6098" spans="7:11" x14ac:dyDescent="0.35">
      <c r="G6098" s="271">
        <v>44440</v>
      </c>
      <c r="H6098" s="4">
        <v>0.14184946925208552</v>
      </c>
      <c r="I6098" s="4">
        <v>0.21575001746777311</v>
      </c>
      <c r="J6098" s="4">
        <v>8.3115079881614484E-2</v>
      </c>
      <c r="K6098" s="4">
        <v>8.1867630812814784E-2</v>
      </c>
    </row>
    <row r="6099" spans="7:11" x14ac:dyDescent="0.35">
      <c r="G6099" s="271">
        <v>44470</v>
      </c>
      <c r="H6099" s="4">
        <v>0.21080545519723337</v>
      </c>
      <c r="I6099" s="4">
        <v>0.44661732645027552</v>
      </c>
      <c r="J6099" s="4">
        <v>0.10429044514451347</v>
      </c>
      <c r="K6099" s="4">
        <v>0.14495999429260742</v>
      </c>
    </row>
    <row r="6100" spans="7:11" x14ac:dyDescent="0.35">
      <c r="G6100" s="271">
        <v>44501</v>
      </c>
      <c r="H6100" s="4">
        <v>0.16735891170567463</v>
      </c>
      <c r="I6100" s="4">
        <v>0.63925894317600385</v>
      </c>
      <c r="J6100" s="4">
        <v>0.12001766434422523</v>
      </c>
      <c r="K6100" s="4">
        <v>0.21580209446594045</v>
      </c>
    </row>
    <row r="6101" spans="7:11" x14ac:dyDescent="0.35">
      <c r="G6101" s="271">
        <v>44531</v>
      </c>
      <c r="H6101" s="4">
        <v>0.12930959311708556</v>
      </c>
      <c r="I6101" s="4">
        <v>0.68494791625231155</v>
      </c>
      <c r="J6101" s="4">
        <v>0.12703247502511883</v>
      </c>
      <c r="K6101" s="4">
        <v>0.31865056851676954</v>
      </c>
    </row>
    <row r="6102" spans="7:11" x14ac:dyDescent="0.35">
      <c r="G6102" s="271">
        <v>44562</v>
      </c>
      <c r="H6102" s="4">
        <v>0.31619693768745849</v>
      </c>
      <c r="I6102" s="4">
        <v>1.0461688944620069</v>
      </c>
      <c r="J6102" s="4">
        <v>0.16136289955515304</v>
      </c>
      <c r="K6102" s="4">
        <v>0.44946475722003343</v>
      </c>
    </row>
    <row r="6103" spans="7:11" x14ac:dyDescent="0.35">
      <c r="G6103" s="271">
        <v>44593</v>
      </c>
      <c r="H6103" s="4">
        <v>0.18843172285426157</v>
      </c>
      <c r="I6103" s="4">
        <v>0.65408438997913954</v>
      </c>
      <c r="J6103" s="4">
        <v>0.17743871357176078</v>
      </c>
      <c r="K6103" s="4">
        <v>0.53089271489188605</v>
      </c>
    </row>
    <row r="6104" spans="7:11" x14ac:dyDescent="0.35">
      <c r="G6104" s="271">
        <v>44621</v>
      </c>
      <c r="H6104" s="4">
        <v>7.0124348319953178E-2</v>
      </c>
      <c r="I6104" s="4">
        <v>0.68056330900240836</v>
      </c>
      <c r="J6104" s="4">
        <v>0.15900471607176603</v>
      </c>
      <c r="K6104" s="4">
        <v>0.58854770614167773</v>
      </c>
    </row>
    <row r="6105" spans="7:11" x14ac:dyDescent="0.35">
      <c r="G6105" s="271">
        <v>44652</v>
      </c>
      <c r="H6105" s="4">
        <v>0.2585034761929299</v>
      </c>
      <c r="I6105" s="4">
        <v>0.71494807654782955</v>
      </c>
      <c r="J6105" s="4">
        <v>0.17703224777356197</v>
      </c>
      <c r="K6105" s="4">
        <v>0.59226911481293132</v>
      </c>
    </row>
    <row r="6106" spans="7:11" x14ac:dyDescent="0.35">
      <c r="G6106" s="271">
        <v>44682</v>
      </c>
      <c r="H6106" s="4">
        <v>0.30005579179098896</v>
      </c>
      <c r="I6106" s="4">
        <v>1.1517417891088293</v>
      </c>
      <c r="J6106" s="4">
        <v>0.18185217244256413</v>
      </c>
      <c r="K6106" s="4">
        <v>0.63872907059174944</v>
      </c>
    </row>
    <row r="6107" spans="7:11" x14ac:dyDescent="0.35">
      <c r="G6107" s="271">
        <v>44713</v>
      </c>
      <c r="H6107" s="4">
        <v>0.37021515502340319</v>
      </c>
      <c r="I6107" s="4">
        <v>1.3777255220189253</v>
      </c>
      <c r="J6107" s="4">
        <v>0.20622604461947303</v>
      </c>
      <c r="K6107" s="4">
        <v>0.72185783904522927</v>
      </c>
    </row>
    <row r="6108" spans="7:11" x14ac:dyDescent="0.35">
      <c r="G6108" s="271">
        <v>44743</v>
      </c>
      <c r="H6108" s="4">
        <v>0.37822172565394996</v>
      </c>
      <c r="I6108" s="4">
        <v>0.99753243487197429</v>
      </c>
      <c r="J6108" s="4">
        <v>0.22864201743474699</v>
      </c>
      <c r="K6108" s="4">
        <v>0.78115419238711836</v>
      </c>
    </row>
    <row r="6109" spans="7:11" x14ac:dyDescent="0.35">
      <c r="G6109" s="271">
        <v>44774</v>
      </c>
      <c r="H6109" s="4">
        <v>0.35349614679590635</v>
      </c>
      <c r="I6109" s="4">
        <v>0.54807582965188173</v>
      </c>
      <c r="J6109" s="4">
        <v>0.24092265904515808</v>
      </c>
      <c r="K6109" s="4">
        <v>0.77585267168374483</v>
      </c>
    </row>
    <row r="6110" spans="7:11" x14ac:dyDescent="0.35">
      <c r="G6110" s="271">
        <v>44805</v>
      </c>
      <c r="H6110" s="4">
        <v>0.10304361681563234</v>
      </c>
      <c r="I6110" s="4">
        <v>0.67013412355807311</v>
      </c>
      <c r="J6110" s="4">
        <v>0.23670754974873454</v>
      </c>
      <c r="K6110" s="4">
        <v>0.80725523169732782</v>
      </c>
    </row>
    <row r="6111" spans="7:11" x14ac:dyDescent="0.35">
      <c r="G6111" s="271">
        <v>44835</v>
      </c>
      <c r="H6111" s="4">
        <v>4.2610752910281491E-3</v>
      </c>
      <c r="I6111" s="4">
        <v>0.68161679197797276</v>
      </c>
      <c r="J6111" s="4">
        <v>0.21745297164475752</v>
      </c>
      <c r="K6111" s="4">
        <v>0.81878617559093936</v>
      </c>
    </row>
    <row r="6112" spans="7:11" x14ac:dyDescent="0.35">
      <c r="G6112" s="271">
        <v>44866</v>
      </c>
      <c r="H6112" s="4">
        <v>0.30570081023623596</v>
      </c>
      <c r="I6112" s="4">
        <v>0.47254223175791044</v>
      </c>
      <c r="J6112" s="4">
        <v>0.2281282049743234</v>
      </c>
      <c r="K6112" s="4">
        <v>0.79533401627514522</v>
      </c>
    </row>
    <row r="6113" spans="7:11" x14ac:dyDescent="0.35">
      <c r="G6113" s="271">
        <v>44896</v>
      </c>
      <c r="H6113" s="4">
        <v>0.28288471567212392</v>
      </c>
      <c r="I6113" s="4">
        <v>0.12850621977331556</v>
      </c>
      <c r="J6113" s="4">
        <v>0.24071523674293549</v>
      </c>
      <c r="K6113" s="4">
        <v>0.73109691435797286</v>
      </c>
    </row>
    <row r="6114" spans="7:11" x14ac:dyDescent="0.35">
      <c r="G6114" s="271">
        <v>44927</v>
      </c>
      <c r="H6114" s="4">
        <v>0.15391261738821882</v>
      </c>
      <c r="I6114" s="4">
        <v>-0.10289754655740491</v>
      </c>
      <c r="J6114" s="4">
        <v>0.22826096006737262</v>
      </c>
      <c r="K6114" s="4">
        <v>0.61283240848406284</v>
      </c>
    </row>
    <row r="6115" spans="7:11" x14ac:dyDescent="0.35">
      <c r="G6115" s="271">
        <v>44958</v>
      </c>
      <c r="H6115" s="4">
        <v>0.12968437988108583</v>
      </c>
      <c r="I6115" s="4">
        <v>-6.6284429226244335E-2</v>
      </c>
      <c r="J6115" s="4">
        <v>0.22249910687016405</v>
      </c>
      <c r="K6115" s="4">
        <v>0.53561378852136099</v>
      </c>
    </row>
    <row r="6116" spans="7:11" x14ac:dyDescent="0.35">
      <c r="G6116" s="271">
        <v>44986</v>
      </c>
      <c r="H6116" s="4">
        <v>0.21767269514186438</v>
      </c>
      <c r="I6116" s="4">
        <v>-6.0526192903175957E-2</v>
      </c>
      <c r="J6116" s="4">
        <v>0.23603128597431744</v>
      </c>
      <c r="K6116" s="4">
        <v>0.46064577290872211</v>
      </c>
    </row>
    <row r="6117" spans="7:11" x14ac:dyDescent="0.35">
      <c r="G6117" s="271">
        <v>45017</v>
      </c>
      <c r="H6117" s="4">
        <v>2.83920642933988E-2</v>
      </c>
      <c r="I6117" s="4">
        <v>-8.5280103658104567E-2</v>
      </c>
      <c r="J6117" s="4">
        <v>0.21408654416241224</v>
      </c>
      <c r="K6117" s="4">
        <v>0.38397925194592997</v>
      </c>
    </row>
    <row r="6118" spans="7:11" x14ac:dyDescent="0.35">
      <c r="G6118" s="271">
        <v>45047</v>
      </c>
      <c r="H6118" s="4">
        <v>-1.3407042485809817E-2</v>
      </c>
      <c r="I6118" s="4">
        <v>-0.4007891818900039</v>
      </c>
      <c r="J6118" s="4">
        <v>0.18190645119534787</v>
      </c>
      <c r="K6118" s="4">
        <v>0.2353197888076497</v>
      </c>
    </row>
    <row r="6119" spans="7:11" x14ac:dyDescent="0.35">
      <c r="G6119" s="271">
        <v>45078</v>
      </c>
      <c r="H6119" s="4">
        <v>-0.11980510941384148</v>
      </c>
      <c r="I6119" s="4">
        <v>-0.36799895913793013</v>
      </c>
      <c r="J6119" s="4">
        <v>0.13487874768083596</v>
      </c>
      <c r="K6119" s="4">
        <v>9.520347853363953E-2</v>
      </c>
    </row>
    <row r="6120" spans="7:11" x14ac:dyDescent="0.35">
      <c r="G6120" s="271">
        <v>45108</v>
      </c>
      <c r="H6120" s="4">
        <v>-0.15133456917887511</v>
      </c>
      <c r="I6120" s="4">
        <v>-0.36854032505776124</v>
      </c>
      <c r="J6120" s="4">
        <v>8.9556872139664678E-2</v>
      </c>
      <c r="K6120" s="4">
        <v>-1.2236941184253558E-2</v>
      </c>
    </row>
    <row r="6121" spans="7:11" x14ac:dyDescent="0.35">
      <c r="G6121" s="271">
        <v>45139</v>
      </c>
      <c r="H6121" s="4">
        <v>-5.7998075068979138E-2</v>
      </c>
      <c r="I6121" s="4">
        <v>-0.20855105799170215</v>
      </c>
      <c r="J6121" s="4">
        <v>5.8930663220756685E-2</v>
      </c>
      <c r="K6121" s="4">
        <v>-6.6164599497779197E-2</v>
      </c>
    </row>
    <row r="6122" spans="7:11" x14ac:dyDescent="0.35">
      <c r="G6122" s="271">
        <v>45170</v>
      </c>
      <c r="H6122" s="4">
        <v>0.16316838955191582</v>
      </c>
      <c r="I6122" s="4">
        <v>-0.1349510728050739</v>
      </c>
      <c r="J6122" s="4">
        <v>6.3656110736187488E-2</v>
      </c>
      <c r="K6122" s="4">
        <v>-0.10782806043682924</v>
      </c>
    </row>
    <row r="6123" spans="7:11" x14ac:dyDescent="0.35">
      <c r="G6123" s="271">
        <v>45200</v>
      </c>
      <c r="H6123" s="4">
        <v>0.20193557611313917</v>
      </c>
      <c r="I6123" s="4">
        <v>-0.10845684157468616</v>
      </c>
      <c r="J6123" s="4">
        <v>7.8513121044301082E-2</v>
      </c>
      <c r="K6123" s="4">
        <v>-0.14835658547424813</v>
      </c>
    </row>
    <row r="6124" spans="7:11" x14ac:dyDescent="0.35">
      <c r="G6124" s="271">
        <v>45231</v>
      </c>
      <c r="H6124" s="4">
        <v>2.3220475136830343E-2</v>
      </c>
      <c r="I6124" s="4">
        <v>-0.12621085761703499</v>
      </c>
      <c r="J6124" s="4">
        <v>5.8672309868387007E-2</v>
      </c>
      <c r="K6124" s="4">
        <v>-0.18081898854634193</v>
      </c>
    </row>
    <row r="6125" spans="7:11" x14ac:dyDescent="0.35">
      <c r="G6125" s="271">
        <v>45261</v>
      </c>
      <c r="H6125" s="4">
        <v>3.2426806690367682E-2</v>
      </c>
      <c r="I6125" s="4">
        <v>-0.12916855487164591</v>
      </c>
      <c r="J6125" s="4">
        <v>4.0281967101059024E-2</v>
      </c>
      <c r="K6125" s="4">
        <v>-0.19631076043026918</v>
      </c>
    </row>
    <row r="6126" spans="7:11" x14ac:dyDescent="0.35">
      <c r="G6126" s="271">
        <v>45292</v>
      </c>
      <c r="H6126" s="4">
        <v>-2.617975498227143E-2</v>
      </c>
      <c r="I6126" s="4">
        <v>3.5600201399743625E-4</v>
      </c>
      <c r="J6126" s="4">
        <v>2.6894494851831707E-2</v>
      </c>
      <c r="K6126" s="4">
        <v>-0.19014926704975232</v>
      </c>
    </row>
    <row r="6127" spans="7:11" x14ac:dyDescent="0.35">
      <c r="G6127" s="271">
        <v>45323</v>
      </c>
      <c r="H6127" s="4">
        <v>-2.9173132268944912E-2</v>
      </c>
      <c r="I6127" s="4">
        <v>4.0836447293850053E-2</v>
      </c>
      <c r="J6127" s="4">
        <v>1.4860008801848679E-2</v>
      </c>
      <c r="K6127" s="4">
        <v>-0.18359199506656032</v>
      </c>
    </row>
    <row r="6128" spans="7:11" x14ac:dyDescent="0.35">
      <c r="G6128" s="271">
        <v>45352</v>
      </c>
      <c r="H6128" s="4">
        <v>-0.17842440949381333</v>
      </c>
      <c r="I6128" s="4">
        <v>-0.16749482273533156</v>
      </c>
      <c r="J6128" s="4">
        <v>-2.001208255334519E-2</v>
      </c>
      <c r="K6128" s="4">
        <v>-0.19171080392426909</v>
      </c>
    </row>
    <row r="6129" spans="7:11" x14ac:dyDescent="0.35">
      <c r="G6129" s="271">
        <v>45383</v>
      </c>
      <c r="H6129" s="4">
        <v>0.20532744910002609</v>
      </c>
      <c r="I6129" s="4">
        <v>5.4524713873270958E-2</v>
      </c>
      <c r="J6129" s="4">
        <v>-5.3165895831681631E-3</v>
      </c>
      <c r="K6129" s="4">
        <v>-0.18223050444526268</v>
      </c>
    </row>
    <row r="6130" spans="7:11" x14ac:dyDescent="0.35">
      <c r="G6130" s="271">
        <v>45413</v>
      </c>
      <c r="H6130" s="4">
        <v>5.8310922867774284E-2</v>
      </c>
      <c r="I6130" s="4">
        <v>0.23609276500726906</v>
      </c>
      <c r="J6130" s="4">
        <v>1.2546666061850065E-3</v>
      </c>
      <c r="K6130" s="4">
        <v>-0.13276683625983321</v>
      </c>
    </row>
    <row r="6131" spans="7:11" x14ac:dyDescent="0.35">
      <c r="G6131" s="271">
        <v>45444</v>
      </c>
      <c r="H6131" s="4">
        <v>6.5047479337354552E-3</v>
      </c>
      <c r="I6131" s="4">
        <v>-0.14485021997932446</v>
      </c>
      <c r="J6131" s="4">
        <v>1.3114236066846141E-2</v>
      </c>
      <c r="K6131" s="4">
        <v>-0.10590002517933506</v>
      </c>
    </row>
    <row r="6132" spans="7:11" x14ac:dyDescent="0.35">
      <c r="G6132" s="271">
        <v>45474</v>
      </c>
      <c r="H6132" s="4">
        <v>0.23571043944824499</v>
      </c>
      <c r="I6132" s="4">
        <v>4.7534060242334641E-2</v>
      </c>
      <c r="J6132" s="4">
        <v>4.4875837118370621E-2</v>
      </c>
      <c r="K6132" s="4">
        <v>-6.3182578649813581E-2</v>
      </c>
    </row>
    <row r="6133" spans="7:11" x14ac:dyDescent="0.35">
      <c r="G6133" s="271">
        <v>45505</v>
      </c>
      <c r="H6133" s="4">
        <v>-7.0627194466546306E-2</v>
      </c>
      <c r="I6133" s="4">
        <v>-4.0890741535625108E-2</v>
      </c>
      <c r="J6133" s="4">
        <v>4.4375162856491457E-2</v>
      </c>
      <c r="K6133" s="4">
        <v>-4.6319922747965481E-2</v>
      </c>
    </row>
    <row r="6134" spans="7:11" x14ac:dyDescent="0.35">
      <c r="G6134" s="271">
        <v>45536</v>
      </c>
      <c r="H6134" s="4">
        <v>-7.0873582203207719E-2</v>
      </c>
      <c r="I6134" s="4">
        <v>-0.13385770440354139</v>
      </c>
      <c r="J6134" s="4">
        <v>2.6890577428236417E-2</v>
      </c>
      <c r="K6134" s="4">
        <v>-4.5137287628252865E-2</v>
      </c>
    </row>
    <row r="6135" spans="7:11" x14ac:dyDescent="0.35">
      <c r="G6135" s="271">
        <v>45566</v>
      </c>
      <c r="H6135" s="4">
        <v>-9.4629197252830366E-2</v>
      </c>
      <c r="I6135" s="4">
        <v>-7.1388496249895739E-2</v>
      </c>
      <c r="J6135" s="4">
        <v>4.4850586415228211E-3</v>
      </c>
      <c r="K6135" s="4">
        <v>-4.1096479975679556E-2</v>
      </c>
    </row>
    <row r="6136" spans="7:11" x14ac:dyDescent="0.35">
      <c r="G6136" s="271">
        <v>45597</v>
      </c>
      <c r="H6136" s="4">
        <v>-4.1145595855200057E-2</v>
      </c>
      <c r="I6136" s="4">
        <v>7.0413863800734999E-2</v>
      </c>
      <c r="J6136" s="4">
        <v>-8.6257772497178031E-4</v>
      </c>
      <c r="K6136" s="4">
        <v>-2.2988820047094349E-2</v>
      </c>
    </row>
    <row r="6137" spans="7:11" x14ac:dyDescent="0.35">
      <c r="G6137" s="271">
        <v>45627</v>
      </c>
      <c r="H6137" s="4">
        <v>-0.14130877946306342</v>
      </c>
      <c r="I6137" s="4">
        <v>-0.10600470360440006</v>
      </c>
      <c r="J6137" s="4">
        <v>-1.654204361806344E-2</v>
      </c>
      <c r="K6137" s="4">
        <v>-2.0052453505807422E-2</v>
      </c>
    </row>
    <row r="6138" spans="7:11" x14ac:dyDescent="0.35">
      <c r="G6138" s="271">
        <v>45658</v>
      </c>
      <c r="H6138" s="4">
        <v>-4.1860326582171981E-2</v>
      </c>
      <c r="I6138" s="4">
        <v>0.20869484558078599</v>
      </c>
      <c r="J6138" s="4">
        <v>-1.7729074917828491E-2</v>
      </c>
      <c r="K6138" s="4">
        <v>-2.9169892315048518E-3</v>
      </c>
    </row>
    <row r="6139" spans="7:11" x14ac:dyDescent="0.35">
      <c r="G6139" s="271">
        <v>45689</v>
      </c>
      <c r="H6139" s="4">
        <v>-5.5995419536456037E-2</v>
      </c>
      <c r="I6139" s="4">
        <v>-0.2025151224785996</v>
      </c>
      <c r="J6139" s="4">
        <v>-1.9801923435849855E-2</v>
      </c>
      <c r="K6139" s="4">
        <v>-2.3460856741853386E-2</v>
      </c>
    </row>
    <row r="6140" spans="7:11" x14ac:dyDescent="0.35">
      <c r="G6140" s="271">
        <v>45717</v>
      </c>
      <c r="H6140" s="4">
        <v>3.3329693989315512E-2</v>
      </c>
      <c r="I6140" s="4">
        <v>0.20592995993326779</v>
      </c>
      <c r="J6140" s="4">
        <v>2.0064144047426957E-4</v>
      </c>
      <c r="K6140" s="4">
        <v>5.8254578067045149E-3</v>
      </c>
    </row>
    <row r="6141" spans="7:11" x14ac:dyDescent="0.35">
      <c r="G6141" s="271">
        <v>45748</v>
      </c>
      <c r="H6141" s="4">
        <v>-0.11623095713366161</v>
      </c>
      <c r="I6141" s="4">
        <v>-0.18578869023641231</v>
      </c>
      <c r="J6141" s="4">
        <v>-2.8429326091783391E-2</v>
      </c>
      <c r="K6141" s="4">
        <v>-1.6556687908485634E-2</v>
      </c>
    </row>
    <row r="6142" spans="7:11" x14ac:dyDescent="0.35">
      <c r="G6142" s="271">
        <v>45778</v>
      </c>
      <c r="H6142" s="4">
        <v>-0.12600713060966928</v>
      </c>
      <c r="I6142" s="4">
        <v>-0.2228045574293922</v>
      </c>
      <c r="J6142" s="4">
        <v>-4.5790628258076449E-2</v>
      </c>
      <c r="K6142" s="4">
        <v>-5.3528022322705593E-2</v>
      </c>
    </row>
    <row r="6143" spans="7:11" x14ac:dyDescent="0.35">
      <c r="G6143" s="271">
        <v>45809</v>
      </c>
      <c r="H6143" s="4">
        <v>-9.932604879981044E-3</v>
      </c>
      <c r="I6143" s="4">
        <v>-9.6038142109050595E-2</v>
      </c>
      <c r="J6143" s="4">
        <v>-4.7119078300139172E-2</v>
      </c>
      <c r="K6143" s="4">
        <v>-4.8941246408690908E-2</v>
      </c>
    </row>
    <row r="6144" spans="7:11" x14ac:dyDescent="0.35">
      <c r="G6144" s="271">
        <v>45839</v>
      </c>
      <c r="H6144" s="4">
        <v>-0.16641430808299051</v>
      </c>
      <c r="I6144" s="4">
        <v>5.9199809286766492E-2</v>
      </c>
      <c r="J6144" s="4">
        <v>-7.8529470541599977E-2</v>
      </c>
      <c r="K6144" s="4">
        <v>-4.7595288963434901E-2</v>
      </c>
    </row>
    <row r="6145" spans="7:11" x14ac:dyDescent="0.35">
      <c r="G6145" s="271">
        <v>45870</v>
      </c>
      <c r="H6145" s="4">
        <v>-0.14037687161145485</v>
      </c>
      <c r="I6145" s="4">
        <v>-0.10412855583319103</v>
      </c>
      <c r="J6145" s="4">
        <v>-8.3508434870086079E-2</v>
      </c>
      <c r="K6145" s="4">
        <v>-5.2825653411899598E-2</v>
      </c>
    </row>
    <row r="6146" spans="7:11" x14ac:dyDescent="0.35">
      <c r="G6146" s="271">
        <v>45901</v>
      </c>
      <c r="H6146" s="4">
        <v>-1.6270165881270393E-2</v>
      </c>
      <c r="I6146" s="4">
        <v>8.4687711764264817E-2</v>
      </c>
      <c r="J6146" s="4">
        <v>-7.9604732599593331E-2</v>
      </c>
      <c r="K6146" s="4">
        <v>-3.6211977266106365E-2</v>
      </c>
    </row>
    <row r="6147" spans="7:11" x14ac:dyDescent="0.35">
      <c r="G6147" s="271">
        <v>45931</v>
      </c>
      <c r="H6147" s="4">
        <v>7.6274141209901725E-2</v>
      </c>
      <c r="I6147" s="4">
        <v>1.7594653131819182E-2</v>
      </c>
      <c r="J6147" s="4">
        <v>-6.6567169391589243E-2</v>
      </c>
      <c r="K6147" s="4">
        <v>-2.819818416848352E-2</v>
      </c>
    </row>
    <row r="6148" spans="7:11" x14ac:dyDescent="0.35">
      <c r="G6148" s="271">
        <v>45962</v>
      </c>
      <c r="H6148" s="4">
        <v>0.13764040945912859</v>
      </c>
      <c r="I6148" s="4">
        <v>-0.22394181948885994</v>
      </c>
      <c r="J6148" s="4">
        <v>-5.2304982822204638E-2</v>
      </c>
      <c r="K6148" s="4">
        <v>-5.553398264592746E-2</v>
      </c>
    </row>
    <row r="6149" spans="7:11" x14ac:dyDescent="0.35">
      <c r="G6149" s="271">
        <v>45992</v>
      </c>
      <c r="H6149" s="4">
        <v>5.3619538122755994E-2</v>
      </c>
      <c r="I6149" s="4">
        <v>4.4598411064096677E-2</v>
      </c>
      <c r="J6149" s="4">
        <v>-3.5690576925573203E-2</v>
      </c>
      <c r="K6149" s="4">
        <v>-4.4754386518171763E-2</v>
      </c>
    </row>
    <row r="6150" spans="7:11" x14ac:dyDescent="0.35">
      <c r="G6150" s="271">
        <v>46023</v>
      </c>
      <c r="H6150" s="4">
        <v>6.5889125912703905E-2</v>
      </c>
      <c r="I6150" s="4">
        <v>-0.27148741305433211</v>
      </c>
      <c r="J6150" s="4">
        <v>-2.7580332544057895E-2</v>
      </c>
      <c r="K6150" s="4">
        <v>-8.8265666483922312E-2</v>
      </c>
    </row>
    <row r="6151" spans="7:11" x14ac:dyDescent="0.35">
      <c r="G6151" s="271">
        <v>46054</v>
      </c>
      <c r="H6151" s="4">
        <v>4.5300866871722301E-2</v>
      </c>
      <c r="I6151" s="4">
        <v>-4.5489931668439398E-2</v>
      </c>
      <c r="J6151" s="4">
        <v>-1.9816135496812937E-2</v>
      </c>
      <c r="K6151" s="4">
        <v>-7.5348809750948376E-2</v>
      </c>
    </row>
    <row r="6152" spans="7:11" x14ac:dyDescent="0.35">
      <c r="G6152" s="271">
        <v>46082</v>
      </c>
      <c r="H6152" s="4">
        <v>-1</v>
      </c>
      <c r="I6152" s="4">
        <v>-1</v>
      </c>
      <c r="J6152" s="4">
        <v>-2.5169194079455504E-2</v>
      </c>
      <c r="K6152" s="4">
        <v>-0.10150979025280427</v>
      </c>
    </row>
    <row r="6153" spans="7:11" x14ac:dyDescent="0.35">
      <c r="G6153" s="271">
        <v>46113</v>
      </c>
      <c r="H6153" s="4">
        <v>-1</v>
      </c>
      <c r="I6153" s="4">
        <v>-1</v>
      </c>
      <c r="J6153" s="4">
        <v>-2.3907309848553826E-2</v>
      </c>
      <c r="K6153" s="4">
        <v>-8.7598620726142995E-2</v>
      </c>
    </row>
    <row r="6154" spans="7:11" x14ac:dyDescent="0.35">
      <c r="G6154" s="271">
        <v>46143</v>
      </c>
      <c r="H6154" s="4">
        <v>-1</v>
      </c>
      <c r="I6154" s="4">
        <v>-1</v>
      </c>
      <c r="J6154" s="4">
        <v>-1.9697124999194737E-2</v>
      </c>
      <c r="K6154" s="4">
        <v>-6.3308632334344583E-2</v>
      </c>
    </row>
    <row r="6155" spans="7:11" x14ac:dyDescent="0.35">
      <c r="G6155" s="271">
        <v>46174</v>
      </c>
      <c r="H6155" s="4">
        <v>-1</v>
      </c>
      <c r="I6155" s="4">
        <v>-1</v>
      </c>
      <c r="J6155" s="4">
        <v>-2.481436255776992E-2</v>
      </c>
      <c r="K6155" s="4">
        <v>-4.0361928362569022E-2</v>
      </c>
    </row>
    <row r="6156" spans="7:11" x14ac:dyDescent="0.35">
      <c r="G6156" s="271">
        <v>46204</v>
      </c>
      <c r="H6156" s="4">
        <v>-1</v>
      </c>
      <c r="I6156" s="4">
        <v>-1</v>
      </c>
      <c r="J6156" s="4">
        <v>-7.2474179179714548E-3</v>
      </c>
      <c r="K6156" s="4">
        <v>-6.8935123503301887E-2</v>
      </c>
    </row>
    <row r="6157" spans="7:11" x14ac:dyDescent="0.35">
      <c r="G6157" s="271">
        <v>46235</v>
      </c>
      <c r="H6157" s="4">
        <v>-1</v>
      </c>
      <c r="I6157" s="4">
        <v>-1</v>
      </c>
      <c r="J6157" s="4">
        <v>3.8001793359903946E-2</v>
      </c>
      <c r="K6157" s="4">
        <v>-5.9680244797811977E-2</v>
      </c>
    </row>
    <row r="6158" spans="7:11" x14ac:dyDescent="0.35">
      <c r="G6158" s="271">
        <v>46266</v>
      </c>
      <c r="H6158" s="4">
        <v>-1</v>
      </c>
      <c r="I6158" s="4">
        <v>-1</v>
      </c>
      <c r="J6158" s="4">
        <v>6.0522116542782278E-2</v>
      </c>
      <c r="K6158" s="4">
        <v>-7.2949735830416307E-2</v>
      </c>
    </row>
    <row r="6159" spans="7:11" x14ac:dyDescent="0.35">
      <c r="G6159" s="271">
        <v>46296</v>
      </c>
      <c r="H6159" s="4">
        <v>-1</v>
      </c>
      <c r="I6159" s="4">
        <v>-1</v>
      </c>
      <c r="J6159" s="4">
        <v>5.5986575265249527E-2</v>
      </c>
      <c r="K6159" s="4">
        <v>-0.11758698564879266</v>
      </c>
    </row>
    <row r="6160" spans="7:11" x14ac:dyDescent="0.35">
      <c r="G6160" s="271">
        <v>46327</v>
      </c>
      <c r="H6160" s="4">
        <v>-1</v>
      </c>
      <c r="I6160" s="4">
        <v>-1</v>
      </c>
      <c r="J6160" s="4">
        <v>6.1734079996058622E-3</v>
      </c>
      <c r="K6160" s="4">
        <v>-0.10906656705256557</v>
      </c>
    </row>
    <row r="6161" spans="7:11" x14ac:dyDescent="0.35">
      <c r="G6161" s="271">
        <v>46357</v>
      </c>
      <c r="H6161" s="4">
        <v>-1</v>
      </c>
      <c r="I6161" s="4">
        <v>-1</v>
      </c>
      <c r="J6161" s="4">
        <v>-1.7106246548132198E-2</v>
      </c>
      <c r="K6161" s="4">
        <v>-0.11957478477079586</v>
      </c>
    </row>
    <row r="6162" spans="7:11" x14ac:dyDescent="0.35">
      <c r="G6162" s="20" t="s">
        <v>1243</v>
      </c>
    </row>
    <row r="6163" spans="7:11" x14ac:dyDescent="0.35">
      <c r="G6163" s="271">
        <v>34700</v>
      </c>
      <c r="H6163" s="4">
        <v>-1</v>
      </c>
      <c r="I6163" s="4">
        <v>-1</v>
      </c>
      <c r="J6163" s="4">
        <v>-1</v>
      </c>
      <c r="K6163" s="4">
        <v>-1</v>
      </c>
    </row>
    <row r="6164" spans="7:11" x14ac:dyDescent="0.35">
      <c r="G6164" s="271">
        <v>34731</v>
      </c>
      <c r="H6164" s="4">
        <v>-1</v>
      </c>
      <c r="I6164" s="4">
        <v>-1</v>
      </c>
      <c r="J6164" s="4">
        <v>-1</v>
      </c>
      <c r="K6164" s="4">
        <v>-1</v>
      </c>
    </row>
    <row r="6165" spans="7:11" x14ac:dyDescent="0.35">
      <c r="G6165" s="271">
        <v>34759</v>
      </c>
      <c r="H6165" s="4">
        <v>-1</v>
      </c>
      <c r="I6165" s="4">
        <v>-1</v>
      </c>
      <c r="J6165" s="4">
        <v>-1</v>
      </c>
      <c r="K6165" s="4">
        <v>-1</v>
      </c>
    </row>
    <row r="6166" spans="7:11" x14ac:dyDescent="0.35">
      <c r="G6166" s="271">
        <v>34790</v>
      </c>
      <c r="H6166" s="4">
        <v>-1</v>
      </c>
      <c r="I6166" s="4">
        <v>-1</v>
      </c>
      <c r="J6166" s="4">
        <v>-1</v>
      </c>
      <c r="K6166" s="4">
        <v>-1</v>
      </c>
    </row>
    <row r="6167" spans="7:11" x14ac:dyDescent="0.35">
      <c r="G6167" s="271">
        <v>34820</v>
      </c>
      <c r="H6167" s="4">
        <v>-1</v>
      </c>
      <c r="I6167" s="4">
        <v>-1</v>
      </c>
      <c r="J6167" s="4">
        <v>-1</v>
      </c>
      <c r="K6167" s="4">
        <v>-1</v>
      </c>
    </row>
    <row r="6168" spans="7:11" x14ac:dyDescent="0.35">
      <c r="G6168" s="271">
        <v>34851</v>
      </c>
      <c r="H6168" s="4">
        <v>-1</v>
      </c>
      <c r="I6168" s="4">
        <v>-1</v>
      </c>
      <c r="J6168" s="4">
        <v>-1</v>
      </c>
      <c r="K6168" s="4">
        <v>-1</v>
      </c>
    </row>
    <row r="6169" spans="7:11" x14ac:dyDescent="0.35">
      <c r="G6169" s="271">
        <v>34881</v>
      </c>
      <c r="H6169" s="4">
        <v>-1</v>
      </c>
      <c r="I6169" s="4">
        <v>-1</v>
      </c>
      <c r="J6169" s="4">
        <v>-1</v>
      </c>
      <c r="K6169" s="4">
        <v>-1</v>
      </c>
    </row>
    <row r="6170" spans="7:11" x14ac:dyDescent="0.35">
      <c r="G6170" s="271">
        <v>34912</v>
      </c>
      <c r="H6170" s="4">
        <v>-1</v>
      </c>
      <c r="I6170" s="4">
        <v>-1</v>
      </c>
      <c r="J6170" s="4">
        <v>-1</v>
      </c>
      <c r="K6170" s="4">
        <v>-1</v>
      </c>
    </row>
    <row r="6171" spans="7:11" x14ac:dyDescent="0.35">
      <c r="G6171" s="271">
        <v>34943</v>
      </c>
      <c r="H6171" s="4">
        <v>-1</v>
      </c>
      <c r="I6171" s="4">
        <v>-1</v>
      </c>
      <c r="J6171" s="4">
        <v>-1</v>
      </c>
      <c r="K6171" s="4">
        <v>-1</v>
      </c>
    </row>
    <row r="6172" spans="7:11" x14ac:dyDescent="0.35">
      <c r="G6172" s="271">
        <v>34973</v>
      </c>
      <c r="H6172" s="4">
        <v>-1</v>
      </c>
      <c r="I6172" s="4">
        <v>-1</v>
      </c>
      <c r="J6172" s="4">
        <v>-1</v>
      </c>
      <c r="K6172" s="4">
        <v>-1</v>
      </c>
    </row>
    <row r="6173" spans="7:11" x14ac:dyDescent="0.35">
      <c r="G6173" s="271">
        <v>35004</v>
      </c>
      <c r="H6173" s="4">
        <v>-1</v>
      </c>
      <c r="I6173" s="4">
        <v>-1</v>
      </c>
      <c r="J6173" s="4">
        <v>-1</v>
      </c>
      <c r="K6173" s="4">
        <v>-1</v>
      </c>
    </row>
    <row r="6174" spans="7:11" x14ac:dyDescent="0.35">
      <c r="G6174" s="271">
        <v>35034</v>
      </c>
      <c r="H6174" s="4">
        <v>-1</v>
      </c>
      <c r="I6174" s="4">
        <v>-1</v>
      </c>
      <c r="J6174" s="4">
        <v>-1</v>
      </c>
      <c r="K6174" s="4">
        <v>-1</v>
      </c>
    </row>
    <row r="6175" spans="7:11" x14ac:dyDescent="0.35">
      <c r="G6175" s="271">
        <v>35065</v>
      </c>
      <c r="H6175" s="4">
        <v>9.1002182198133719E-2</v>
      </c>
      <c r="I6175" s="4">
        <v>0.17539210965832552</v>
      </c>
      <c r="J6175" s="4">
        <v>-6.2147965064352828E-2</v>
      </c>
      <c r="K6175" s="4">
        <v>0.27023539438115751</v>
      </c>
    </row>
    <row r="6176" spans="7:11" x14ac:dyDescent="0.35">
      <c r="G6176" s="271">
        <v>35096</v>
      </c>
      <c r="H6176" s="4">
        <v>0.13151292996573449</v>
      </c>
      <c r="I6176" s="4">
        <v>0.23192954424822521</v>
      </c>
      <c r="J6176" s="4">
        <v>-8.0638823156331529E-3</v>
      </c>
      <c r="K6176" s="4">
        <v>0.24812313045628742</v>
      </c>
    </row>
    <row r="6177" spans="7:11" x14ac:dyDescent="0.35">
      <c r="G6177" s="271">
        <v>35125</v>
      </c>
      <c r="H6177" s="4">
        <v>-9.2231158323866635E-3</v>
      </c>
      <c r="I6177" s="4">
        <v>-0.16848925163697392</v>
      </c>
      <c r="J6177" s="4">
        <v>-2.8366191226240733E-2</v>
      </c>
      <c r="K6177" s="4">
        <v>8.4583842797182118E-2</v>
      </c>
    </row>
    <row r="6178" spans="7:11" x14ac:dyDescent="0.35">
      <c r="G6178" s="271">
        <v>35156</v>
      </c>
      <c r="H6178" s="4">
        <v>0.22278000800503439</v>
      </c>
      <c r="I6178" s="4">
        <v>-0.14445197063184267</v>
      </c>
      <c r="J6178" s="4">
        <v>2.1090120620549158E-2</v>
      </c>
      <c r="K6178" s="4">
        <v>1.6053551376790098E-2</v>
      </c>
    </row>
    <row r="6179" spans="7:11" x14ac:dyDescent="0.35">
      <c r="G6179" s="271">
        <v>35186</v>
      </c>
      <c r="H6179" s="4">
        <v>0.14869035574597311</v>
      </c>
      <c r="I6179" s="4">
        <v>-1.0727122585896809E-2</v>
      </c>
      <c r="J6179" s="4">
        <v>2.2083668566643677E-2</v>
      </c>
      <c r="K6179" s="4">
        <v>2.2205602887108711E-3</v>
      </c>
    </row>
    <row r="6180" spans="7:11" x14ac:dyDescent="0.35">
      <c r="G6180" s="271">
        <v>35217</v>
      </c>
      <c r="H6180" s="4">
        <v>-3.465968957822807E-2</v>
      </c>
      <c r="I6180" s="4">
        <v>-8.3795420478375959E-2</v>
      </c>
      <c r="J6180" s="4">
        <v>1.183588190948992E-3</v>
      </c>
      <c r="K6180" s="4">
        <v>-3.0870255488470777E-2</v>
      </c>
    </row>
    <row r="6181" spans="7:11" x14ac:dyDescent="0.35">
      <c r="G6181" s="271">
        <v>35247</v>
      </c>
      <c r="H6181" s="4">
        <v>0.34338817830060542</v>
      </c>
      <c r="I6181" s="4">
        <v>0.2184757630313503</v>
      </c>
      <c r="J6181" s="4">
        <v>6.5282995729151638E-2</v>
      </c>
      <c r="K6181" s="4">
        <v>1.4498897157156465E-2</v>
      </c>
    </row>
    <row r="6182" spans="7:11" x14ac:dyDescent="0.35">
      <c r="G6182" s="271">
        <v>35278</v>
      </c>
      <c r="H6182" s="4">
        <v>8.1769172421293668E-2</v>
      </c>
      <c r="I6182" s="4">
        <v>-0.15120245305240088</v>
      </c>
      <c r="J6182" s="4">
        <v>0.12860268629418048</v>
      </c>
      <c r="K6182" s="4">
        <v>2.6111562499259389E-2</v>
      </c>
    </row>
    <row r="6183" spans="7:11" x14ac:dyDescent="0.35">
      <c r="G6183" s="271">
        <v>35309</v>
      </c>
      <c r="H6183" s="4">
        <v>-2.0050137800780465E-2</v>
      </c>
      <c r="I6183" s="4">
        <v>-6.5386216936897834E-2</v>
      </c>
      <c r="J6183" s="4">
        <v>0.11610627672240525</v>
      </c>
      <c r="K6183" s="4">
        <v>8.1903662208138162E-3</v>
      </c>
    </row>
    <row r="6184" spans="7:11" x14ac:dyDescent="0.35">
      <c r="G6184" s="271">
        <v>35339</v>
      </c>
      <c r="H6184" s="4">
        <v>0.15489267136920115</v>
      </c>
      <c r="I6184" s="4">
        <v>-1.1357361032920732E-2</v>
      </c>
      <c r="J6184" s="4">
        <v>0.11356259439340688</v>
      </c>
      <c r="K6184" s="4">
        <v>-2.4983974847389456E-2</v>
      </c>
    </row>
    <row r="6185" spans="7:11" x14ac:dyDescent="0.35">
      <c r="G6185" s="271">
        <v>35370</v>
      </c>
      <c r="H6185" s="4">
        <v>-0.20365836484055433</v>
      </c>
      <c r="I6185" s="4">
        <v>6.0363510998040049E-2</v>
      </c>
      <c r="J6185" s="4">
        <v>4.7737210547887265E-2</v>
      </c>
      <c r="K6185" s="4">
        <v>-2.0954095714089349E-2</v>
      </c>
    </row>
    <row r="6186" spans="7:11" x14ac:dyDescent="0.35">
      <c r="G6186" s="271">
        <v>35400</v>
      </c>
      <c r="H6186" s="4">
        <v>2.4889004817446159E-2</v>
      </c>
      <c r="I6186" s="4">
        <v>0.29344072331010351</v>
      </c>
      <c r="J6186" s="4">
        <v>6.0945579988477494E-2</v>
      </c>
      <c r="K6186" s="4">
        <v>1.2677945060800999E-2</v>
      </c>
    </row>
    <row r="6187" spans="7:11" x14ac:dyDescent="0.35">
      <c r="G6187" s="271">
        <v>35431</v>
      </c>
      <c r="H6187" s="4">
        <v>-5.9999426646814014E-3</v>
      </c>
      <c r="I6187" s="4">
        <v>0.18389900227004818</v>
      </c>
      <c r="J6187" s="4">
        <v>5.1785080813029349E-2</v>
      </c>
      <c r="K6187" s="4">
        <v>1.5206197909580332E-2</v>
      </c>
    </row>
    <row r="6188" spans="7:11" x14ac:dyDescent="0.35">
      <c r="G6188" s="271">
        <v>35462</v>
      </c>
      <c r="H6188" s="4">
        <v>-9.8237044125109807E-2</v>
      </c>
      <c r="I6188" s="4">
        <v>0.29096411915716658</v>
      </c>
      <c r="J6188" s="4">
        <v>3.1801224399906625E-2</v>
      </c>
      <c r="K6188" s="4">
        <v>2.3689962552411181E-2</v>
      </c>
    </row>
    <row r="6189" spans="7:11" x14ac:dyDescent="0.35">
      <c r="G6189" s="271">
        <v>35490</v>
      </c>
      <c r="H6189" s="4">
        <v>-8.904439299608824E-2</v>
      </c>
      <c r="I6189" s="4">
        <v>0.31670793857312818</v>
      </c>
      <c r="J6189" s="4">
        <v>2.4785397666286846E-2</v>
      </c>
      <c r="K6189" s="4">
        <v>6.5021866347496848E-2</v>
      </c>
    </row>
    <row r="6190" spans="7:11" x14ac:dyDescent="0.35">
      <c r="G6190" s="271">
        <v>35521</v>
      </c>
      <c r="H6190" s="4">
        <v>0.19049708220285821</v>
      </c>
      <c r="I6190" s="4">
        <v>0.34920888937455086</v>
      </c>
      <c r="J6190" s="4">
        <v>2.5125347047948665E-2</v>
      </c>
      <c r="K6190" s="4">
        <v>0.10775711031314739</v>
      </c>
    </row>
    <row r="6191" spans="7:11" x14ac:dyDescent="0.35">
      <c r="G6191" s="271">
        <v>35551</v>
      </c>
      <c r="H6191" s="4">
        <v>-7.324235714072258E-3</v>
      </c>
      <c r="I6191" s="4">
        <v>0.31877678596975167</v>
      </c>
      <c r="J6191" s="4">
        <v>1.1396286085600282E-2</v>
      </c>
      <c r="K6191" s="4">
        <v>0.13634786873165194</v>
      </c>
    </row>
    <row r="6192" spans="7:11" x14ac:dyDescent="0.35">
      <c r="G6192" s="271">
        <v>35582</v>
      </c>
      <c r="H6192" s="4">
        <v>0.2159534096164728</v>
      </c>
      <c r="I6192" s="4">
        <v>0.28531045822917789</v>
      </c>
      <c r="J6192" s="4">
        <v>3.3427028637496692E-2</v>
      </c>
      <c r="K6192" s="4">
        <v>0.17087283059683345</v>
      </c>
    </row>
    <row r="6193" spans="7:11" x14ac:dyDescent="0.35">
      <c r="G6193" s="271">
        <v>35612</v>
      </c>
      <c r="H6193" s="4">
        <v>-0.12483053625824836</v>
      </c>
      <c r="I6193" s="4">
        <v>0.25692450854195781</v>
      </c>
      <c r="J6193" s="4">
        <v>3.0408864978559436E-3</v>
      </c>
      <c r="K6193" s="4">
        <v>0.17468410815720348</v>
      </c>
    </row>
    <row r="6194" spans="7:11" x14ac:dyDescent="0.35">
      <c r="G6194" s="271">
        <v>35643</v>
      </c>
      <c r="H6194" s="4">
        <v>0.49337223995418844</v>
      </c>
      <c r="I6194" s="4">
        <v>0.55313265818062285</v>
      </c>
      <c r="J6194" s="4">
        <v>2.3428972107343737E-2</v>
      </c>
      <c r="K6194" s="4">
        <v>0.21916014990038923</v>
      </c>
    </row>
    <row r="6195" spans="7:11" x14ac:dyDescent="0.35">
      <c r="G6195" s="271">
        <v>35674</v>
      </c>
      <c r="H6195" s="4">
        <v>0.3842219135261129</v>
      </c>
      <c r="I6195" s="4">
        <v>0.5459334407169345</v>
      </c>
      <c r="J6195" s="4">
        <v>5.5321740134184338E-2</v>
      </c>
      <c r="K6195" s="4">
        <v>0.27247203305008827</v>
      </c>
    </row>
    <row r="6196" spans="7:11" x14ac:dyDescent="0.35">
      <c r="G6196" s="271">
        <v>35704</v>
      </c>
      <c r="H6196" s="4">
        <v>0.23284870371744515</v>
      </c>
      <c r="I6196" s="4">
        <v>0.26820912450802958</v>
      </c>
      <c r="J6196" s="4">
        <v>6.4310850878857018E-2</v>
      </c>
      <c r="K6196" s="4">
        <v>0.30318816683164784</v>
      </c>
    </row>
    <row r="6197" spans="7:11" x14ac:dyDescent="0.35">
      <c r="G6197" s="271">
        <v>35735</v>
      </c>
      <c r="H6197" s="4">
        <v>0.2472751520444012</v>
      </c>
      <c r="I6197" s="4">
        <v>0.39699246781598241</v>
      </c>
      <c r="J6197" s="4">
        <v>0.10973845101273016</v>
      </c>
      <c r="K6197" s="4">
        <v>0.33263813417689758</v>
      </c>
    </row>
    <row r="6198" spans="7:11" x14ac:dyDescent="0.35">
      <c r="G6198" s="271">
        <v>35765</v>
      </c>
      <c r="H6198" s="4">
        <v>0.28024999471419676</v>
      </c>
      <c r="I6198" s="4">
        <v>0.26848986789438811</v>
      </c>
      <c r="J6198" s="4">
        <v>0.12769274482036774</v>
      </c>
      <c r="K6198" s="4">
        <v>0.32954813019652285</v>
      </c>
    </row>
    <row r="6199" spans="7:11" x14ac:dyDescent="0.35">
      <c r="G6199" s="271">
        <v>35796</v>
      </c>
      <c r="H6199" s="4">
        <v>3.6217020949796064E-2</v>
      </c>
      <c r="I6199" s="4">
        <v>0.19337886646105384</v>
      </c>
      <c r="J6199" s="4">
        <v>0.13163441036995049</v>
      </c>
      <c r="K6199" s="4">
        <v>0.32836613617352528</v>
      </c>
    </row>
    <row r="6200" spans="7:11" x14ac:dyDescent="0.35">
      <c r="G6200" s="271">
        <v>35827</v>
      </c>
      <c r="H6200" s="4">
        <v>0.24970721046167088</v>
      </c>
      <c r="I6200" s="4">
        <v>7.2204165745942239E-2</v>
      </c>
      <c r="J6200" s="4">
        <v>0.16117998908505005</v>
      </c>
      <c r="K6200" s="4">
        <v>0.3040196782926301</v>
      </c>
    </row>
    <row r="6201" spans="7:11" x14ac:dyDescent="0.35">
      <c r="G6201" s="271">
        <v>35855</v>
      </c>
      <c r="H6201" s="4">
        <v>0.46283209361058075</v>
      </c>
      <c r="I6201" s="4">
        <v>0.28439982669557407</v>
      </c>
      <c r="J6201" s="4">
        <v>0.2064262455482142</v>
      </c>
      <c r="K6201" s="4">
        <v>0.30116742412705277</v>
      </c>
    </row>
    <row r="6202" spans="7:11" x14ac:dyDescent="0.35">
      <c r="G6202" s="271">
        <v>35886</v>
      </c>
      <c r="H6202" s="4">
        <v>8.3938958827634691E-2</v>
      </c>
      <c r="I6202" s="4">
        <v>0.2093582201390749</v>
      </c>
      <c r="J6202" s="4">
        <v>0.19506096371252757</v>
      </c>
      <c r="K6202" s="4">
        <v>0.28863120115271301</v>
      </c>
    </row>
    <row r="6203" spans="7:11" x14ac:dyDescent="0.35">
      <c r="G6203" s="271">
        <v>35916</v>
      </c>
      <c r="H6203" s="4">
        <v>0.2019719222584202</v>
      </c>
      <c r="I6203" s="4">
        <v>0.26775853228712432</v>
      </c>
      <c r="J6203" s="4">
        <v>0.21534647065412016</v>
      </c>
      <c r="K6203" s="4">
        <v>0.28424459584628092</v>
      </c>
    </row>
    <row r="6204" spans="7:11" x14ac:dyDescent="0.35">
      <c r="G6204" s="271">
        <v>35947</v>
      </c>
      <c r="H6204" s="4">
        <v>0.18084339752098377</v>
      </c>
      <c r="I6204" s="4">
        <v>0.36622533217763009</v>
      </c>
      <c r="J6204" s="4">
        <v>0.21174978968039126</v>
      </c>
      <c r="K6204" s="4">
        <v>0.29214611189021977</v>
      </c>
    </row>
    <row r="6205" spans="7:11" x14ac:dyDescent="0.35">
      <c r="G6205" s="271">
        <v>35977</v>
      </c>
      <c r="H6205" s="4">
        <v>0.37785684684669496</v>
      </c>
      <c r="I6205" s="4">
        <v>0.41764477855467597</v>
      </c>
      <c r="J6205" s="4">
        <v>0.24928372829023182</v>
      </c>
      <c r="K6205" s="4">
        <v>0.30547135159709926</v>
      </c>
    </row>
    <row r="6206" spans="7:11" x14ac:dyDescent="0.35">
      <c r="G6206" s="271">
        <v>36008</v>
      </c>
      <c r="H6206" s="4">
        <v>0.11907174925987807</v>
      </c>
      <c r="I6206" s="4">
        <v>0.18956571764298302</v>
      </c>
      <c r="J6206" s="4">
        <v>0.22836098015956252</v>
      </c>
      <c r="K6206" s="4">
        <v>0.28500659583740462</v>
      </c>
    </row>
    <row r="6207" spans="7:11" x14ac:dyDescent="0.35">
      <c r="G6207" s="271">
        <v>36039</v>
      </c>
      <c r="H6207" s="4">
        <v>0.10089862842907582</v>
      </c>
      <c r="I6207" s="4">
        <v>0.18343225342648561</v>
      </c>
      <c r="J6207" s="4">
        <v>0.20357503028220303</v>
      </c>
      <c r="K6207" s="4">
        <v>0.25726580035711488</v>
      </c>
    </row>
    <row r="6208" spans="7:11" x14ac:dyDescent="0.35">
      <c r="G6208" s="271">
        <v>36069</v>
      </c>
      <c r="H6208" s="4">
        <v>7.5470306531209896E-2</v>
      </c>
      <c r="I6208" s="4">
        <v>0.25976403375788593</v>
      </c>
      <c r="J6208" s="4">
        <v>0.18625888319184591</v>
      </c>
      <c r="K6208" s="4">
        <v>0.25661785082852462</v>
      </c>
    </row>
    <row r="6209" spans="7:11" x14ac:dyDescent="0.35">
      <c r="G6209" s="271">
        <v>36100</v>
      </c>
      <c r="H6209" s="4">
        <v>0.1302815968125195</v>
      </c>
      <c r="I6209" s="4">
        <v>0.20965531117131198</v>
      </c>
      <c r="J6209" s="4">
        <v>0.17594865502789059</v>
      </c>
      <c r="K6209" s="4">
        <v>0.24251657219400213</v>
      </c>
    </row>
    <row r="6210" spans="7:11" x14ac:dyDescent="0.35">
      <c r="G6210" s="271">
        <v>36130</v>
      </c>
      <c r="H6210" s="4">
        <v>0.12338287871772513</v>
      </c>
      <c r="I6210" s="4">
        <v>0.29255353383636096</v>
      </c>
      <c r="J6210" s="4">
        <v>0.16516277716011074</v>
      </c>
      <c r="K6210" s="4">
        <v>0.24509164014712148</v>
      </c>
    </row>
    <row r="6211" spans="7:11" x14ac:dyDescent="0.35">
      <c r="G6211" s="271">
        <v>36161</v>
      </c>
      <c r="H6211" s="4">
        <v>7.2695428997891609E-2</v>
      </c>
      <c r="I6211" s="4">
        <v>0.30943385078536334</v>
      </c>
      <c r="J6211" s="4">
        <v>0.16784489836565841</v>
      </c>
      <c r="K6211" s="4">
        <v>0.25379033870157253</v>
      </c>
    </row>
    <row r="6212" spans="7:11" x14ac:dyDescent="0.35">
      <c r="G6212" s="271">
        <v>36192</v>
      </c>
      <c r="H6212" s="4">
        <v>0.1780204756339423</v>
      </c>
      <c r="I6212" s="4">
        <v>0.30186730096043379</v>
      </c>
      <c r="J6212" s="4">
        <v>0.16312789557890639</v>
      </c>
      <c r="K6212" s="4">
        <v>0.27294918353873165</v>
      </c>
    </row>
    <row r="6213" spans="7:11" x14ac:dyDescent="0.35">
      <c r="G6213" s="271">
        <v>36220</v>
      </c>
      <c r="H6213" s="4">
        <v>0.10499348737061087</v>
      </c>
      <c r="I6213" s="4">
        <v>0.20530199990599285</v>
      </c>
      <c r="J6213" s="4">
        <v>0.13809105216529782</v>
      </c>
      <c r="K6213" s="4">
        <v>0.26558113297824648</v>
      </c>
    </row>
    <row r="6214" spans="7:11" x14ac:dyDescent="0.35">
      <c r="G6214" s="271">
        <v>36251</v>
      </c>
      <c r="H6214" s="4">
        <v>-4.3170243477799075E-2</v>
      </c>
      <c r="I6214" s="4">
        <v>0.2704291303774311</v>
      </c>
      <c r="J6214" s="4">
        <v>0.12568550730415651</v>
      </c>
      <c r="K6214" s="4">
        <v>0.27032143231576433</v>
      </c>
    </row>
    <row r="6215" spans="7:11" x14ac:dyDescent="0.35">
      <c r="G6215" s="271">
        <v>36281</v>
      </c>
      <c r="H6215" s="4">
        <v>4.3445952246419894E-2</v>
      </c>
      <c r="I6215" s="4">
        <v>0.10817101101546123</v>
      </c>
      <c r="J6215" s="4">
        <v>0.11181754916043296</v>
      </c>
      <c r="K6215" s="4">
        <v>0.25446544370339108</v>
      </c>
    </row>
    <row r="6216" spans="7:11" x14ac:dyDescent="0.35">
      <c r="G6216" s="271">
        <v>36312</v>
      </c>
      <c r="H6216" s="4">
        <v>5.8612775664441008E-2</v>
      </c>
      <c r="I6216" s="4">
        <v>3.357069181680572E-2</v>
      </c>
      <c r="J6216" s="4">
        <v>0.10063653324967192</v>
      </c>
      <c r="K6216" s="4">
        <v>0.22330293485563923</v>
      </c>
    </row>
    <row r="6217" spans="7:11" x14ac:dyDescent="0.35">
      <c r="G6217" s="271">
        <v>36342</v>
      </c>
      <c r="H6217" s="4">
        <v>-2.9126533342714644E-2</v>
      </c>
      <c r="I6217" s="4">
        <v>-8.7613235303309556E-2</v>
      </c>
      <c r="J6217" s="4">
        <v>7.5757663295194622E-2</v>
      </c>
      <c r="K6217" s="4">
        <v>0.18107595669252952</v>
      </c>
    </row>
    <row r="6218" spans="7:11" x14ac:dyDescent="0.35">
      <c r="G6218" s="271">
        <v>36373</v>
      </c>
      <c r="H6218" s="4">
        <v>0.16055577070701621</v>
      </c>
      <c r="I6218" s="4">
        <v>0.14249331223454442</v>
      </c>
      <c r="J6218" s="4">
        <v>7.8749504770079692E-2</v>
      </c>
      <c r="K6218" s="4">
        <v>0.17793050770460028</v>
      </c>
    </row>
    <row r="6219" spans="7:11" x14ac:dyDescent="0.35">
      <c r="G6219" s="271">
        <v>36404</v>
      </c>
      <c r="H6219" s="4">
        <v>-5.5807836863520977E-2</v>
      </c>
      <c r="I6219" s="4">
        <v>0.14908168715312908</v>
      </c>
      <c r="J6219" s="4">
        <v>6.4141761113864382E-2</v>
      </c>
      <c r="K6219" s="4">
        <v>0.17469521401058663</v>
      </c>
    </row>
    <row r="6220" spans="7:11" x14ac:dyDescent="0.35">
      <c r="G6220" s="271">
        <v>36434</v>
      </c>
      <c r="H6220" s="4">
        <v>-0.12765518483123972</v>
      </c>
      <c r="I6220" s="4">
        <v>-0.10253840996304242</v>
      </c>
      <c r="J6220" s="4">
        <v>4.3223848567659484E-2</v>
      </c>
      <c r="K6220" s="4">
        <v>0.138166557985685</v>
      </c>
    </row>
    <row r="6221" spans="7:11" x14ac:dyDescent="0.35">
      <c r="G6221" s="271">
        <v>36465</v>
      </c>
      <c r="H6221" s="4">
        <v>2.4632190494324302E-2</v>
      </c>
      <c r="I6221" s="4">
        <v>0.12946690767017222</v>
      </c>
      <c r="J6221" s="4">
        <v>3.4190921472982971E-2</v>
      </c>
      <c r="K6221" s="4">
        <v>0.13185404172858894</v>
      </c>
    </row>
    <row r="6222" spans="7:11" x14ac:dyDescent="0.35">
      <c r="G6222" s="271">
        <v>36495</v>
      </c>
      <c r="H6222" s="4">
        <v>8.0485716120862527E-2</v>
      </c>
      <c r="I6222" s="4">
        <v>2.0233652243264455E-2</v>
      </c>
      <c r="J6222" s="4">
        <v>3.162277606525854E-2</v>
      </c>
      <c r="K6222" s="4">
        <v>0.11051724122346385</v>
      </c>
    </row>
    <row r="6223" spans="7:11" x14ac:dyDescent="0.35">
      <c r="G6223" s="271">
        <v>36526</v>
      </c>
      <c r="H6223" s="4">
        <v>4.3447777463563764E-2</v>
      </c>
      <c r="I6223" s="4">
        <v>8.4454324617883714E-2</v>
      </c>
      <c r="J6223" s="4">
        <v>2.9583556050546855E-2</v>
      </c>
      <c r="K6223" s="4">
        <v>9.5501327123640234E-2</v>
      </c>
    </row>
    <row r="6224" spans="7:11" x14ac:dyDescent="0.35">
      <c r="G6224" s="271">
        <v>36557</v>
      </c>
      <c r="H6224" s="4">
        <v>0.11199777473662098</v>
      </c>
      <c r="I6224" s="4">
        <v>8.4315635935129141E-2</v>
      </c>
      <c r="J6224" s="4">
        <v>2.5819706103471063E-2</v>
      </c>
      <c r="K6224" s="4">
        <v>8.0208756930697733E-2</v>
      </c>
    </row>
    <row r="6225" spans="7:11" x14ac:dyDescent="0.35">
      <c r="G6225" s="271">
        <v>36586</v>
      </c>
      <c r="H6225" s="4">
        <v>0.10798570900116911</v>
      </c>
      <c r="I6225" s="4">
        <v>0.157956917543423</v>
      </c>
      <c r="J6225" s="4">
        <v>2.6791551298540606E-2</v>
      </c>
      <c r="K6225" s="4">
        <v>7.7822347476225628E-2</v>
      </c>
    </row>
    <row r="6226" spans="7:11" x14ac:dyDescent="0.35">
      <c r="G6226" s="271">
        <v>36617</v>
      </c>
      <c r="H6226" s="4">
        <v>0.10798372150554192</v>
      </c>
      <c r="I6226" s="4">
        <v>-4.9077541244371581E-2</v>
      </c>
      <c r="J6226" s="4">
        <v>3.9183949033459564E-2</v>
      </c>
      <c r="K6226" s="4">
        <v>5.2104081617715625E-2</v>
      </c>
    </row>
    <row r="6227" spans="7:11" x14ac:dyDescent="0.35">
      <c r="G6227" s="271">
        <v>36647</v>
      </c>
      <c r="H6227" s="4">
        <v>0.23947197932138442</v>
      </c>
      <c r="I6227" s="4">
        <v>0.2040622049559373</v>
      </c>
      <c r="J6227" s="4">
        <v>5.6709611410240335E-2</v>
      </c>
      <c r="K6227" s="4">
        <v>6.0970652372948297E-2</v>
      </c>
    </row>
    <row r="6228" spans="7:11" x14ac:dyDescent="0.35">
      <c r="G6228" s="271">
        <v>36678</v>
      </c>
      <c r="H6228" s="4">
        <v>0.14209105940200017</v>
      </c>
      <c r="I6228" s="4">
        <v>0.21361233206718389</v>
      </c>
      <c r="J6228" s="4">
        <v>6.4759692600016461E-2</v>
      </c>
      <c r="K6228" s="4">
        <v>7.6553678190152352E-2</v>
      </c>
    </row>
    <row r="6229" spans="7:11" x14ac:dyDescent="0.35">
      <c r="G6229" s="271">
        <v>36708</v>
      </c>
      <c r="H6229" s="4">
        <v>0.21127372439065506</v>
      </c>
      <c r="I6229" s="4">
        <v>0.23069101296095851</v>
      </c>
      <c r="J6229" s="4">
        <v>8.1260199220629881E-2</v>
      </c>
      <c r="K6229" s="4">
        <v>0.10087823470901669</v>
      </c>
    </row>
    <row r="6230" spans="7:11" x14ac:dyDescent="0.35">
      <c r="G6230" s="271">
        <v>36739</v>
      </c>
      <c r="H6230" s="4">
        <v>0.35044912325913646</v>
      </c>
      <c r="I6230" s="4">
        <v>0.41555880541385481</v>
      </c>
      <c r="J6230" s="4">
        <v>9.528679590636302E-2</v>
      </c>
      <c r="K6230" s="4">
        <v>0.11944598770401749</v>
      </c>
    </row>
    <row r="6231" spans="7:11" x14ac:dyDescent="0.35">
      <c r="G6231" s="271">
        <v>36770</v>
      </c>
      <c r="H6231" s="4">
        <v>0.2772109717486515</v>
      </c>
      <c r="I6231" s="4">
        <v>4.7919133355861732E-2</v>
      </c>
      <c r="J6231" s="4">
        <v>0.12394056287934863</v>
      </c>
      <c r="K6231" s="4">
        <v>0.11025177192546032</v>
      </c>
    </row>
    <row r="6232" spans="7:11" x14ac:dyDescent="0.35">
      <c r="G6232" s="271">
        <v>36800</v>
      </c>
      <c r="H6232" s="4">
        <v>0.26573740723691475</v>
      </c>
      <c r="I6232" s="4">
        <v>0.43389163683567067</v>
      </c>
      <c r="J6232" s="4">
        <v>0.1611324449617848</v>
      </c>
      <c r="K6232" s="4">
        <v>0.15709950103486858</v>
      </c>
    </row>
    <row r="6233" spans="7:11" x14ac:dyDescent="0.35">
      <c r="G6233" s="271">
        <v>36831</v>
      </c>
      <c r="H6233" s="4">
        <v>0.21969435036964868</v>
      </c>
      <c r="I6233" s="4">
        <v>0.20765976670771469</v>
      </c>
      <c r="J6233" s="4">
        <v>0.17908291819403033</v>
      </c>
      <c r="K6233" s="4">
        <v>0.16407020382044113</v>
      </c>
    </row>
    <row r="6234" spans="7:11" x14ac:dyDescent="0.35">
      <c r="G6234" s="271">
        <v>36861</v>
      </c>
      <c r="H6234" s="4">
        <v>4.4065058285450043E-2</v>
      </c>
      <c r="I6234" s="4">
        <v>0.4021762063874692</v>
      </c>
      <c r="J6234" s="4">
        <v>0.1755265680225353</v>
      </c>
      <c r="K6234" s="4">
        <v>0.19556439381161317</v>
      </c>
    </row>
    <row r="6235" spans="7:11" x14ac:dyDescent="0.35">
      <c r="G6235" s="271">
        <v>36892</v>
      </c>
      <c r="H6235" s="4">
        <v>0.33104282129193097</v>
      </c>
      <c r="I6235" s="4">
        <v>0.5061460206537558</v>
      </c>
      <c r="J6235" s="4">
        <v>0.19755636555708334</v>
      </c>
      <c r="K6235" s="4">
        <v>0.23006176920114996</v>
      </c>
    </row>
    <row r="6236" spans="7:11" x14ac:dyDescent="0.35">
      <c r="G6236" s="271">
        <v>36923</v>
      </c>
      <c r="H6236" s="4">
        <v>9.2143105000100256E-2</v>
      </c>
      <c r="I6236" s="4">
        <v>0.18634887060766547</v>
      </c>
      <c r="J6236" s="4">
        <v>0.19489144909332556</v>
      </c>
      <c r="K6236" s="4">
        <v>0.2382662631525152</v>
      </c>
    </row>
    <row r="6237" spans="7:11" x14ac:dyDescent="0.35">
      <c r="G6237" s="271">
        <v>36951</v>
      </c>
      <c r="H6237" s="4">
        <v>0.13546960119119356</v>
      </c>
      <c r="I6237" s="4">
        <v>0.10982573190421974</v>
      </c>
      <c r="J6237" s="4">
        <v>0.19678775260310521</v>
      </c>
      <c r="K6237" s="4">
        <v>0.23244825441732675</v>
      </c>
    </row>
    <row r="6238" spans="7:11" x14ac:dyDescent="0.35">
      <c r="G6238" s="271">
        <v>36982</v>
      </c>
      <c r="H6238" s="4">
        <v>0.10639593997325258</v>
      </c>
      <c r="I6238" s="4">
        <v>7.5695905923977014E-2</v>
      </c>
      <c r="J6238" s="4">
        <v>0.19591073015393756</v>
      </c>
      <c r="K6238" s="4">
        <v>0.24407483388820483</v>
      </c>
    </row>
    <row r="6239" spans="7:11" x14ac:dyDescent="0.35">
      <c r="G6239" s="271">
        <v>37012</v>
      </c>
      <c r="H6239" s="4">
        <v>-0.20578792323514594</v>
      </c>
      <c r="I6239" s="4">
        <v>0.11818362368693736</v>
      </c>
      <c r="J6239" s="4">
        <v>0.15014137252998583</v>
      </c>
      <c r="K6239" s="4">
        <v>0.23487650296504303</v>
      </c>
    </row>
    <row r="6240" spans="7:11" x14ac:dyDescent="0.35">
      <c r="G6240" s="271">
        <v>37043</v>
      </c>
      <c r="H6240" s="4">
        <v>0.10518763054721769</v>
      </c>
      <c r="I6240" s="4">
        <v>5.1476082237958742E-2</v>
      </c>
      <c r="J6240" s="4">
        <v>0.14622553700963858</v>
      </c>
      <c r="K6240" s="4">
        <v>0.21861103016292938</v>
      </c>
    </row>
    <row r="6241" spans="7:11" x14ac:dyDescent="0.35">
      <c r="G6241" s="271">
        <v>37073</v>
      </c>
      <c r="H6241" s="4">
        <v>-3.4789948059440801E-2</v>
      </c>
      <c r="I6241" s="4">
        <v>0.11975622299229727</v>
      </c>
      <c r="J6241" s="4">
        <v>0.12838690060878055</v>
      </c>
      <c r="K6241" s="4">
        <v>0.20976536819309533</v>
      </c>
    </row>
    <row r="6242" spans="7:11" x14ac:dyDescent="0.35">
      <c r="G6242" s="271">
        <v>37104</v>
      </c>
      <c r="H6242" s="4">
        <v>2.3615362894801706E-2</v>
      </c>
      <c r="I6242" s="4">
        <v>-5.0929158188893875E-2</v>
      </c>
      <c r="J6242" s="4">
        <v>0.10520821532288616</v>
      </c>
      <c r="K6242" s="4">
        <v>0.1755007977688956</v>
      </c>
    </row>
    <row r="6243" spans="7:11" x14ac:dyDescent="0.35">
      <c r="G6243" s="271">
        <v>37135</v>
      </c>
      <c r="H6243" s="4">
        <v>-0.37879182045502657</v>
      </c>
      <c r="I6243" s="4">
        <v>-0.15770634175168985</v>
      </c>
      <c r="J6243" s="4">
        <v>4.6296919345224508E-2</v>
      </c>
      <c r="K6243" s="4">
        <v>0.15664448689572219</v>
      </c>
    </row>
    <row r="6244" spans="7:11" x14ac:dyDescent="0.35">
      <c r="G6244" s="271">
        <v>37165</v>
      </c>
      <c r="H6244" s="4">
        <v>-0.283370509210504</v>
      </c>
      <c r="I6244" s="4">
        <v>-0.1923158464789374</v>
      </c>
      <c r="J6244" s="4">
        <v>-1.1086647231182134E-3</v>
      </c>
      <c r="K6244" s="4">
        <v>0.10049817892623469</v>
      </c>
    </row>
    <row r="6245" spans="7:11" x14ac:dyDescent="0.35">
      <c r="G6245" s="271">
        <v>37196</v>
      </c>
      <c r="H6245" s="4">
        <v>-0.45255519166354641</v>
      </c>
      <c r="I6245" s="4">
        <v>-8.2877578775752636E-2</v>
      </c>
      <c r="J6245" s="4">
        <v>-6.234695924420175E-2</v>
      </c>
      <c r="K6245" s="4">
        <v>7.4269339419210878E-2</v>
      </c>
    </row>
    <row r="6246" spans="7:11" x14ac:dyDescent="0.35">
      <c r="G6246" s="271">
        <v>37226</v>
      </c>
      <c r="H6246" s="4">
        <v>-0.44501285266957313</v>
      </c>
      <c r="I6246" s="4">
        <v>-0.18317681621607707</v>
      </c>
      <c r="J6246" s="4">
        <v>-9.7320718561301423E-2</v>
      </c>
      <c r="K6246" s="4">
        <v>2.6399034307786673E-2</v>
      </c>
    </row>
    <row r="6247" spans="7:11" x14ac:dyDescent="0.35">
      <c r="G6247" s="271">
        <v>37257</v>
      </c>
      <c r="H6247" s="4">
        <v>-0.38898490451147694</v>
      </c>
      <c r="I6247" s="4">
        <v>-0.23640755909115863</v>
      </c>
      <c r="J6247" s="4">
        <v>-0.15057049030161818</v>
      </c>
      <c r="K6247" s="4">
        <v>-3.3052113968853214E-2</v>
      </c>
    </row>
    <row r="6248" spans="7:11" x14ac:dyDescent="0.35">
      <c r="G6248" s="271">
        <v>37288</v>
      </c>
      <c r="H6248" s="4">
        <v>-0.36406462020375896</v>
      </c>
      <c r="I6248" s="4">
        <v>-4.1961803739555603E-2</v>
      </c>
      <c r="J6248" s="4">
        <v>-0.18784702101112571</v>
      </c>
      <c r="K6248" s="4">
        <v>-4.985186949960585E-2</v>
      </c>
    </row>
    <row r="6249" spans="7:11" x14ac:dyDescent="0.35">
      <c r="G6249" s="271">
        <v>37316</v>
      </c>
      <c r="H6249" s="4">
        <v>-0.19034853862439483</v>
      </c>
      <c r="I6249" s="4">
        <v>-5.5842575685925433E-2</v>
      </c>
      <c r="J6249" s="4">
        <v>-0.2150267522414111</v>
      </c>
      <c r="K6249" s="4">
        <v>-6.3140508456645206E-2</v>
      </c>
    </row>
    <row r="6250" spans="7:11" x14ac:dyDescent="0.35">
      <c r="G6250" s="271">
        <v>37347</v>
      </c>
      <c r="H6250" s="4">
        <v>9.946424629962447E-2</v>
      </c>
      <c r="I6250" s="4">
        <v>0.30578318041662578</v>
      </c>
      <c r="J6250" s="4">
        <v>-0.2131273330181549</v>
      </c>
      <c r="K6250" s="4">
        <v>-4.5830922377278371E-2</v>
      </c>
    </row>
    <row r="6251" spans="7:11" x14ac:dyDescent="0.35">
      <c r="G6251" s="271">
        <v>37377</v>
      </c>
      <c r="H6251" s="4">
        <v>0.25184514040003347</v>
      </c>
      <c r="I6251" s="4">
        <v>8.2398500389795792E-2</v>
      </c>
      <c r="J6251" s="4">
        <v>-0.18015551080427517</v>
      </c>
      <c r="K6251" s="4">
        <v>-4.748937776824258E-2</v>
      </c>
    </row>
    <row r="6252" spans="7:11" x14ac:dyDescent="0.35">
      <c r="G6252" s="271">
        <v>37408</v>
      </c>
      <c r="H6252" s="4">
        <v>-0.20385273486922428</v>
      </c>
      <c r="I6252" s="4">
        <v>0.13034094610898106</v>
      </c>
      <c r="J6252" s="4">
        <v>-0.2082332428856235</v>
      </c>
      <c r="K6252" s="4">
        <v>-4.0406889088955289E-2</v>
      </c>
    </row>
    <row r="6253" spans="7:11" x14ac:dyDescent="0.35">
      <c r="G6253" s="271">
        <v>37438</v>
      </c>
      <c r="H6253" s="4">
        <v>8.1234315973919724E-2</v>
      </c>
      <c r="I6253" s="4">
        <v>-0.14302636168049576</v>
      </c>
      <c r="J6253" s="4">
        <v>-0.20109693212067015</v>
      </c>
      <c r="K6253" s="4">
        <v>-5.8915085219014673E-2</v>
      </c>
    </row>
    <row r="6254" spans="7:11" x14ac:dyDescent="0.35">
      <c r="G6254" s="271">
        <v>37469</v>
      </c>
      <c r="H6254" s="4">
        <v>-0.13951751304352922</v>
      </c>
      <c r="I6254" s="4">
        <v>-1.3468322088774354E-3</v>
      </c>
      <c r="J6254" s="4">
        <v>-0.21369228796713746</v>
      </c>
      <c r="K6254" s="4">
        <v>-5.5566413418168703E-2</v>
      </c>
    </row>
    <row r="6255" spans="7:11" x14ac:dyDescent="0.35">
      <c r="G6255" s="271">
        <v>37500</v>
      </c>
      <c r="H6255" s="4">
        <v>0.43716283140624856</v>
      </c>
      <c r="I6255" s="4">
        <v>0.36778298069865412</v>
      </c>
      <c r="J6255" s="4">
        <v>-0.16187032707243076</v>
      </c>
      <c r="K6255" s="4">
        <v>-2.0200776688680588E-2</v>
      </c>
    </row>
    <row r="6256" spans="7:11" x14ac:dyDescent="0.35">
      <c r="G6256" s="271">
        <v>37530</v>
      </c>
      <c r="H6256" s="4">
        <v>0.42774948086203279</v>
      </c>
      <c r="I6256" s="4">
        <v>0.26686366233237968</v>
      </c>
      <c r="J6256" s="4">
        <v>-0.11054386063376009</v>
      </c>
      <c r="K6256" s="4">
        <v>1.7803582721946265E-2</v>
      </c>
    </row>
    <row r="6257" spans="7:11" x14ac:dyDescent="0.35">
      <c r="G6257" s="271">
        <v>37561</v>
      </c>
      <c r="H6257" s="4">
        <v>0.61926424445255379</v>
      </c>
      <c r="I6257" s="4">
        <v>6.182065129103842E-2</v>
      </c>
      <c r="J6257" s="4">
        <v>-3.3971737835539195E-2</v>
      </c>
      <c r="K6257" s="4">
        <v>3.0459511729792998E-2</v>
      </c>
    </row>
    <row r="6258" spans="7:11" x14ac:dyDescent="0.35">
      <c r="G6258" s="271">
        <v>37591</v>
      </c>
      <c r="H6258" s="4">
        <v>0.47147264694672897</v>
      </c>
      <c r="I6258" s="4">
        <v>-0.1145398650296493</v>
      </c>
      <c r="J6258" s="4">
        <v>2.1320581631300461E-2</v>
      </c>
      <c r="K6258" s="4">
        <v>3.949656843079663E-2</v>
      </c>
    </row>
    <row r="6259" spans="7:11" x14ac:dyDescent="0.35">
      <c r="G6259" s="271">
        <v>37622</v>
      </c>
      <c r="H6259" s="4">
        <v>0.60492378913310274</v>
      </c>
      <c r="I6259" s="4">
        <v>-1.0267617336848778E-3</v>
      </c>
      <c r="J6259" s="4">
        <v>9.9685109476121747E-2</v>
      </c>
      <c r="K6259" s="4">
        <v>6.5404275199558048E-2</v>
      </c>
    </row>
    <row r="6260" spans="7:11" x14ac:dyDescent="0.35">
      <c r="G6260" s="271">
        <v>37653</v>
      </c>
      <c r="H6260" s="4">
        <v>0.66109694988425227</v>
      </c>
      <c r="I6260" s="4">
        <v>4.0405110111983777E-2</v>
      </c>
      <c r="J6260" s="4">
        <v>0.1861425122469651</v>
      </c>
      <c r="K6260" s="4">
        <v>7.3012791650594044E-2</v>
      </c>
    </row>
    <row r="6261" spans="7:11" x14ac:dyDescent="0.35">
      <c r="G6261" s="271">
        <v>37681</v>
      </c>
      <c r="H6261" s="4">
        <v>0.16430879038283686</v>
      </c>
      <c r="I6261" s="4">
        <v>5.7784738896718757E-2</v>
      </c>
      <c r="J6261" s="4">
        <v>0.22939465942857651</v>
      </c>
      <c r="K6261" s="4">
        <v>8.3847591887065143E-2</v>
      </c>
    </row>
    <row r="6262" spans="7:11" x14ac:dyDescent="0.35">
      <c r="G6262" s="271">
        <v>37712</v>
      </c>
      <c r="H6262" s="4">
        <v>-7.9068909502748586E-3</v>
      </c>
      <c r="I6262" s="4">
        <v>-0.11838025460951562</v>
      </c>
      <c r="J6262" s="4">
        <v>0.21620924529255237</v>
      </c>
      <c r="K6262" s="4">
        <v>4.7090069747340424E-2</v>
      </c>
    </row>
    <row r="6263" spans="7:11" x14ac:dyDescent="0.35">
      <c r="G6263" s="271">
        <v>37742</v>
      </c>
      <c r="H6263" s="4">
        <v>2.3133627142269964E-2</v>
      </c>
      <c r="I6263" s="4">
        <v>-6.8451397748743981E-2</v>
      </c>
      <c r="J6263" s="4">
        <v>0.19173496914326993</v>
      </c>
      <c r="K6263" s="4">
        <v>3.1955806608206405E-2</v>
      </c>
    </row>
    <row r="6264" spans="7:11" x14ac:dyDescent="0.35">
      <c r="G6264" s="271">
        <v>37773</v>
      </c>
      <c r="H6264" s="4">
        <v>0.13355032784356147</v>
      </c>
      <c r="I6264" s="4">
        <v>-0.19155008152554276</v>
      </c>
      <c r="J6264" s="4">
        <v>0.23567402449319652</v>
      </c>
      <c r="K6264" s="4">
        <v>1.0060003033369735E-3</v>
      </c>
    </row>
    <row r="6265" spans="7:11" x14ac:dyDescent="0.35">
      <c r="G6265" s="271">
        <v>37803</v>
      </c>
      <c r="H6265" s="4">
        <v>1.5277276730303768E-2</v>
      </c>
      <c r="I6265" s="4">
        <v>0.17898977786515191</v>
      </c>
      <c r="J6265" s="4">
        <v>0.22884993900619599</v>
      </c>
      <c r="K6265" s="4">
        <v>2.4748408252674325E-2</v>
      </c>
    </row>
    <row r="6266" spans="7:11" x14ac:dyDescent="0.35">
      <c r="G6266" s="271">
        <v>37834</v>
      </c>
      <c r="H6266" s="4">
        <v>-9.6009928278323997E-2</v>
      </c>
      <c r="I6266" s="4">
        <v>2.7149048499331974E-2</v>
      </c>
      <c r="J6266" s="4">
        <v>0.2378587539616146</v>
      </c>
      <c r="K6266" s="4">
        <v>2.6803716703188485E-2</v>
      </c>
    </row>
    <row r="6267" spans="7:11" x14ac:dyDescent="0.35">
      <c r="G6267" s="271">
        <v>37865</v>
      </c>
      <c r="H6267" s="4">
        <v>0.21338282093219396</v>
      </c>
      <c r="I6267" s="4">
        <v>1.207255820351838E-2</v>
      </c>
      <c r="J6267" s="4">
        <v>0.22204205503192176</v>
      </c>
      <c r="K6267" s="4">
        <v>2.8695915416956375E-3</v>
      </c>
    </row>
    <row r="6268" spans="7:11" x14ac:dyDescent="0.35">
      <c r="G6268" s="271">
        <v>37895</v>
      </c>
      <c r="H6268" s="4">
        <v>0.22146821326328459</v>
      </c>
      <c r="I6268" s="4">
        <v>6.9600488467925548E-2</v>
      </c>
      <c r="J6268" s="4">
        <v>0.20634357383885016</v>
      </c>
      <c r="K6268" s="4">
        <v>-1.0527640978869712E-2</v>
      </c>
    </row>
    <row r="6269" spans="7:11" x14ac:dyDescent="0.35">
      <c r="G6269" s="271">
        <v>37926</v>
      </c>
      <c r="H6269" s="4">
        <v>9.2651448628221278E-2</v>
      </c>
      <c r="I6269" s="4">
        <v>0.14083404957526779</v>
      </c>
      <c r="J6269" s="4">
        <v>0.17140753582210788</v>
      </c>
      <c r="K6269" s="4">
        <v>-3.47056365262155E-3</v>
      </c>
    </row>
    <row r="6270" spans="7:11" x14ac:dyDescent="0.35">
      <c r="G6270" s="271">
        <v>37956</v>
      </c>
      <c r="H6270" s="4">
        <v>7.2656341705701788E-2</v>
      </c>
      <c r="I6270" s="4">
        <v>0.11934970671245759</v>
      </c>
      <c r="J6270" s="4">
        <v>0.15205741099213621</v>
      </c>
      <c r="K6270" s="4">
        <v>1.2926921329494911E-2</v>
      </c>
    </row>
    <row r="6271" spans="7:11" x14ac:dyDescent="0.35">
      <c r="G6271" s="271">
        <v>37987</v>
      </c>
      <c r="H6271" s="4">
        <v>-7.5846837361981168E-2</v>
      </c>
      <c r="I6271" s="4">
        <v>8.5921721557213226E-2</v>
      </c>
      <c r="J6271" s="4">
        <v>0.10557836467085258</v>
      </c>
      <c r="K6271" s="4">
        <v>1.9512091875686366E-2</v>
      </c>
    </row>
    <row r="6272" spans="7:11" x14ac:dyDescent="0.35">
      <c r="G6272" s="271">
        <v>38018</v>
      </c>
      <c r="H6272" s="4">
        <v>-9.843984765376701E-2</v>
      </c>
      <c r="I6272" s="4">
        <v>1.762043700552951E-2</v>
      </c>
      <c r="J6272" s="4">
        <v>5.5066428983225668E-2</v>
      </c>
      <c r="K6272" s="4">
        <v>1.765032124522814E-2</v>
      </c>
    </row>
    <row r="6273" spans="7:11" x14ac:dyDescent="0.35">
      <c r="G6273" s="271">
        <v>38047</v>
      </c>
      <c r="H6273" s="4">
        <v>5.1036310350639713E-2</v>
      </c>
      <c r="I6273" s="4">
        <v>0.10261174329996847</v>
      </c>
      <c r="J6273" s="4">
        <v>4.6021571222391033E-2</v>
      </c>
      <c r="K6273" s="4">
        <v>2.1750957824050898E-2</v>
      </c>
    </row>
    <row r="6274" spans="7:11" x14ac:dyDescent="0.35">
      <c r="G6274" s="271">
        <v>38078</v>
      </c>
      <c r="H6274" s="4">
        <v>-0.10883479993703693</v>
      </c>
      <c r="I6274" s="4">
        <v>0.12753329899007215</v>
      </c>
      <c r="J6274" s="4">
        <v>3.6947727917247875E-2</v>
      </c>
      <c r="K6274" s="4">
        <v>4.3763993982152805E-2</v>
      </c>
    </row>
    <row r="6275" spans="7:11" x14ac:dyDescent="0.35">
      <c r="G6275" s="271">
        <v>38108</v>
      </c>
      <c r="H6275" s="4">
        <v>1.2992507453227997E-2</v>
      </c>
      <c r="I6275" s="4">
        <v>4.9341258421142342E-2</v>
      </c>
      <c r="J6275" s="4">
        <v>3.5956288723767882E-2</v>
      </c>
      <c r="K6275" s="4">
        <v>5.5385747730679391E-2</v>
      </c>
    </row>
    <row r="6276" spans="7:11" x14ac:dyDescent="0.35">
      <c r="G6276" s="271">
        <v>38139</v>
      </c>
      <c r="H6276" s="4">
        <v>6.246664425980808E-2</v>
      </c>
      <c r="I6276" s="4">
        <v>0.29039021225499884</v>
      </c>
      <c r="J6276" s="4">
        <v>3.0481492948510658E-2</v>
      </c>
      <c r="K6276" s="4">
        <v>9.8887045024075526E-2</v>
      </c>
    </row>
    <row r="6277" spans="7:11" x14ac:dyDescent="0.35">
      <c r="G6277" s="271">
        <v>38169</v>
      </c>
      <c r="H6277" s="4">
        <v>6.5254534775598838E-2</v>
      </c>
      <c r="I6277" s="4">
        <v>5.0048770535255249E-2</v>
      </c>
      <c r="J6277" s="4">
        <v>3.4097845505973723E-2</v>
      </c>
      <c r="K6277" s="4">
        <v>8.966893959831812E-2</v>
      </c>
    </row>
    <row r="6278" spans="7:11" x14ac:dyDescent="0.35">
      <c r="G6278" s="271">
        <v>38200</v>
      </c>
      <c r="H6278" s="4">
        <v>-0.15978570225689814</v>
      </c>
      <c r="I6278" s="4">
        <v>-5.8464235102679174E-2</v>
      </c>
      <c r="J6278" s="4">
        <v>3.0914111473991035E-2</v>
      </c>
      <c r="K6278" s="4">
        <v>8.3380413373210338E-2</v>
      </c>
    </row>
    <row r="6279" spans="7:11" x14ac:dyDescent="0.35">
      <c r="G6279" s="271">
        <v>38231</v>
      </c>
      <c r="H6279" s="4">
        <v>3.1486750500828276E-2</v>
      </c>
      <c r="I6279" s="4">
        <v>0.12356375496949679</v>
      </c>
      <c r="J6279" s="4">
        <v>1.6494240242644231E-2</v>
      </c>
      <c r="K6279" s="4">
        <v>9.3502147800071489E-2</v>
      </c>
    </row>
    <row r="6280" spans="7:11" x14ac:dyDescent="0.35">
      <c r="G6280" s="271">
        <v>38261</v>
      </c>
      <c r="H6280" s="4">
        <v>-0.21670716261687029</v>
      </c>
      <c r="I6280" s="4">
        <v>-2.1085395100794879E-2</v>
      </c>
      <c r="J6280" s="4">
        <v>-2.7571464566154447E-2</v>
      </c>
      <c r="K6280" s="4">
        <v>8.4071707174820709E-2</v>
      </c>
    </row>
    <row r="6281" spans="7:11" x14ac:dyDescent="0.35">
      <c r="G6281" s="271">
        <v>38292</v>
      </c>
      <c r="H6281" s="4">
        <v>1.5512371145598447E-3</v>
      </c>
      <c r="I6281" s="4">
        <v>6.6557793509806951E-2</v>
      </c>
      <c r="J6281" s="4">
        <v>-3.4722313392291371E-2</v>
      </c>
      <c r="K6281" s="4">
        <v>7.7541673251870336E-2</v>
      </c>
    </row>
    <row r="6282" spans="7:11" x14ac:dyDescent="0.35">
      <c r="G6282" s="271">
        <v>38322</v>
      </c>
      <c r="H6282" s="4">
        <v>2.94400302565474E-2</v>
      </c>
      <c r="I6282" s="4">
        <v>9.7133832788433017E-2</v>
      </c>
      <c r="J6282" s="4">
        <v>-3.6861809008536417E-2</v>
      </c>
      <c r="K6282" s="4">
        <v>7.624550779140038E-2</v>
      </c>
    </row>
    <row r="6283" spans="7:11" x14ac:dyDescent="0.35">
      <c r="G6283" s="271">
        <v>38353</v>
      </c>
      <c r="H6283" s="4">
        <v>-0.10058316777534304</v>
      </c>
      <c r="I6283" s="4">
        <v>-7.7239196964018708E-2</v>
      </c>
      <c r="J6283" s="4">
        <v>-3.8502232483035304E-2</v>
      </c>
      <c r="K6283" s="4">
        <v>6.3147266275713543E-2</v>
      </c>
    </row>
    <row r="6284" spans="7:11" x14ac:dyDescent="0.35">
      <c r="G6284" s="271">
        <v>38384</v>
      </c>
      <c r="H6284" s="4">
        <v>-1.089273479133146E-2</v>
      </c>
      <c r="I6284" s="4">
        <v>4.7309727985818117E-2</v>
      </c>
      <c r="J6284" s="4">
        <v>-3.0959706096864159E-2</v>
      </c>
      <c r="K6284" s="4">
        <v>6.559594167709526E-2</v>
      </c>
    </row>
    <row r="6285" spans="7:11" x14ac:dyDescent="0.35">
      <c r="G6285" s="271">
        <v>38412</v>
      </c>
      <c r="H6285" s="4">
        <v>-4.4048014810630698E-2</v>
      </c>
      <c r="I6285" s="4">
        <v>-9.1078280640215392E-2</v>
      </c>
      <c r="J6285" s="4">
        <v>-3.9420724407536856E-2</v>
      </c>
      <c r="K6285" s="4">
        <v>4.7691329578843256E-2</v>
      </c>
    </row>
    <row r="6286" spans="7:11" x14ac:dyDescent="0.35">
      <c r="G6286" s="271">
        <v>38443</v>
      </c>
      <c r="H6286" s="4">
        <v>0.2006988442796489</v>
      </c>
      <c r="I6286" s="4">
        <v>0.13169871617511908</v>
      </c>
      <c r="J6286" s="4">
        <v>-1.474460770591135E-2</v>
      </c>
      <c r="K6286" s="4">
        <v>4.8876697368577471E-2</v>
      </c>
    </row>
    <row r="6287" spans="7:11" x14ac:dyDescent="0.35">
      <c r="G6287" s="271">
        <v>38473</v>
      </c>
      <c r="H6287" s="4">
        <v>-3.231276509943859E-2</v>
      </c>
      <c r="I6287" s="4">
        <v>-5.7711242883681235E-3</v>
      </c>
      <c r="J6287" s="4">
        <v>-1.8913260305594926E-2</v>
      </c>
      <c r="K6287" s="4">
        <v>4.3825999745257027E-2</v>
      </c>
    </row>
    <row r="6288" spans="7:11" x14ac:dyDescent="0.35">
      <c r="G6288" s="271">
        <v>38504</v>
      </c>
      <c r="H6288" s="4">
        <v>-4.1471848174615578E-2</v>
      </c>
      <c r="I6288" s="4">
        <v>-2.8611573092220621E-2</v>
      </c>
      <c r="J6288" s="4">
        <v>-2.830641883565066E-2</v>
      </c>
      <c r="K6288" s="4">
        <v>1.8919005389468335E-2</v>
      </c>
    </row>
    <row r="6289" spans="7:11" x14ac:dyDescent="0.35">
      <c r="G6289" s="271">
        <v>38534</v>
      </c>
      <c r="H6289" s="4">
        <v>0.10765385733681265</v>
      </c>
      <c r="I6289" s="4">
        <v>-3.5694588693609419E-2</v>
      </c>
      <c r="J6289" s="4">
        <v>-2.4702258583657599E-2</v>
      </c>
      <c r="K6289" s="4">
        <v>1.2509756501127844E-2</v>
      </c>
    </row>
    <row r="6290" spans="7:11" x14ac:dyDescent="0.35">
      <c r="G6290" s="271">
        <v>38565</v>
      </c>
      <c r="H6290" s="4">
        <v>7.7286707821790923E-2</v>
      </c>
      <c r="I6290" s="4">
        <v>-5.5691824129957435E-2</v>
      </c>
      <c r="J6290" s="4">
        <v>-1.1054351569443455E-2</v>
      </c>
      <c r="K6290" s="4">
        <v>1.2959386720084565E-2</v>
      </c>
    </row>
    <row r="6291" spans="7:11" x14ac:dyDescent="0.35">
      <c r="G6291" s="271">
        <v>38596</v>
      </c>
      <c r="H6291" s="4">
        <v>-0.10260748844426992</v>
      </c>
      <c r="I6291" s="4">
        <v>-5.1716091450974E-2</v>
      </c>
      <c r="J6291" s="4">
        <v>-2.4025257734873406E-2</v>
      </c>
      <c r="K6291" s="4">
        <v>-2.3732011559425281E-3</v>
      </c>
    </row>
    <row r="6292" spans="7:11" x14ac:dyDescent="0.35">
      <c r="G6292" s="271">
        <v>38626</v>
      </c>
      <c r="H6292" s="4">
        <v>-0.1251299485623466</v>
      </c>
      <c r="I6292" s="4">
        <v>-4.8770411520233314E-2</v>
      </c>
      <c r="J6292" s="4">
        <v>-1.1200942007006054E-2</v>
      </c>
      <c r="K6292" s="4">
        <v>-4.891860714361429E-3</v>
      </c>
    </row>
    <row r="6293" spans="7:11" x14ac:dyDescent="0.35">
      <c r="G6293" s="271">
        <v>38657</v>
      </c>
      <c r="H6293" s="4">
        <v>-5.1839836198467215E-2</v>
      </c>
      <c r="I6293" s="4">
        <v>-8.2881570186627451E-2</v>
      </c>
      <c r="J6293" s="4">
        <v>-1.6095418647965376E-2</v>
      </c>
      <c r="K6293" s="4">
        <v>-1.8822158863590399E-2</v>
      </c>
    </row>
    <row r="6294" spans="7:11" x14ac:dyDescent="0.35">
      <c r="G6294" s="271">
        <v>38687</v>
      </c>
      <c r="H6294" s="4">
        <v>0.19111936973904542</v>
      </c>
      <c r="I6294" s="4">
        <v>8.170739040464059E-2</v>
      </c>
      <c r="J6294" s="4">
        <v>-5.7261589600851037E-3</v>
      </c>
      <c r="K6294" s="4">
        <v>-1.9206124869362795E-2</v>
      </c>
    </row>
    <row r="6295" spans="7:11" x14ac:dyDescent="0.35">
      <c r="G6295" s="271">
        <v>38718</v>
      </c>
      <c r="H6295" s="4">
        <v>0.17658413601614176</v>
      </c>
      <c r="I6295" s="4">
        <v>0.34100466192946155</v>
      </c>
      <c r="J6295" s="4">
        <v>1.4777993517059107E-2</v>
      </c>
      <c r="K6295" s="4">
        <v>1.0413515993642486E-2</v>
      </c>
    </row>
    <row r="6296" spans="7:11" x14ac:dyDescent="0.35">
      <c r="G6296" s="271">
        <v>38749</v>
      </c>
      <c r="H6296" s="4">
        <v>0.15440167111912961</v>
      </c>
      <c r="I6296" s="4">
        <v>0.15327058071021571</v>
      </c>
      <c r="J6296" s="4">
        <v>2.832576408956311E-2</v>
      </c>
      <c r="K6296" s="4">
        <v>1.937592392567633E-2</v>
      </c>
    </row>
    <row r="6297" spans="7:11" x14ac:dyDescent="0.35">
      <c r="G6297" s="271">
        <v>38777</v>
      </c>
      <c r="H6297" s="4">
        <v>6.9936001493491107E-2</v>
      </c>
      <c r="I6297" s="4">
        <v>0.33786509549578447</v>
      </c>
      <c r="J6297" s="4">
        <v>3.9169069983695959E-2</v>
      </c>
      <c r="K6297" s="4">
        <v>5.5301867471533317E-2</v>
      </c>
    </row>
    <row r="6298" spans="7:11" x14ac:dyDescent="0.35">
      <c r="G6298" s="271">
        <v>38808</v>
      </c>
      <c r="H6298" s="4">
        <v>-0.16779233902888646</v>
      </c>
      <c r="I6298" s="4">
        <v>-0.15656052287135536</v>
      </c>
      <c r="J6298" s="4">
        <v>6.8767267296498957E-3</v>
      </c>
      <c r="K6298" s="4">
        <v>2.8225625529714415E-2</v>
      </c>
    </row>
    <row r="6299" spans="7:11" x14ac:dyDescent="0.35">
      <c r="G6299" s="271">
        <v>38838</v>
      </c>
      <c r="H6299" s="4">
        <v>0.10597087657093263</v>
      </c>
      <c r="I6299" s="4">
        <v>0.23651837199944392</v>
      </c>
      <c r="J6299" s="4">
        <v>1.9645805048008169E-2</v>
      </c>
      <c r="K6299" s="4">
        <v>4.9400496753823964E-2</v>
      </c>
    </row>
    <row r="6300" spans="7:11" x14ac:dyDescent="0.35">
      <c r="G6300" s="271">
        <v>38869</v>
      </c>
      <c r="H6300" s="4">
        <v>0.28812132682349412</v>
      </c>
      <c r="I6300" s="4">
        <v>0.16117997764115088</v>
      </c>
      <c r="J6300" s="4">
        <v>5.0693280251379536E-2</v>
      </c>
      <c r="K6300" s="4">
        <v>6.6709529718016025E-2</v>
      </c>
    </row>
    <row r="6301" spans="7:11" x14ac:dyDescent="0.35">
      <c r="G6301" s="271">
        <v>38899</v>
      </c>
      <c r="H6301" s="4">
        <v>-7.6436260127490163E-2</v>
      </c>
      <c r="I6301" s="4">
        <v>0.12332903422212627</v>
      </c>
      <c r="J6301" s="4">
        <v>3.5508120943603672E-2</v>
      </c>
      <c r="K6301" s="4">
        <v>7.8504459047056496E-2</v>
      </c>
    </row>
    <row r="6302" spans="7:11" x14ac:dyDescent="0.35">
      <c r="G6302" s="271">
        <v>38930</v>
      </c>
      <c r="H6302" s="4">
        <v>0.19692174718729194</v>
      </c>
      <c r="I6302" s="4">
        <v>0.19769933455893218</v>
      </c>
      <c r="J6302" s="4">
        <v>4.244665969568695E-2</v>
      </c>
      <c r="K6302" s="4">
        <v>9.3760123794172534E-2</v>
      </c>
    </row>
    <row r="6303" spans="7:11" x14ac:dyDescent="0.35">
      <c r="G6303" s="271">
        <v>38961</v>
      </c>
      <c r="H6303" s="4">
        <v>0.22886994935133198</v>
      </c>
      <c r="I6303" s="4">
        <v>0.13207273988882084</v>
      </c>
      <c r="J6303" s="4">
        <v>7.3706592411994842E-2</v>
      </c>
      <c r="K6303" s="4">
        <v>0.11089030989583692</v>
      </c>
    </row>
    <row r="6304" spans="7:11" x14ac:dyDescent="0.35">
      <c r="G6304" s="271">
        <v>38991</v>
      </c>
      <c r="H6304" s="4">
        <v>0.34915845345389807</v>
      </c>
      <c r="I6304" s="4">
        <v>0.26090878849486043</v>
      </c>
      <c r="J6304" s="4">
        <v>0.11307782753548645</v>
      </c>
      <c r="K6304" s="4">
        <v>0.13894153469468407</v>
      </c>
    </row>
    <row r="6305" spans="7:11" x14ac:dyDescent="0.35">
      <c r="G6305" s="271">
        <v>39022</v>
      </c>
      <c r="H6305" s="4">
        <v>0.22541588561174897</v>
      </c>
      <c r="I6305" s="4">
        <v>0.60819676540261036</v>
      </c>
      <c r="J6305" s="4">
        <v>0.13837701527104507</v>
      </c>
      <c r="K6305" s="4">
        <v>0.20280817671063267</v>
      </c>
    </row>
    <row r="6306" spans="7:11" x14ac:dyDescent="0.35">
      <c r="G6306" s="271">
        <v>39052</v>
      </c>
      <c r="H6306" s="4">
        <v>-1.0473338967033285E-2</v>
      </c>
      <c r="I6306" s="4">
        <v>7.8903932829242018E-2</v>
      </c>
      <c r="J6306" s="4">
        <v>0.1236569987716043</v>
      </c>
      <c r="K6306" s="4">
        <v>0.20182746066857837</v>
      </c>
    </row>
    <row r="6307" spans="7:11" x14ac:dyDescent="0.35">
      <c r="G6307" s="271">
        <v>39083</v>
      </c>
      <c r="H6307" s="4">
        <v>0.11854965849353527</v>
      </c>
      <c r="I6307" s="4">
        <v>0.1557617295174929</v>
      </c>
      <c r="J6307" s="4">
        <v>0.11951890326516112</v>
      </c>
      <c r="K6307" s="4">
        <v>0.18790463209157915</v>
      </c>
    </row>
    <row r="6308" spans="7:11" x14ac:dyDescent="0.35">
      <c r="G6308" s="271">
        <v>39114</v>
      </c>
      <c r="H6308" s="4">
        <v>6.4763969947035038E-2</v>
      </c>
      <c r="I6308" s="4">
        <v>0.14632160800193406</v>
      </c>
      <c r="J6308" s="4">
        <v>0.11171395180556609</v>
      </c>
      <c r="K6308" s="4">
        <v>0.1868163280970736</v>
      </c>
    </row>
    <row r="6309" spans="7:11" x14ac:dyDescent="0.35">
      <c r="G6309" s="271">
        <v>39142</v>
      </c>
      <c r="H6309" s="4">
        <v>0.12424475849202166</v>
      </c>
      <c r="I6309" s="4">
        <v>5.1881960113332237E-2</v>
      </c>
      <c r="J6309" s="4">
        <v>0.11662223600062771</v>
      </c>
      <c r="K6309" s="4">
        <v>0.16116284353857058</v>
      </c>
    </row>
    <row r="6310" spans="7:11" x14ac:dyDescent="0.35">
      <c r="G6310" s="271">
        <v>39173</v>
      </c>
      <c r="H6310" s="4">
        <v>-6.2729858302623676E-4</v>
      </c>
      <c r="I6310" s="4">
        <v>0.13025342462165357</v>
      </c>
      <c r="J6310" s="4">
        <v>0.13416953869682358</v>
      </c>
      <c r="K6310" s="4">
        <v>0.18865373445105793</v>
      </c>
    </row>
    <row r="6311" spans="7:11" x14ac:dyDescent="0.35">
      <c r="G6311" s="271">
        <v>39203</v>
      </c>
      <c r="H6311" s="4">
        <v>5.2153057001004921E-2</v>
      </c>
      <c r="I6311" s="4">
        <v>-2.8477558832609495E-2</v>
      </c>
      <c r="J6311" s="4">
        <v>0.12856173628143464</v>
      </c>
      <c r="K6311" s="4">
        <v>0.16232916929351493</v>
      </c>
    </row>
    <row r="6312" spans="7:11" x14ac:dyDescent="0.35">
      <c r="G6312" s="271">
        <v>39234</v>
      </c>
      <c r="H6312" s="4">
        <v>-0.11127665451844104</v>
      </c>
      <c r="I6312" s="4">
        <v>-1.4928450128154358E-2</v>
      </c>
      <c r="J6312" s="4">
        <v>8.6892861410424738E-2</v>
      </c>
      <c r="K6312" s="4">
        <v>0.14503911976028583</v>
      </c>
    </row>
    <row r="6313" spans="7:11" x14ac:dyDescent="0.35">
      <c r="G6313" s="271">
        <v>39264</v>
      </c>
      <c r="H6313" s="4">
        <v>0.11525639337869498</v>
      </c>
      <c r="I6313" s="4">
        <v>9.8370975506475888E-2</v>
      </c>
      <c r="J6313" s="4">
        <v>0.10245831563468943</v>
      </c>
      <c r="K6313" s="4">
        <v>0.14297606010061847</v>
      </c>
    </row>
    <row r="6314" spans="7:11" x14ac:dyDescent="0.35">
      <c r="G6314" s="271">
        <v>39295</v>
      </c>
      <c r="H6314" s="4">
        <v>0.26724581684178195</v>
      </c>
      <c r="I6314" s="4">
        <v>4.7838223892753273E-2</v>
      </c>
      <c r="J6314" s="4">
        <v>0.10803651221239075</v>
      </c>
      <c r="K6314" s="4">
        <v>0.13397284305483792</v>
      </c>
    </row>
    <row r="6315" spans="7:11" x14ac:dyDescent="0.35">
      <c r="G6315" s="271">
        <v>39326</v>
      </c>
      <c r="H6315" s="4">
        <v>7.1134084511217388E-2</v>
      </c>
      <c r="I6315" s="4">
        <v>7.7139122248513381E-2</v>
      </c>
      <c r="J6315" s="4">
        <v>9.4136090459978838E-2</v>
      </c>
      <c r="K6315" s="4">
        <v>0.12895081510690698</v>
      </c>
    </row>
    <row r="6316" spans="7:11" x14ac:dyDescent="0.35">
      <c r="G6316" s="271">
        <v>39356</v>
      </c>
      <c r="H6316" s="4">
        <v>-5.0374309250884597E-3</v>
      </c>
      <c r="I6316" s="4">
        <v>-6.2688134084547098E-2</v>
      </c>
      <c r="J6316" s="4">
        <v>6.6778799102928943E-2</v>
      </c>
      <c r="K6316" s="4">
        <v>0.10000331241419769</v>
      </c>
    </row>
    <row r="6317" spans="7:11" x14ac:dyDescent="0.35">
      <c r="G6317" s="271">
        <v>39387</v>
      </c>
      <c r="H6317" s="4">
        <v>1.7436914861389763E-2</v>
      </c>
      <c r="I6317" s="4">
        <v>-0.32944071519492968</v>
      </c>
      <c r="J6317" s="4">
        <v>4.9769513090011541E-2</v>
      </c>
      <c r="K6317" s="4">
        <v>1.0490077397603992E-2</v>
      </c>
    </row>
    <row r="6318" spans="7:11" x14ac:dyDescent="0.35">
      <c r="G6318" s="271">
        <v>39417</v>
      </c>
      <c r="H6318" s="4">
        <v>-0.11077895846392849</v>
      </c>
      <c r="I6318" s="4">
        <v>-4.9424761070221424E-3</v>
      </c>
      <c r="J6318" s="4">
        <v>4.3079792049096399E-2</v>
      </c>
      <c r="K6318" s="4">
        <v>4.6817946780668418E-3</v>
      </c>
    </row>
    <row r="6319" spans="7:11" x14ac:dyDescent="0.35">
      <c r="G6319" s="271">
        <v>39448</v>
      </c>
      <c r="H6319" s="4">
        <v>0.17783854395099108</v>
      </c>
      <c r="I6319" s="4">
        <v>-0.104371872170818</v>
      </c>
      <c r="J6319" s="4">
        <v>4.8633703238288195E-2</v>
      </c>
      <c r="K6319" s="4">
        <v>-1.6992883426882543E-2</v>
      </c>
    </row>
    <row r="6320" spans="7:11" x14ac:dyDescent="0.35">
      <c r="G6320" s="271">
        <v>39479</v>
      </c>
      <c r="H6320" s="4">
        <v>0.13800529422516439</v>
      </c>
      <c r="I6320" s="4">
        <v>-0.11862242200897433</v>
      </c>
      <c r="J6320" s="4">
        <v>5.5163344213687626E-2</v>
      </c>
      <c r="K6320" s="4">
        <v>-3.9204746628093146E-2</v>
      </c>
    </row>
    <row r="6321" spans="7:11" x14ac:dyDescent="0.35">
      <c r="G6321" s="271">
        <v>39508</v>
      </c>
      <c r="H6321" s="4">
        <v>-6.1574043038900572E-2</v>
      </c>
      <c r="I6321" s="4">
        <v>-0.15474003851306306</v>
      </c>
      <c r="J6321" s="4">
        <v>3.809113559512789E-2</v>
      </c>
      <c r="K6321" s="4">
        <v>-5.8157969607744442E-2</v>
      </c>
    </row>
    <row r="6322" spans="7:11" x14ac:dyDescent="0.35">
      <c r="G6322" s="271">
        <v>39539</v>
      </c>
      <c r="H6322" s="4">
        <v>0.66964876346756053</v>
      </c>
      <c r="I6322" s="4">
        <v>0.1941068044381129</v>
      </c>
      <c r="J6322" s="4">
        <v>8.4254175438755796E-2</v>
      </c>
      <c r="K6322" s="4">
        <v>-5.1689524838188561E-2</v>
      </c>
    </row>
    <row r="6323" spans="7:11" x14ac:dyDescent="0.35">
      <c r="G6323" s="271">
        <v>39569</v>
      </c>
      <c r="H6323" s="4">
        <v>0.10268823019904372</v>
      </c>
      <c r="I6323" s="4">
        <v>-1.2586387908024244E-2</v>
      </c>
      <c r="J6323" s="4">
        <v>8.8781540864459663E-2</v>
      </c>
      <c r="K6323" s="4">
        <v>-5.0381346488500123E-2</v>
      </c>
    </row>
    <row r="6324" spans="7:11" x14ac:dyDescent="0.35">
      <c r="G6324" s="271">
        <v>39600</v>
      </c>
      <c r="H6324" s="4">
        <v>6.1987061282933853E-2</v>
      </c>
      <c r="I6324" s="4">
        <v>3.6784477454038012E-2</v>
      </c>
      <c r="J6324" s="4">
        <v>0.10735912765412281</v>
      </c>
      <c r="K6324" s="4">
        <v>-4.6062838580008703E-2</v>
      </c>
    </row>
    <row r="6325" spans="7:11" x14ac:dyDescent="0.35">
      <c r="G6325" s="271">
        <v>39630</v>
      </c>
      <c r="H6325" s="4">
        <v>0.28466933446128717</v>
      </c>
      <c r="I6325" s="4">
        <v>0.11186831494980765</v>
      </c>
      <c r="J6325" s="4">
        <v>0.1204211155347803</v>
      </c>
      <c r="K6325" s="4">
        <v>-4.4146176307662044E-2</v>
      </c>
    </row>
    <row r="6326" spans="7:11" x14ac:dyDescent="0.35">
      <c r="G6326" s="271">
        <v>39661</v>
      </c>
      <c r="H6326" s="4">
        <v>-0.1600762842712381</v>
      </c>
      <c r="I6326" s="4">
        <v>-0.18021450351426904</v>
      </c>
      <c r="J6326" s="4">
        <v>9.0972143273887029E-2</v>
      </c>
      <c r="K6326" s="4">
        <v>-5.7370187144199836E-2</v>
      </c>
    </row>
    <row r="6327" spans="7:11" x14ac:dyDescent="0.35">
      <c r="G6327" s="271">
        <v>39692</v>
      </c>
      <c r="H6327" s="4">
        <v>-5.187139192738055E-3</v>
      </c>
      <c r="I6327" s="4">
        <v>-0.10591611478871121</v>
      </c>
      <c r="J6327" s="4">
        <v>8.3159441747215457E-2</v>
      </c>
      <c r="K6327" s="4">
        <v>-7.243604441222995E-2</v>
      </c>
    </row>
    <row r="6328" spans="7:11" x14ac:dyDescent="0.35">
      <c r="G6328" s="271">
        <v>39722</v>
      </c>
      <c r="H6328" s="4">
        <v>0.29974518397841443</v>
      </c>
      <c r="I6328" s="4">
        <v>5.248397860692533E-3</v>
      </c>
      <c r="J6328" s="4">
        <v>0.11018298584437636</v>
      </c>
      <c r="K6328" s="4">
        <v>-6.6834641054520749E-2</v>
      </c>
    </row>
    <row r="6329" spans="7:11" x14ac:dyDescent="0.35">
      <c r="G6329" s="271">
        <v>39753</v>
      </c>
      <c r="H6329" s="4">
        <v>-5.7508823229388106E-2</v>
      </c>
      <c r="I6329" s="4">
        <v>-0.14302727580020769</v>
      </c>
      <c r="J6329" s="4">
        <v>0.10312632378123032</v>
      </c>
      <c r="K6329" s="4">
        <v>-4.1699640223423429E-2</v>
      </c>
    </row>
    <row r="6330" spans="7:11" x14ac:dyDescent="0.35">
      <c r="G6330" s="271">
        <v>39783</v>
      </c>
      <c r="H6330" s="4">
        <v>4.3463197481296234E-2</v>
      </c>
      <c r="I6330" s="4">
        <v>-0.38574625538220275</v>
      </c>
      <c r="J6330" s="4">
        <v>0.11347679353715057</v>
      </c>
      <c r="K6330" s="4">
        <v>-6.949762397458481E-2</v>
      </c>
    </row>
    <row r="6331" spans="7:11" x14ac:dyDescent="0.35">
      <c r="G6331" s="271">
        <v>39814</v>
      </c>
      <c r="H6331" s="4">
        <v>-0.31335640945789356</v>
      </c>
      <c r="I6331" s="4">
        <v>-0.38904977472836133</v>
      </c>
      <c r="J6331" s="4">
        <v>6.8839103274297209E-2</v>
      </c>
      <c r="K6331" s="4">
        <v>-9.2609396714684156E-2</v>
      </c>
    </row>
    <row r="6332" spans="7:11" x14ac:dyDescent="0.35">
      <c r="G6332" s="271">
        <v>39845</v>
      </c>
      <c r="H6332" s="4">
        <v>-0.16534193738528224</v>
      </c>
      <c r="I6332" s="4">
        <v>-0.31643142361779286</v>
      </c>
      <c r="J6332" s="4">
        <v>4.0853091720561618E-2</v>
      </c>
      <c r="K6332" s="4">
        <v>-0.10882909703011756</v>
      </c>
    </row>
    <row r="6333" spans="7:11" x14ac:dyDescent="0.35">
      <c r="G6333" s="271">
        <v>39873</v>
      </c>
      <c r="H6333" s="4">
        <v>6.4312952699928205E-2</v>
      </c>
      <c r="I6333" s="4">
        <v>-0.23157245376740188</v>
      </c>
      <c r="J6333" s="4">
        <v>5.2338682594682329E-2</v>
      </c>
      <c r="K6333" s="4">
        <v>-0.11458743592489218</v>
      </c>
    </row>
    <row r="6334" spans="7:11" x14ac:dyDescent="0.35">
      <c r="G6334" s="271">
        <v>39904</v>
      </c>
      <c r="H6334" s="4">
        <v>-0.26310733177193024</v>
      </c>
      <c r="I6334" s="4">
        <v>-0.40967748190396991</v>
      </c>
      <c r="J6334" s="4">
        <v>-2.0325038733404521E-2</v>
      </c>
      <c r="K6334" s="4">
        <v>-0.16728481700590725</v>
      </c>
    </row>
    <row r="6335" spans="7:11" x14ac:dyDescent="0.35">
      <c r="G6335" s="271">
        <v>39934</v>
      </c>
      <c r="H6335" s="4">
        <v>-0.26876608631372423</v>
      </c>
      <c r="I6335" s="4">
        <v>-0.40490674320527897</v>
      </c>
      <c r="J6335" s="4">
        <v>-5.4050591998165753E-2</v>
      </c>
      <c r="K6335" s="4">
        <v>-0.20254493459390233</v>
      </c>
    </row>
    <row r="6336" spans="7:11" x14ac:dyDescent="0.35">
      <c r="G6336" s="271">
        <v>39965</v>
      </c>
      <c r="H6336" s="4">
        <v>-0.25559744918489546</v>
      </c>
      <c r="I6336" s="4">
        <v>-0.41213202072348964</v>
      </c>
      <c r="J6336" s="4">
        <v>-8.1973853319652568E-2</v>
      </c>
      <c r="K6336" s="4">
        <v>-0.24293841430952035</v>
      </c>
    </row>
    <row r="6337" spans="7:11" x14ac:dyDescent="0.35">
      <c r="G6337" s="271">
        <v>39995</v>
      </c>
      <c r="H6337" s="4">
        <v>-0.38419633541818843</v>
      </c>
      <c r="I6337" s="4">
        <v>-0.43062093939451052</v>
      </c>
      <c r="J6337" s="4">
        <v>-0.13367297411095502</v>
      </c>
      <c r="K6337" s="4">
        <v>-0.28568396177192246</v>
      </c>
    </row>
    <row r="6338" spans="7:11" x14ac:dyDescent="0.35">
      <c r="G6338" s="271">
        <v>40026</v>
      </c>
      <c r="H6338" s="4">
        <v>4.6138098938330208E-2</v>
      </c>
      <c r="I6338" s="4">
        <v>-1.2670515053557541E-2</v>
      </c>
      <c r="J6338" s="4">
        <v>-0.12158934549062161</v>
      </c>
      <c r="K6338" s="4">
        <v>-0.27826742401943794</v>
      </c>
    </row>
    <row r="6339" spans="7:11" x14ac:dyDescent="0.35">
      <c r="G6339" s="271">
        <v>40057</v>
      </c>
      <c r="H6339" s="4">
        <v>1.4005724900525207E-2</v>
      </c>
      <c r="I6339" s="4">
        <v>-8.8038771422787154E-2</v>
      </c>
      <c r="J6339" s="4">
        <v>-0.1198716101943611</v>
      </c>
      <c r="K6339" s="4">
        <v>-0.27848011536964923</v>
      </c>
    </row>
    <row r="6340" spans="7:11" x14ac:dyDescent="0.35">
      <c r="G6340" s="271">
        <v>40087</v>
      </c>
      <c r="H6340" s="4">
        <v>-0.14425884198182626</v>
      </c>
      <c r="I6340" s="4">
        <v>-0.27578731993654582</v>
      </c>
      <c r="J6340" s="4">
        <v>-0.15586315758702207</v>
      </c>
      <c r="K6340" s="4">
        <v>-0.30355057778653827</v>
      </c>
    </row>
    <row r="6341" spans="7:11" x14ac:dyDescent="0.35">
      <c r="G6341" s="271">
        <v>40118</v>
      </c>
      <c r="H6341" s="4">
        <v>2.405853886968945E-2</v>
      </c>
      <c r="I6341" s="4">
        <v>-9.2989938666498628E-2</v>
      </c>
      <c r="J6341" s="4">
        <v>-0.14991042528751863</v>
      </c>
      <c r="K6341" s="4">
        <v>-0.30189406478275793</v>
      </c>
    </row>
    <row r="6342" spans="7:11" x14ac:dyDescent="0.35">
      <c r="G6342" s="271">
        <v>40148</v>
      </c>
      <c r="H6342" s="4">
        <v>0.19692597813885859</v>
      </c>
      <c r="I6342" s="4">
        <v>0.16732196677318578</v>
      </c>
      <c r="J6342" s="4">
        <v>-0.14124959371330026</v>
      </c>
      <c r="K6342" s="4">
        <v>-0.27271906089922648</v>
      </c>
    </row>
    <row r="6343" spans="7:11" x14ac:dyDescent="0.35">
      <c r="G6343" s="271">
        <v>40179</v>
      </c>
      <c r="H6343" s="4">
        <v>0.21732815661579075</v>
      </c>
      <c r="I6343" s="4">
        <v>0.34189401700696487</v>
      </c>
      <c r="J6343" s="4">
        <v>-0.10496482753722647</v>
      </c>
      <c r="K6343" s="4">
        <v>-0.22807704725563438</v>
      </c>
    </row>
    <row r="6344" spans="7:11" x14ac:dyDescent="0.35">
      <c r="G6344" s="271">
        <v>40210</v>
      </c>
      <c r="H6344" s="4">
        <v>0.10324088293915223</v>
      </c>
      <c r="I6344" s="4">
        <v>0.13156833688410963</v>
      </c>
      <c r="J6344" s="4">
        <v>-8.3619755628753123E-2</v>
      </c>
      <c r="K6344" s="4">
        <v>-0.19677351751453487</v>
      </c>
    </row>
    <row r="6345" spans="7:11" x14ac:dyDescent="0.35">
      <c r="G6345" s="271">
        <v>40238</v>
      </c>
      <c r="H6345" s="4">
        <v>0.14455452464149721</v>
      </c>
      <c r="I6345" s="4">
        <v>0.14107788162256507</v>
      </c>
      <c r="J6345" s="4">
        <v>-7.5807630144860028E-2</v>
      </c>
      <c r="K6345" s="4">
        <v>-0.16879158864428079</v>
      </c>
    </row>
    <row r="6346" spans="7:11" x14ac:dyDescent="0.35">
      <c r="G6346" s="271">
        <v>40269</v>
      </c>
      <c r="H6346" s="4">
        <v>0.30600747977317</v>
      </c>
      <c r="I6346" s="4">
        <v>0.25791789816623156</v>
      </c>
      <c r="J6346" s="4">
        <v>-2.5074511887357653E-2</v>
      </c>
      <c r="K6346" s="4">
        <v>-0.11246056699945095</v>
      </c>
    </row>
    <row r="6347" spans="7:11" x14ac:dyDescent="0.35">
      <c r="G6347" s="271">
        <v>40299</v>
      </c>
      <c r="H6347" s="4">
        <v>0.65837309641631991</v>
      </c>
      <c r="I6347" s="4">
        <v>0.43758010828189309</v>
      </c>
      <c r="J6347" s="4">
        <v>4.8553489540770656E-2</v>
      </c>
      <c r="K6347" s="4">
        <v>-4.2959576158584256E-2</v>
      </c>
    </row>
    <row r="6348" spans="7:11" x14ac:dyDescent="0.35">
      <c r="G6348" s="271">
        <v>40330</v>
      </c>
      <c r="H6348" s="4">
        <v>0.51409633690672507</v>
      </c>
      <c r="I6348" s="4">
        <v>0.45675622000161864</v>
      </c>
      <c r="J6348" s="4">
        <v>0.11223249600916119</v>
      </c>
      <c r="K6348" s="4">
        <v>3.7352650095848094E-2</v>
      </c>
    </row>
    <row r="6349" spans="7:11" x14ac:dyDescent="0.35">
      <c r="G6349" s="271">
        <v>40360</v>
      </c>
      <c r="H6349" s="4">
        <v>0.58971100675450838</v>
      </c>
      <c r="I6349" s="4">
        <v>0.55018705664541212</v>
      </c>
      <c r="J6349" s="4">
        <v>0.19250829434914607</v>
      </c>
      <c r="K6349" s="4">
        <v>0.12708899479292524</v>
      </c>
    </row>
    <row r="6350" spans="7:11" x14ac:dyDescent="0.35">
      <c r="G6350" s="271">
        <v>40391</v>
      </c>
      <c r="H6350" s="4">
        <v>0.68517298966404461</v>
      </c>
      <c r="I6350" s="4">
        <v>0.10519599017831949</v>
      </c>
      <c r="J6350" s="4">
        <v>0.23560206539613748</v>
      </c>
      <c r="K6350" s="4">
        <v>0.13549895314836946</v>
      </c>
    </row>
    <row r="6351" spans="7:11" x14ac:dyDescent="0.35">
      <c r="G6351" s="271">
        <v>40422</v>
      </c>
      <c r="H6351" s="4">
        <v>0.28406355149815221</v>
      </c>
      <c r="I6351" s="4">
        <v>5.8713716709677843E-2</v>
      </c>
      <c r="J6351" s="4">
        <v>0.26403181462086156</v>
      </c>
      <c r="K6351" s="4">
        <v>0.15331530345844913</v>
      </c>
    </row>
    <row r="6352" spans="7:11" x14ac:dyDescent="0.35">
      <c r="G6352" s="271">
        <v>40452</v>
      </c>
      <c r="H6352" s="4">
        <v>0.31363950991885137</v>
      </c>
      <c r="I6352" s="4">
        <v>0.2052087396410387</v>
      </c>
      <c r="J6352" s="4">
        <v>0.31937894682278523</v>
      </c>
      <c r="K6352" s="4">
        <v>0.21340912971899417</v>
      </c>
    </row>
    <row r="6353" spans="7:11" x14ac:dyDescent="0.35">
      <c r="G6353" s="271">
        <v>40483</v>
      </c>
      <c r="H6353" s="4">
        <v>0.32905662648205403</v>
      </c>
      <c r="I6353" s="4">
        <v>0.27934633578153023</v>
      </c>
      <c r="J6353" s="4">
        <v>0.34766379292160354</v>
      </c>
      <c r="K6353" s="4">
        <v>0.25078954980120094</v>
      </c>
    </row>
    <row r="6354" spans="7:11" x14ac:dyDescent="0.35">
      <c r="G6354" s="271">
        <v>40513</v>
      </c>
      <c r="H6354" s="4">
        <v>0.27017110545072986</v>
      </c>
      <c r="I6354" s="4">
        <v>0.28106065909052869</v>
      </c>
      <c r="J6354" s="4">
        <v>0.35128445237332762</v>
      </c>
      <c r="K6354" s="4">
        <v>0.25865750747739824</v>
      </c>
    </row>
    <row r="6355" spans="7:11" x14ac:dyDescent="0.35">
      <c r="G6355" s="271">
        <v>40544</v>
      </c>
      <c r="H6355" s="4">
        <v>0.279122763885709</v>
      </c>
      <c r="I6355" s="4">
        <v>8.2304993030452245E-2</v>
      </c>
      <c r="J6355" s="4">
        <v>0.35435289086472022</v>
      </c>
      <c r="K6355" s="4">
        <v>0.23567736125793681</v>
      </c>
    </row>
    <row r="6356" spans="7:11" x14ac:dyDescent="0.35">
      <c r="G6356" s="271">
        <v>40575</v>
      </c>
      <c r="H6356" s="4">
        <v>0.25170956011477186</v>
      </c>
      <c r="I6356" s="4">
        <v>0.21071074376880117</v>
      </c>
      <c r="J6356" s="4">
        <v>0.3658000357063782</v>
      </c>
      <c r="K6356" s="4">
        <v>0.24172428262858858</v>
      </c>
    </row>
    <row r="6357" spans="7:11" x14ac:dyDescent="0.35">
      <c r="G6357" s="271">
        <v>40603</v>
      </c>
      <c r="H6357" s="4">
        <v>0.29368066281976968</v>
      </c>
      <c r="I6357" s="4">
        <v>0.45560030633944204</v>
      </c>
      <c r="J6357" s="4">
        <v>0.37894670070557623</v>
      </c>
      <c r="K6357" s="4">
        <v>0.27201077802112383</v>
      </c>
    </row>
    <row r="6358" spans="7:11" x14ac:dyDescent="0.35">
      <c r="G6358" s="271">
        <v>40634</v>
      </c>
      <c r="H6358" s="4">
        <v>0.14823055582961753</v>
      </c>
      <c r="I6358" s="4">
        <v>0.24871807466366924</v>
      </c>
      <c r="J6358" s="4">
        <v>0.36026038729174004</v>
      </c>
      <c r="K6358" s="4">
        <v>0.27085453221240297</v>
      </c>
    </row>
    <row r="6359" spans="7:11" x14ac:dyDescent="0.35">
      <c r="G6359" s="271">
        <v>40664</v>
      </c>
      <c r="H6359" s="4">
        <v>0.10451380464255533</v>
      </c>
      <c r="I6359" s="4">
        <v>0.30687228027405378</v>
      </c>
      <c r="J6359" s="4">
        <v>0.31037938974220691</v>
      </c>
      <c r="K6359" s="4">
        <v>0.26283936967312371</v>
      </c>
    </row>
    <row r="6360" spans="7:11" x14ac:dyDescent="0.35">
      <c r="G6360" s="271">
        <v>40695</v>
      </c>
      <c r="H6360" s="4">
        <v>0.39418202581982653</v>
      </c>
      <c r="I6360" s="4">
        <v>0.18433105805355687</v>
      </c>
      <c r="J6360" s="4">
        <v>0.30534708876585093</v>
      </c>
      <c r="K6360" s="4">
        <v>0.24167464209181233</v>
      </c>
    </row>
    <row r="6361" spans="7:11" x14ac:dyDescent="0.35">
      <c r="G6361" s="271">
        <v>40725</v>
      </c>
      <c r="H6361" s="4">
        <v>0.12132949310951102</v>
      </c>
      <c r="I6361" s="4">
        <v>-8.8147120475534635E-4</v>
      </c>
      <c r="J6361" s="4">
        <v>0.27509299474091176</v>
      </c>
      <c r="K6361" s="4">
        <v>0.20084263165084892</v>
      </c>
    </row>
    <row r="6362" spans="7:11" x14ac:dyDescent="0.35">
      <c r="G6362" s="271">
        <v>40756</v>
      </c>
      <c r="H6362" s="4">
        <v>-7.872491038854168E-2</v>
      </c>
      <c r="I6362" s="4">
        <v>0.14478862660392089</v>
      </c>
      <c r="J6362" s="4">
        <v>0.21961014496071041</v>
      </c>
      <c r="K6362" s="4">
        <v>0.20292825556276739</v>
      </c>
    </row>
    <row r="6363" spans="7:11" x14ac:dyDescent="0.35">
      <c r="G6363" s="271">
        <v>40787</v>
      </c>
      <c r="H6363" s="4">
        <v>0.10231602821121855</v>
      </c>
      <c r="I6363" s="4">
        <v>0.14608605588578683</v>
      </c>
      <c r="J6363" s="4">
        <v>0.20149335298611004</v>
      </c>
      <c r="K6363" s="4">
        <v>0.21064018301871523</v>
      </c>
    </row>
    <row r="6364" spans="7:11" x14ac:dyDescent="0.35">
      <c r="G6364" s="271">
        <v>40817</v>
      </c>
      <c r="H6364" s="4">
        <v>-5.1621929370824327E-2</v>
      </c>
      <c r="I6364" s="4">
        <v>0.31712083274984093</v>
      </c>
      <c r="J6364" s="4">
        <v>0.16608084466386752</v>
      </c>
      <c r="K6364" s="4">
        <v>0.22092036641243418</v>
      </c>
    </row>
    <row r="6365" spans="7:11" x14ac:dyDescent="0.35">
      <c r="G6365" s="271">
        <v>40848</v>
      </c>
      <c r="H6365" s="4">
        <v>2.3571779477469912E-2</v>
      </c>
      <c r="I6365" s="4">
        <v>0.13647995522034839</v>
      </c>
      <c r="J6365" s="4">
        <v>0.14126792910738462</v>
      </c>
      <c r="K6365" s="4">
        <v>0.20859943406882953</v>
      </c>
    </row>
    <row r="6366" spans="7:11" x14ac:dyDescent="0.35">
      <c r="G6366" s="271">
        <v>40878</v>
      </c>
      <c r="H6366" s="4">
        <v>-3.7236447306411402E-2</v>
      </c>
      <c r="I6366" s="4">
        <v>6.6798161302018322E-2</v>
      </c>
      <c r="J6366" s="4">
        <v>0.12159823477265808</v>
      </c>
      <c r="K6366" s="4">
        <v>0.19299136262391103</v>
      </c>
    </row>
    <row r="6367" spans="7:11" x14ac:dyDescent="0.35">
      <c r="G6367" s="271">
        <v>40909</v>
      </c>
      <c r="H6367" s="4">
        <v>-1.3844417229781247E-2</v>
      </c>
      <c r="I6367" s="4">
        <v>0.15288681019215788</v>
      </c>
      <c r="J6367" s="4">
        <v>0.10181442455509271</v>
      </c>
      <c r="K6367" s="4">
        <v>0.19824025194436712</v>
      </c>
    </row>
    <row r="6368" spans="7:11" x14ac:dyDescent="0.35">
      <c r="G6368" s="271">
        <v>40940</v>
      </c>
      <c r="H6368" s="4">
        <v>1.4790189545945687E-2</v>
      </c>
      <c r="I6368" s="4">
        <v>0.16857337312888276</v>
      </c>
      <c r="J6368" s="4">
        <v>8.445600449546542E-2</v>
      </c>
      <c r="K6368" s="4">
        <v>0.1947251894065869</v>
      </c>
    </row>
    <row r="6369" spans="7:11" x14ac:dyDescent="0.35">
      <c r="G6369" s="271">
        <v>40969</v>
      </c>
      <c r="H6369" s="4">
        <v>-0.2095534290242117</v>
      </c>
      <c r="I6369" s="4">
        <v>-0.20960236574531022</v>
      </c>
      <c r="J6369" s="4">
        <v>3.8072117900490143E-2</v>
      </c>
      <c r="K6369" s="4">
        <v>0.12777413650344061</v>
      </c>
    </row>
    <row r="6370" spans="7:11" x14ac:dyDescent="0.35">
      <c r="G6370" s="271">
        <v>41000</v>
      </c>
      <c r="H6370" s="4">
        <v>-0.23705047516202071</v>
      </c>
      <c r="I6370" s="4">
        <v>-0.24356247359017824</v>
      </c>
      <c r="J6370" s="4">
        <v>4.6012637544363688E-3</v>
      </c>
      <c r="K6370" s="4">
        <v>8.3775584777438405E-2</v>
      </c>
    </row>
    <row r="6371" spans="7:11" x14ac:dyDescent="0.35">
      <c r="G6371" s="271">
        <v>41030</v>
      </c>
      <c r="H6371" s="4">
        <v>-0.13648973175691492</v>
      </c>
      <c r="I6371" s="4">
        <v>-0.25139453822760072</v>
      </c>
      <c r="J6371" s="4">
        <v>-1.7752774661866422E-2</v>
      </c>
      <c r="K6371" s="4">
        <v>3.129736770666236E-2</v>
      </c>
    </row>
    <row r="6372" spans="7:11" x14ac:dyDescent="0.35">
      <c r="G6372" s="271">
        <v>41061</v>
      </c>
      <c r="H6372" s="4">
        <v>-0.21160662333645619</v>
      </c>
      <c r="I6372" s="4">
        <v>-0.20337422893725066</v>
      </c>
      <c r="J6372" s="4">
        <v>-6.9581076379125029E-2</v>
      </c>
      <c r="K6372" s="4">
        <v>-3.4146490405381202E-3</v>
      </c>
    </row>
    <row r="6373" spans="7:11" x14ac:dyDescent="0.35">
      <c r="G6373" s="271">
        <v>41091</v>
      </c>
      <c r="H6373" s="4">
        <v>-6.1027093287971956E-2</v>
      </c>
      <c r="I6373" s="4">
        <v>-0.15002112437027526</v>
      </c>
      <c r="J6373" s="4">
        <v>-8.14361316937533E-2</v>
      </c>
      <c r="K6373" s="4">
        <v>-1.4889034413566926E-2</v>
      </c>
    </row>
    <row r="6374" spans="7:11" x14ac:dyDescent="0.35">
      <c r="G6374" s="271">
        <v>41122</v>
      </c>
      <c r="H6374" s="4">
        <v>-0.18794146555854052</v>
      </c>
      <c r="I6374" s="4">
        <v>-0.3497591826430938</v>
      </c>
      <c r="J6374" s="4">
        <v>-8.9117565989116576E-2</v>
      </c>
      <c r="K6374" s="4">
        <v>-4.5769501643316612E-2</v>
      </c>
    </row>
    <row r="6375" spans="7:11" x14ac:dyDescent="0.35">
      <c r="G6375" s="271">
        <v>41153</v>
      </c>
      <c r="H6375" s="4">
        <v>-0.26712476990245471</v>
      </c>
      <c r="I6375" s="4">
        <v>-0.25593906934365529</v>
      </c>
      <c r="J6375" s="4">
        <v>-0.12401694465999547</v>
      </c>
      <c r="K6375" s="4">
        <v>-8.0497644020491976E-2</v>
      </c>
    </row>
    <row r="6376" spans="7:11" x14ac:dyDescent="0.35">
      <c r="G6376" s="271">
        <v>41183</v>
      </c>
      <c r="H6376" s="4">
        <v>-2.6270981244246538E-2</v>
      </c>
      <c r="I6376" s="4">
        <v>-0.35108684828206638</v>
      </c>
      <c r="J6376" s="4">
        <v>-0.12219517731661533</v>
      </c>
      <c r="K6376" s="4">
        <v>-0.13770099884407005</v>
      </c>
    </row>
    <row r="6377" spans="7:11" x14ac:dyDescent="0.35">
      <c r="G6377" s="271">
        <v>41214</v>
      </c>
      <c r="H6377" s="4">
        <v>-3.1198148187903785E-2</v>
      </c>
      <c r="I6377" s="4">
        <v>-0.26965644439425229</v>
      </c>
      <c r="J6377" s="4">
        <v>-0.12651052922479322</v>
      </c>
      <c r="K6377" s="4">
        <v>-0.17093394286163277</v>
      </c>
    </row>
    <row r="6378" spans="7:11" x14ac:dyDescent="0.35">
      <c r="G6378" s="271">
        <v>41244</v>
      </c>
      <c r="H6378" s="4">
        <v>-6.6181172754365969E-2</v>
      </c>
      <c r="I6378" s="4">
        <v>-0.26710303435626181</v>
      </c>
      <c r="J6378" s="4">
        <v>-0.12846419677782051</v>
      </c>
      <c r="K6378" s="4">
        <v>-0.1933800731502815</v>
      </c>
    </row>
    <row r="6379" spans="7:11" x14ac:dyDescent="0.35">
      <c r="G6379" s="271">
        <v>41275</v>
      </c>
      <c r="H6379" s="4">
        <v>-1.1417664391300097E-2</v>
      </c>
      <c r="I6379" s="4">
        <v>-0.26194080530325248</v>
      </c>
      <c r="J6379" s="4">
        <v>-0.1284082097274678</v>
      </c>
      <c r="K6379" s="4">
        <v>-0.2233500142584165</v>
      </c>
    </row>
    <row r="6380" spans="7:11" x14ac:dyDescent="0.35">
      <c r="G6380" s="271">
        <v>41306</v>
      </c>
      <c r="H6380" s="4">
        <v>-9.7104919177701809E-3</v>
      </c>
      <c r="I6380" s="4">
        <v>-0.28849250667489656</v>
      </c>
      <c r="J6380" s="4">
        <v>-0.13016890893117083</v>
      </c>
      <c r="K6380" s="4">
        <v>-0.25780506461871666</v>
      </c>
    </row>
    <row r="6381" spans="7:11" x14ac:dyDescent="0.35">
      <c r="G6381" s="271">
        <v>41334</v>
      </c>
      <c r="H6381" s="4">
        <v>-2.1309418072070763E-2</v>
      </c>
      <c r="I6381" s="4">
        <v>-0.21983136822288862</v>
      </c>
      <c r="J6381" s="4">
        <v>-0.11394914338458184</v>
      </c>
      <c r="K6381" s="4">
        <v>-0.25965540565896761</v>
      </c>
    </row>
    <row r="6382" spans="7:11" x14ac:dyDescent="0.35">
      <c r="G6382" s="271">
        <v>41365</v>
      </c>
      <c r="H6382" s="4">
        <v>8.4790106268293641E-2</v>
      </c>
      <c r="I6382" s="4">
        <v>-6.9213882659515669E-2</v>
      </c>
      <c r="J6382" s="4">
        <v>-8.9281150701676637E-2</v>
      </c>
      <c r="K6382" s="4">
        <v>-0.24855946050337541</v>
      </c>
    </row>
    <row r="6383" spans="7:11" x14ac:dyDescent="0.35">
      <c r="G6383" s="271">
        <v>41395</v>
      </c>
      <c r="H6383" s="4">
        <v>-3.0646095568368503E-3</v>
      </c>
      <c r="I6383" s="4">
        <v>-0.14727976035886536</v>
      </c>
      <c r="J6383" s="4">
        <v>-7.7323929688453141E-2</v>
      </c>
      <c r="K6383" s="4">
        <v>-0.24064783203515661</v>
      </c>
    </row>
    <row r="6384" spans="7:11" x14ac:dyDescent="0.35">
      <c r="G6384" s="271">
        <v>41426</v>
      </c>
      <c r="H6384" s="4">
        <v>4.363436796263187E-2</v>
      </c>
      <c r="I6384" s="4">
        <v>-8.7094001259717335E-2</v>
      </c>
      <c r="J6384" s="4">
        <v>-5.1181106342975236E-2</v>
      </c>
      <c r="K6384" s="4">
        <v>-0.23250678860311569</v>
      </c>
    </row>
    <row r="6385" spans="7:11" x14ac:dyDescent="0.35">
      <c r="G6385" s="271">
        <v>41456</v>
      </c>
      <c r="H6385" s="4">
        <v>2.8290612101594004E-2</v>
      </c>
      <c r="I6385" s="4">
        <v>-9.9777352203179737E-2</v>
      </c>
      <c r="J6385" s="4">
        <v>-4.4439306488566532E-2</v>
      </c>
      <c r="K6385" s="4">
        <v>-0.23013792918952336</v>
      </c>
    </row>
    <row r="6386" spans="7:11" x14ac:dyDescent="0.35">
      <c r="G6386" s="271">
        <v>41487</v>
      </c>
      <c r="H6386" s="4">
        <v>0.21004414694217877</v>
      </c>
      <c r="I6386" s="4">
        <v>2.3404572132735391E-2</v>
      </c>
      <c r="J6386" s="4">
        <v>-1.7459749604329944E-2</v>
      </c>
      <c r="K6386" s="4">
        <v>-0.21072957224807687</v>
      </c>
    </row>
    <row r="6387" spans="7:11" x14ac:dyDescent="0.35">
      <c r="G6387" s="271">
        <v>41518</v>
      </c>
      <c r="H6387" s="4">
        <v>0.11009310840203423</v>
      </c>
      <c r="I6387" s="4">
        <v>5.8522136801720359E-2</v>
      </c>
      <c r="J6387" s="4">
        <v>2.1414516064262479E-2</v>
      </c>
      <c r="K6387" s="4">
        <v>-0.18616724869428636</v>
      </c>
    </row>
    <row r="6388" spans="7:11" x14ac:dyDescent="0.35">
      <c r="G6388" s="271">
        <v>41548</v>
      </c>
      <c r="H6388" s="4">
        <v>9.0128115788935759E-2</v>
      </c>
      <c r="I6388" s="4">
        <v>0.14004849064415348</v>
      </c>
      <c r="J6388" s="4">
        <v>3.2522433250801841E-2</v>
      </c>
      <c r="K6388" s="4">
        <v>-0.14252627647077665</v>
      </c>
    </row>
    <row r="6389" spans="7:11" x14ac:dyDescent="0.35">
      <c r="G6389" s="271">
        <v>41579</v>
      </c>
      <c r="H6389" s="4">
        <v>-0.10471533434360647</v>
      </c>
      <c r="I6389" s="4">
        <v>-2.3715102891243456E-2</v>
      </c>
      <c r="J6389" s="4">
        <v>2.5869477756278236E-2</v>
      </c>
      <c r="K6389" s="4">
        <v>-0.11955190778916458</v>
      </c>
    </row>
    <row r="6390" spans="7:11" x14ac:dyDescent="0.35">
      <c r="G6390" s="271">
        <v>41609</v>
      </c>
      <c r="H6390" s="4">
        <v>-2.0889001874185853E-2</v>
      </c>
      <c r="I6390" s="4">
        <v>7.5645559502701465E-2</v>
      </c>
      <c r="J6390" s="4">
        <v>2.9217430648172504E-2</v>
      </c>
      <c r="K6390" s="4">
        <v>-9.4202227888895762E-2</v>
      </c>
    </row>
    <row r="6391" spans="7:11" x14ac:dyDescent="0.35">
      <c r="G6391" s="271">
        <v>41640</v>
      </c>
      <c r="H6391" s="4">
        <v>9.0336473601847045E-2</v>
      </c>
      <c r="I6391" s="4">
        <v>2.30775788917712E-2</v>
      </c>
      <c r="J6391" s="4">
        <v>3.7156695182292365E-2</v>
      </c>
      <c r="K6391" s="4">
        <v>-6.7602024236490643E-2</v>
      </c>
    </row>
    <row r="6392" spans="7:11" x14ac:dyDescent="0.35">
      <c r="G6392" s="271">
        <v>41671</v>
      </c>
      <c r="H6392" s="4">
        <v>0.10206500709004129</v>
      </c>
      <c r="I6392" s="4">
        <v>1.1542811310450318E-2</v>
      </c>
      <c r="J6392" s="4">
        <v>4.7194275058934032E-2</v>
      </c>
      <c r="K6392" s="4">
        <v>-3.5472920866943536E-2</v>
      </c>
    </row>
    <row r="6393" spans="7:11" x14ac:dyDescent="0.35">
      <c r="G6393" s="271">
        <v>41699</v>
      </c>
      <c r="H6393" s="4">
        <v>0.11573741824360884</v>
      </c>
      <c r="I6393" s="4">
        <v>9.5383057752034484E-2</v>
      </c>
      <c r="J6393" s="4">
        <v>5.905344073433838E-2</v>
      </c>
      <c r="K6393" s="4">
        <v>-4.3618063602663959E-3</v>
      </c>
    </row>
    <row r="6394" spans="7:11" x14ac:dyDescent="0.35">
      <c r="G6394" s="271">
        <v>41730</v>
      </c>
      <c r="H6394" s="4">
        <v>0.21084706921649499</v>
      </c>
      <c r="I6394" s="4">
        <v>6.7439848516832601E-2</v>
      </c>
      <c r="J6394" s="4">
        <v>6.9503738087708378E-2</v>
      </c>
      <c r="K6394" s="4">
        <v>7.1326259490747113E-3</v>
      </c>
    </row>
    <row r="6395" spans="7:11" x14ac:dyDescent="0.35">
      <c r="G6395" s="271">
        <v>41760</v>
      </c>
      <c r="H6395" s="4">
        <v>3.0293592451535512E-2</v>
      </c>
      <c r="I6395" s="4">
        <v>0.18550401885062273</v>
      </c>
      <c r="J6395" s="4">
        <v>7.2583194406075302E-2</v>
      </c>
      <c r="K6395" s="4">
        <v>3.7527913330379414E-2</v>
      </c>
    </row>
    <row r="6396" spans="7:11" x14ac:dyDescent="0.35">
      <c r="G6396" s="271">
        <v>41791</v>
      </c>
      <c r="H6396" s="4">
        <v>1.561363090389456E-3</v>
      </c>
      <c r="I6396" s="4">
        <v>0.11931558419202393</v>
      </c>
      <c r="J6396" s="4">
        <v>6.831028534629735E-2</v>
      </c>
      <c r="K6396" s="4">
        <v>5.7327509774573349E-2</v>
      </c>
    </row>
    <row r="6397" spans="7:11" x14ac:dyDescent="0.35">
      <c r="G6397" s="271">
        <v>41821</v>
      </c>
      <c r="H6397" s="4">
        <v>0.24902128807310908</v>
      </c>
      <c r="I6397" s="4">
        <v>0.14983981733512652</v>
      </c>
      <c r="J6397" s="4">
        <v>8.6023051983327381E-2</v>
      </c>
      <c r="K6397" s="4">
        <v>7.8055156143888027E-2</v>
      </c>
    </row>
    <row r="6398" spans="7:11" x14ac:dyDescent="0.35">
      <c r="G6398" s="271">
        <v>41852</v>
      </c>
      <c r="H6398" s="4">
        <v>-0.1657635248011704</v>
      </c>
      <c r="I6398" s="4">
        <v>-1.6041020366169612E-2</v>
      </c>
      <c r="J6398" s="4">
        <v>5.8723495635492728E-2</v>
      </c>
      <c r="K6398" s="4">
        <v>7.5714321583483457E-2</v>
      </c>
    </row>
    <row r="6399" spans="7:11" x14ac:dyDescent="0.35">
      <c r="G6399" s="271">
        <v>41883</v>
      </c>
      <c r="H6399" s="4">
        <v>0.19475613288497673</v>
      </c>
      <c r="I6399" s="4">
        <v>3.5820644563303805E-2</v>
      </c>
      <c r="J6399" s="4">
        <v>6.6822706009903587E-2</v>
      </c>
      <c r="K6399" s="4">
        <v>7.342465657438324E-2</v>
      </c>
    </row>
    <row r="6400" spans="7:11" x14ac:dyDescent="0.35">
      <c r="G6400" s="271">
        <v>41913</v>
      </c>
      <c r="H6400" s="4">
        <v>1.1671844345388038E-2</v>
      </c>
      <c r="I6400" s="4">
        <v>4.2739567202368933E-2</v>
      </c>
      <c r="J6400" s="4">
        <v>5.9196371613759124E-2</v>
      </c>
      <c r="K6400" s="4">
        <v>6.4514311904115829E-2</v>
      </c>
    </row>
    <row r="6401" spans="7:11" x14ac:dyDescent="0.35">
      <c r="G6401" s="271">
        <v>41944</v>
      </c>
      <c r="H6401" s="4">
        <v>0.13022015955131927</v>
      </c>
      <c r="I6401" s="4">
        <v>5.6703765177515075E-2</v>
      </c>
      <c r="J6401" s="4">
        <v>7.9840942678485849E-2</v>
      </c>
      <c r="K6401" s="4">
        <v>7.1695676506724926E-2</v>
      </c>
    </row>
    <row r="6402" spans="7:11" x14ac:dyDescent="0.35">
      <c r="G6402" s="271">
        <v>41974</v>
      </c>
      <c r="H6402" s="4">
        <v>0.19395145131851188</v>
      </c>
      <c r="I6402" s="4">
        <v>-4.1142154296683331E-2</v>
      </c>
      <c r="J6402" s="4">
        <v>9.3178596571698247E-2</v>
      </c>
      <c r="K6402" s="4">
        <v>6.2850538406284517E-2</v>
      </c>
    </row>
    <row r="6403" spans="7:11" x14ac:dyDescent="0.35">
      <c r="G6403" s="271">
        <v>42005</v>
      </c>
      <c r="H6403" s="4">
        <v>7.784197139465121E-2</v>
      </c>
      <c r="I6403" s="4">
        <v>3.3482114938617302E-2</v>
      </c>
      <c r="J6403" s="4">
        <v>9.2139218564241343E-2</v>
      </c>
      <c r="K6403" s="4">
        <v>6.3655918942482126E-2</v>
      </c>
    </row>
    <row r="6404" spans="7:11" x14ac:dyDescent="0.35">
      <c r="G6404" s="271">
        <v>42036</v>
      </c>
      <c r="H6404" s="4">
        <v>5.5409377294624251E-2</v>
      </c>
      <c r="I6404" s="4">
        <v>0.12918071678537624</v>
      </c>
      <c r="J6404" s="4">
        <v>8.7834525704233224E-2</v>
      </c>
      <c r="K6404" s="4">
        <v>7.3778631723995902E-2</v>
      </c>
    </row>
    <row r="6405" spans="7:11" x14ac:dyDescent="0.35">
      <c r="G6405" s="271">
        <v>42064</v>
      </c>
      <c r="H6405" s="4">
        <v>0.1292906576680326</v>
      </c>
      <c r="I6405" s="4">
        <v>9.865492493190775E-2</v>
      </c>
      <c r="J6405" s="4">
        <v>8.9317836371557657E-2</v>
      </c>
      <c r="K6405" s="4">
        <v>7.4259020671261666E-2</v>
      </c>
    </row>
    <row r="6406" spans="7:11" x14ac:dyDescent="0.35">
      <c r="G6406" s="271">
        <v>42095</v>
      </c>
      <c r="H6406" s="4">
        <v>1.5012787060303179E-2</v>
      </c>
      <c r="I6406" s="4">
        <v>7.3181695258781598E-3</v>
      </c>
      <c r="J6406" s="4">
        <v>7.3181064686820507E-2</v>
      </c>
      <c r="K6406" s="4">
        <v>6.9044755685960801E-2</v>
      </c>
    </row>
    <row r="6407" spans="7:11" x14ac:dyDescent="0.35">
      <c r="G6407" s="271">
        <v>42125</v>
      </c>
      <c r="H6407" s="4">
        <v>0.1670942736903076</v>
      </c>
      <c r="I6407" s="4">
        <v>3.5383374443376026E-2</v>
      </c>
      <c r="J6407" s="4">
        <v>8.5120209891148546E-2</v>
      </c>
      <c r="K6407" s="4">
        <v>5.6300831184220579E-2</v>
      </c>
    </row>
    <row r="6408" spans="7:11" x14ac:dyDescent="0.35">
      <c r="G6408" s="271">
        <v>42156</v>
      </c>
      <c r="H6408" s="4">
        <v>0.21289320702209347</v>
      </c>
      <c r="I6408" s="4">
        <v>9.2346905411101021E-2</v>
      </c>
      <c r="J6408" s="4">
        <v>0.10466720683181574</v>
      </c>
      <c r="K6408" s="4">
        <v>5.4356344230669151E-2</v>
      </c>
    </row>
    <row r="6409" spans="7:11" x14ac:dyDescent="0.35">
      <c r="G6409" s="271">
        <v>42186</v>
      </c>
      <c r="H6409" s="4">
        <v>-6.1271932955676456E-2</v>
      </c>
      <c r="I6409" s="4">
        <v>8.3858139379096253E-2</v>
      </c>
      <c r="J6409" s="4">
        <v>7.8556144938957129E-2</v>
      </c>
      <c r="K6409" s="4">
        <v>4.992377611684562E-2</v>
      </c>
    </row>
    <row r="6410" spans="7:11" x14ac:dyDescent="0.35">
      <c r="G6410" s="271">
        <v>42217</v>
      </c>
      <c r="H6410" s="4">
        <v>1.1062273966208513E-2</v>
      </c>
      <c r="I6410" s="4">
        <v>0.20677365314786122</v>
      </c>
      <c r="J6410" s="4">
        <v>9.2240258042812107E-2</v>
      </c>
      <c r="K6410" s="4">
        <v>6.1703635679360103E-2</v>
      </c>
    </row>
    <row r="6411" spans="7:11" x14ac:dyDescent="0.35">
      <c r="G6411" s="271">
        <v>42248</v>
      </c>
      <c r="H6411" s="4">
        <v>-0.12245424514480552</v>
      </c>
      <c r="I6411" s="4">
        <v>0.16510995147416052</v>
      </c>
      <c r="J6411" s="4">
        <v>6.1873245523600406E-2</v>
      </c>
      <c r="K6411" s="4">
        <v>7.3697599507271949E-2</v>
      </c>
    </row>
    <row r="6412" spans="7:11" x14ac:dyDescent="0.35">
      <c r="G6412" s="271">
        <v>42278</v>
      </c>
      <c r="H6412" s="4">
        <v>-8.0366723818670049E-3</v>
      </c>
      <c r="I6412" s="4">
        <v>8.2572065963142371E-2</v>
      </c>
      <c r="J6412" s="4">
        <v>5.9942241469900237E-2</v>
      </c>
      <c r="K6412" s="4">
        <v>7.7474182089196875E-2</v>
      </c>
    </row>
    <row r="6413" spans="7:11" x14ac:dyDescent="0.35">
      <c r="G6413" s="271">
        <v>42309</v>
      </c>
      <c r="H6413" s="4">
        <v>6.5442496635482073E-2</v>
      </c>
      <c r="I6413" s="4">
        <v>0.15796593636518419</v>
      </c>
      <c r="J6413" s="4">
        <v>5.5122477385383117E-2</v>
      </c>
      <c r="K6413" s="4">
        <v>8.6063304699977916E-2</v>
      </c>
    </row>
    <row r="6414" spans="7:11" x14ac:dyDescent="0.35">
      <c r="G6414" s="271">
        <v>42339</v>
      </c>
      <c r="H6414" s="4">
        <v>7.9689473864591465E-2</v>
      </c>
      <c r="I6414" s="4">
        <v>0.15414948636003412</v>
      </c>
      <c r="J6414" s="4">
        <v>4.8965713118491738E-2</v>
      </c>
      <c r="K6414" s="4">
        <v>9.9812541725157189E-2</v>
      </c>
    </row>
    <row r="6415" spans="7:11" x14ac:dyDescent="0.35">
      <c r="G6415" s="271">
        <v>42370</v>
      </c>
      <c r="H6415" s="4">
        <v>-9.6502959801941346E-2</v>
      </c>
      <c r="I6415" s="4">
        <v>9.5348123767511339E-3</v>
      </c>
      <c r="J6415" s="4">
        <v>3.5085181177880287E-2</v>
      </c>
      <c r="K6415" s="4">
        <v>9.7664611930720957E-2</v>
      </c>
    </row>
    <row r="6416" spans="7:11" x14ac:dyDescent="0.35">
      <c r="G6416" s="271">
        <v>42401</v>
      </c>
      <c r="H6416" s="4">
        <v>-8.2939818516782671E-2</v>
      </c>
      <c r="I6416" s="4">
        <v>4.5208968699677277E-2</v>
      </c>
      <c r="J6416" s="4">
        <v>2.2549364143286565E-2</v>
      </c>
      <c r="K6416" s="4">
        <v>9.035536019797874E-2</v>
      </c>
    </row>
    <row r="6417" spans="7:11" x14ac:dyDescent="0.35">
      <c r="G6417" s="271">
        <v>42430</v>
      </c>
      <c r="H6417" s="4">
        <v>-6.9117675109730548E-2</v>
      </c>
      <c r="I6417" s="4">
        <v>-7.9226761491211661E-2</v>
      </c>
      <c r="J6417" s="4">
        <v>5.1421126060853251E-3</v>
      </c>
      <c r="K6417" s="4">
        <v>7.346718918999473E-2</v>
      </c>
    </row>
    <row r="6418" spans="7:11" x14ac:dyDescent="0.35">
      <c r="G6418" s="271">
        <v>42461</v>
      </c>
      <c r="H6418" s="4">
        <v>7.4706004944549376E-2</v>
      </c>
      <c r="I6418" s="4">
        <v>0.24502464001904922</v>
      </c>
      <c r="J6418" s="4">
        <v>1.0370615130593785E-2</v>
      </c>
      <c r="K6418" s="4">
        <v>9.2715554033413916E-2</v>
      </c>
    </row>
    <row r="6419" spans="7:11" x14ac:dyDescent="0.35">
      <c r="G6419" s="271">
        <v>42491</v>
      </c>
      <c r="H6419" s="4">
        <v>9.5020687445566576E-2</v>
      </c>
      <c r="I6419" s="4">
        <v>6.809475739568227E-2</v>
      </c>
      <c r="J6419" s="4">
        <v>5.6681527428674716E-3</v>
      </c>
      <c r="K6419" s="4">
        <v>9.5627981719751176E-2</v>
      </c>
    </row>
    <row r="6420" spans="7:11" x14ac:dyDescent="0.35">
      <c r="G6420" s="271">
        <v>42522</v>
      </c>
      <c r="H6420" s="4">
        <v>-8.3714719251955283E-2</v>
      </c>
      <c r="I6420" s="4">
        <v>-1.4904577924003126E-3</v>
      </c>
      <c r="J6420" s="4">
        <v>-2.0776582980081226E-2</v>
      </c>
      <c r="K6420" s="4">
        <v>8.6265765673301464E-2</v>
      </c>
    </row>
    <row r="6421" spans="7:11" x14ac:dyDescent="0.35">
      <c r="G6421" s="271">
        <v>42552</v>
      </c>
      <c r="H6421" s="4">
        <v>-0.23616612273682425</v>
      </c>
      <c r="I6421" s="4">
        <v>-0.28287117167574682</v>
      </c>
      <c r="J6421" s="4">
        <v>-3.4682033354941799E-2</v>
      </c>
      <c r="K6421" s="4">
        <v>5.4906420566753322E-2</v>
      </c>
    </row>
    <row r="6422" spans="7:11" x14ac:dyDescent="0.35">
      <c r="G6422" s="271">
        <v>42583</v>
      </c>
      <c r="H6422" s="4">
        <v>0.33514884501267694</v>
      </c>
      <c r="I6422" s="4">
        <v>0.31807141725761823</v>
      </c>
      <c r="J6422" s="4">
        <v>-1.6438582262296664E-2</v>
      </c>
      <c r="K6422" s="4">
        <v>6.3118619943902665E-2</v>
      </c>
    </row>
    <row r="6423" spans="7:11" x14ac:dyDescent="0.35">
      <c r="G6423" s="271">
        <v>42614</v>
      </c>
      <c r="H6423" s="4">
        <v>3.2107181837109255E-2</v>
      </c>
      <c r="I6423" s="4">
        <v>-0.12195383350901068</v>
      </c>
      <c r="J6423" s="4">
        <v>-2.2951854542295758E-3</v>
      </c>
      <c r="K6423" s="4">
        <v>3.5484566310221677E-2</v>
      </c>
    </row>
    <row r="6424" spans="7:11" x14ac:dyDescent="0.35">
      <c r="G6424" s="271">
        <v>42644</v>
      </c>
      <c r="H6424" s="4">
        <v>-1.2447998171237207E-2</v>
      </c>
      <c r="I6424" s="4">
        <v>-9.9682342182482064E-2</v>
      </c>
      <c r="J6424" s="4">
        <v>-2.6839879929193566E-3</v>
      </c>
      <c r="K6424" s="4">
        <v>1.7905101154712E-2</v>
      </c>
    </row>
    <row r="6425" spans="7:11" x14ac:dyDescent="0.35">
      <c r="G6425" s="271">
        <v>42675</v>
      </c>
      <c r="H6425" s="4">
        <v>4.8358892004601861E-2</v>
      </c>
      <c r="I6425" s="4">
        <v>1.6242174492960393E-2</v>
      </c>
      <c r="J6425" s="4">
        <v>-3.7915760213580452E-3</v>
      </c>
      <c r="K6425" s="4">
        <v>6.6926654476757719E-3</v>
      </c>
    </row>
    <row r="6426" spans="7:11" x14ac:dyDescent="0.35">
      <c r="G6426" s="271">
        <v>42705</v>
      </c>
      <c r="H6426" s="4">
        <v>-4.5325010968135682E-2</v>
      </c>
      <c r="I6426" s="4">
        <v>-6.7772524819019853E-2</v>
      </c>
      <c r="J6426" s="4">
        <v>-1.200423464715572E-2</v>
      </c>
      <c r="K6426" s="4">
        <v>-7.8420764719991931E-3</v>
      </c>
    </row>
    <row r="6427" spans="7:11" x14ac:dyDescent="0.35">
      <c r="G6427" s="271">
        <v>42736</v>
      </c>
      <c r="H6427" s="4">
        <v>0.11512513313107919</v>
      </c>
      <c r="I6427" s="4">
        <v>9.2264170378389299E-2</v>
      </c>
      <c r="J6427" s="4">
        <v>3.5155011934335789E-3</v>
      </c>
      <c r="K6427" s="4">
        <v>-1.5670692046709789E-3</v>
      </c>
    </row>
    <row r="6428" spans="7:11" x14ac:dyDescent="0.35">
      <c r="G6428" s="271">
        <v>42767</v>
      </c>
      <c r="H6428" s="4">
        <v>2.3725155094611816E-2</v>
      </c>
      <c r="I6428" s="4">
        <v>-1.2738454417752343E-2</v>
      </c>
      <c r="J6428" s="4">
        <v>1.2891059888907375E-2</v>
      </c>
      <c r="K6428" s="4">
        <v>-6.4427367733509433E-3</v>
      </c>
    </row>
    <row r="6429" spans="7:11" x14ac:dyDescent="0.35">
      <c r="G6429" s="271">
        <v>42795</v>
      </c>
      <c r="H6429" s="4">
        <v>0.1012235949281961</v>
      </c>
      <c r="I6429" s="4">
        <v>0.17122256080789588</v>
      </c>
      <c r="J6429" s="4">
        <v>2.8167421707086637E-2</v>
      </c>
      <c r="K6429" s="4">
        <v>1.455075732396871E-2</v>
      </c>
    </row>
    <row r="6430" spans="7:11" x14ac:dyDescent="0.35">
      <c r="G6430" s="271">
        <v>42826</v>
      </c>
      <c r="H6430" s="4">
        <v>-0.1904709889975581</v>
      </c>
      <c r="I6430" s="4">
        <v>-9.9290682182997747E-2</v>
      </c>
      <c r="J6430" s="4">
        <v>3.8226619855292743E-3</v>
      </c>
      <c r="K6430" s="4">
        <v>-1.3087573760020899E-2</v>
      </c>
    </row>
    <row r="6431" spans="7:11" x14ac:dyDescent="0.35">
      <c r="G6431" s="271">
        <v>42856</v>
      </c>
      <c r="H6431" s="4">
        <v>-0.12918111620515382</v>
      </c>
      <c r="I6431" s="4">
        <v>5.1682482379049155E-2</v>
      </c>
      <c r="J6431" s="4">
        <v>-1.8489163573468415E-2</v>
      </c>
      <c r="K6431" s="4">
        <v>-1.4125012955172211E-2</v>
      </c>
    </row>
    <row r="6432" spans="7:11" x14ac:dyDescent="0.35">
      <c r="G6432" s="271">
        <v>42887</v>
      </c>
      <c r="H6432" s="4">
        <v>5.7616219250884892E-2</v>
      </c>
      <c r="I6432" s="4">
        <v>-0.11531705852857954</v>
      </c>
      <c r="J6432" s="4">
        <v>-4.4837283572818354E-3</v>
      </c>
      <c r="K6432" s="4">
        <v>-2.4535063354382713E-2</v>
      </c>
    </row>
    <row r="6433" spans="7:11" x14ac:dyDescent="0.35">
      <c r="G6433" s="271">
        <v>42917</v>
      </c>
      <c r="H6433" s="4">
        <v>-3.5060573227623126E-2</v>
      </c>
      <c r="I6433" s="4">
        <v>5.103395941223865E-2</v>
      </c>
      <c r="J6433" s="4">
        <v>1.2938269873368657E-2</v>
      </c>
      <c r="K6433" s="4">
        <v>7.8571054287013276E-4</v>
      </c>
    </row>
    <row r="6434" spans="7:11" x14ac:dyDescent="0.35">
      <c r="G6434" s="271">
        <v>42948</v>
      </c>
      <c r="H6434" s="4">
        <v>-0.21717529326765328</v>
      </c>
      <c r="I6434" s="4">
        <v>-0.27387388592567319</v>
      </c>
      <c r="J6434" s="4">
        <v>-2.3031120162643859E-2</v>
      </c>
      <c r="K6434" s="4">
        <v>-3.7427361861199326E-2</v>
      </c>
    </row>
    <row r="6435" spans="7:11" x14ac:dyDescent="0.35">
      <c r="G6435" s="271">
        <v>42979</v>
      </c>
      <c r="H6435" s="4">
        <v>-0.1907068766409844</v>
      </c>
      <c r="I6435" s="4">
        <v>-3.8839930728362004E-2</v>
      </c>
      <c r="J6435" s="4">
        <v>-4.2132499144060698E-2</v>
      </c>
      <c r="K6435" s="4">
        <v>-2.9274099011384003E-2</v>
      </c>
    </row>
    <row r="6436" spans="7:11" x14ac:dyDescent="0.35">
      <c r="G6436" s="271">
        <v>43009</v>
      </c>
      <c r="H6436" s="4">
        <v>8.325706537623212E-3</v>
      </c>
      <c r="I6436" s="4">
        <v>-9.0709974471847588E-3</v>
      </c>
      <c r="J6436" s="4">
        <v>-4.0333167427104577E-2</v>
      </c>
      <c r="K6436" s="4">
        <v>-2.0709928135338562E-2</v>
      </c>
    </row>
    <row r="6437" spans="7:11" x14ac:dyDescent="0.35">
      <c r="G6437" s="271">
        <v>43040</v>
      </c>
      <c r="H6437" s="4">
        <v>-8.6079381518510134E-3</v>
      </c>
      <c r="I6437" s="4">
        <v>-6.9349951599241288E-2</v>
      </c>
      <c r="J6437" s="4">
        <v>-4.511104170058633E-2</v>
      </c>
      <c r="K6437" s="4">
        <v>-2.855642742792297E-2</v>
      </c>
    </row>
    <row r="6438" spans="7:11" x14ac:dyDescent="0.35">
      <c r="G6438" s="271">
        <v>43070</v>
      </c>
      <c r="H6438" s="4">
        <v>4.2201371972276247E-2</v>
      </c>
      <c r="I6438" s="4">
        <v>0.11401369342766277</v>
      </c>
      <c r="J6438" s="4">
        <v>-3.9266321740157539E-2</v>
      </c>
      <c r="K6438" s="4">
        <v>-1.6087548560151377E-2</v>
      </c>
    </row>
    <row r="6439" spans="7:11" x14ac:dyDescent="0.35">
      <c r="G6439" s="271">
        <v>43101</v>
      </c>
      <c r="H6439" s="4">
        <v>5.5501710361286483E-2</v>
      </c>
      <c r="I6439" s="4">
        <v>2.1573872137727657E-2</v>
      </c>
      <c r="J6439" s="4">
        <v>-4.2680581435923459E-2</v>
      </c>
      <c r="K6439" s="4">
        <v>-2.1183724296090278E-2</v>
      </c>
    </row>
    <row r="6440" spans="7:11" x14ac:dyDescent="0.35">
      <c r="G6440" s="271">
        <v>43132</v>
      </c>
      <c r="H6440" s="4">
        <v>0.10955687965997707</v>
      </c>
      <c r="I6440" s="4">
        <v>5.4382129337834151E-2</v>
      </c>
      <c r="J6440" s="4">
        <v>-3.5448912859257886E-2</v>
      </c>
      <c r="K6440" s="4">
        <v>-1.5378436462797018E-2</v>
      </c>
    </row>
    <row r="6441" spans="7:11" x14ac:dyDescent="0.35">
      <c r="G6441" s="271">
        <v>43160</v>
      </c>
      <c r="H6441" s="4">
        <v>1.6049259268803295E-2</v>
      </c>
      <c r="I6441" s="4">
        <v>2.0345237242216818E-2</v>
      </c>
      <c r="J6441" s="4">
        <v>-4.2182766431905661E-2</v>
      </c>
      <c r="K6441" s="4">
        <v>-2.7046944852945676E-2</v>
      </c>
    </row>
    <row r="6442" spans="7:11" x14ac:dyDescent="0.35">
      <c r="G6442" s="271">
        <v>43191</v>
      </c>
      <c r="H6442" s="4">
        <v>0.23987327373557932</v>
      </c>
      <c r="I6442" s="4">
        <v>0.13081827833785931</v>
      </c>
      <c r="J6442" s="4">
        <v>-7.3131080726729358E-3</v>
      </c>
      <c r="K6442" s="4">
        <v>-6.9597896764829192E-3</v>
      </c>
    </row>
    <row r="6443" spans="7:11" x14ac:dyDescent="0.35">
      <c r="G6443" s="271">
        <v>43221</v>
      </c>
      <c r="H6443" s="4">
        <v>0.16863724722996087</v>
      </c>
      <c r="I6443" s="4">
        <v>1.7575141993433796E-2</v>
      </c>
      <c r="J6443" s="4">
        <v>2.159904956501868E-2</v>
      </c>
      <c r="K6443" s="4">
        <v>-1.0035172826616257E-2</v>
      </c>
    </row>
    <row r="6444" spans="7:11" x14ac:dyDescent="0.35">
      <c r="G6444" s="271">
        <v>43252</v>
      </c>
      <c r="H6444" s="4">
        <v>1.0895192313489677E-2</v>
      </c>
      <c r="I6444" s="4">
        <v>0.23032810288971928</v>
      </c>
      <c r="J6444" s="4">
        <v>1.7077554279138818E-2</v>
      </c>
      <c r="K6444" s="4">
        <v>1.9767355125497987E-2</v>
      </c>
    </row>
    <row r="6445" spans="7:11" x14ac:dyDescent="0.35">
      <c r="G6445" s="271">
        <v>43282</v>
      </c>
      <c r="H6445" s="4">
        <v>0.21946248616567332</v>
      </c>
      <c r="I6445" s="4">
        <v>0.24936076363869075</v>
      </c>
      <c r="J6445" s="4">
        <v>3.2680855683486332E-2</v>
      </c>
      <c r="K6445" s="4">
        <v>3.1961545512088962E-2</v>
      </c>
    </row>
    <row r="6446" spans="7:11" x14ac:dyDescent="0.35">
      <c r="G6446" s="271">
        <v>43313</v>
      </c>
      <c r="H6446" s="4">
        <v>0.33754873629738347</v>
      </c>
      <c r="I6446" s="4">
        <v>0.37896989648297708</v>
      </c>
      <c r="J6446" s="4">
        <v>7.0831378556049707E-2</v>
      </c>
      <c r="K6446" s="4">
        <v>7.4928608458282975E-2</v>
      </c>
    </row>
    <row r="6447" spans="7:11" x14ac:dyDescent="0.35">
      <c r="G6447" s="271">
        <v>43344</v>
      </c>
      <c r="H6447" s="4">
        <v>0.10665123755508099</v>
      </c>
      <c r="I6447" s="4">
        <v>5.0852153399889355E-2</v>
      </c>
      <c r="J6447" s="4">
        <v>9.7034886603423187E-2</v>
      </c>
      <c r="K6447" s="4">
        <v>8.2953476516903768E-2</v>
      </c>
    </row>
    <row r="6448" spans="7:11" x14ac:dyDescent="0.35">
      <c r="G6448" s="271">
        <v>43374</v>
      </c>
      <c r="H6448" s="4">
        <v>0.13814262414873513</v>
      </c>
      <c r="I6448" s="4">
        <v>0.10835081795805435</v>
      </c>
      <c r="J6448" s="4">
        <v>0.10899802867062847</v>
      </c>
      <c r="K6448" s="4">
        <v>9.3368119423442586E-2</v>
      </c>
    </row>
    <row r="6449" spans="7:11" x14ac:dyDescent="0.35">
      <c r="G6449" s="271">
        <v>43405</v>
      </c>
      <c r="H6449" s="4">
        <v>0.20151979092606864</v>
      </c>
      <c r="I6449" s="4">
        <v>-3.3601279976816278E-2</v>
      </c>
      <c r="J6449" s="4">
        <v>0.12880693533594623</v>
      </c>
      <c r="K6449" s="4">
        <v>9.7601801307372948E-2</v>
      </c>
    </row>
    <row r="6450" spans="7:11" x14ac:dyDescent="0.35">
      <c r="G6450" s="271">
        <v>43435</v>
      </c>
      <c r="H6450" s="4">
        <v>3.7663246161171449E-2</v>
      </c>
      <c r="I6450" s="4">
        <v>-3.2943125553096864E-2</v>
      </c>
      <c r="J6450" s="4">
        <v>0.12822422968398217</v>
      </c>
      <c r="K6450" s="4">
        <v>8.6493707428061839E-2</v>
      </c>
    </row>
    <row r="6451" spans="7:11" x14ac:dyDescent="0.35">
      <c r="G6451" s="271">
        <v>43466</v>
      </c>
      <c r="H6451" s="4">
        <v>0.1894851810342526</v>
      </c>
      <c r="I6451" s="4">
        <v>7.3157542484704852E-2</v>
      </c>
      <c r="J6451" s="4">
        <v>0.13944056611695443</v>
      </c>
      <c r="K6451" s="4">
        <v>9.083365636080365E-2</v>
      </c>
    </row>
    <row r="6452" spans="7:11" x14ac:dyDescent="0.35">
      <c r="G6452" s="271">
        <v>43497</v>
      </c>
      <c r="H6452" s="4">
        <v>1.5935761553802497E-2</v>
      </c>
      <c r="I6452" s="4">
        <v>3.0424769680696961E-2</v>
      </c>
      <c r="J6452" s="4">
        <v>0.13024565733328131</v>
      </c>
      <c r="K6452" s="4">
        <v>8.8436746740204519E-2</v>
      </c>
    </row>
    <row r="6453" spans="7:11" x14ac:dyDescent="0.35">
      <c r="G6453" s="271">
        <v>43525</v>
      </c>
      <c r="H6453" s="4">
        <v>6.8574666443947496E-2</v>
      </c>
      <c r="I6453" s="4">
        <v>-2.8789840528991806E-2</v>
      </c>
      <c r="J6453" s="4">
        <v>0.13523545787292113</v>
      </c>
      <c r="K6453" s="4">
        <v>8.3437679588932889E-2</v>
      </c>
    </row>
    <row r="6454" spans="7:11" x14ac:dyDescent="0.35">
      <c r="G6454" s="271">
        <v>43556</v>
      </c>
      <c r="H6454" s="4">
        <v>0.10773956162116494</v>
      </c>
      <c r="I6454" s="4">
        <v>5.739071887347813E-2</v>
      </c>
      <c r="J6454" s="4">
        <v>0.12476099959390452</v>
      </c>
      <c r="K6454" s="4">
        <v>7.6909370022127277E-2</v>
      </c>
    </row>
    <row r="6455" spans="7:11" x14ac:dyDescent="0.35">
      <c r="G6455" s="271">
        <v>43586</v>
      </c>
      <c r="H6455" s="4">
        <v>6.9462237636645163E-2</v>
      </c>
      <c r="I6455" s="4">
        <v>4.2971164454724597E-2</v>
      </c>
      <c r="J6455" s="4">
        <v>0.11504055126792423</v>
      </c>
      <c r="K6455" s="4">
        <v>7.9376624192190715E-2</v>
      </c>
    </row>
    <row r="6456" spans="7:11" x14ac:dyDescent="0.35">
      <c r="G6456" s="271">
        <v>43617</v>
      </c>
      <c r="H6456" s="4">
        <v>9.8229157262565092E-2</v>
      </c>
      <c r="I6456" s="4">
        <v>2.3467410941087286E-2</v>
      </c>
      <c r="J6456" s="4">
        <v>0.12369660524017179</v>
      </c>
      <c r="K6456" s="4">
        <v>6.1506915451774447E-2</v>
      </c>
    </row>
    <row r="6457" spans="7:11" x14ac:dyDescent="0.35">
      <c r="G6457" s="271">
        <v>43647</v>
      </c>
      <c r="H6457" s="4">
        <v>0.19374384361166874</v>
      </c>
      <c r="I6457" s="4">
        <v>0.24168859906605111</v>
      </c>
      <c r="J6457" s="4">
        <v>0.1230869685492646</v>
      </c>
      <c r="K6457" s="4">
        <v>6.3709926362713221E-2</v>
      </c>
    </row>
    <row r="6458" spans="7:11" x14ac:dyDescent="0.35">
      <c r="G6458" s="271">
        <v>43678</v>
      </c>
      <c r="H6458" s="4">
        <v>-1.4429942873433799E-2</v>
      </c>
      <c r="I6458" s="4">
        <v>0.10524078131869996</v>
      </c>
      <c r="J6458" s="4">
        <v>0.10034211658216052</v>
      </c>
      <c r="K6458" s="4">
        <v>5.0285766868673143E-2</v>
      </c>
    </row>
    <row r="6459" spans="7:11" x14ac:dyDescent="0.35">
      <c r="G6459" s="271">
        <v>43709</v>
      </c>
      <c r="H6459" s="4">
        <v>0.40263971509288599</v>
      </c>
      <c r="I6459" s="4">
        <v>0.21705698835696241</v>
      </c>
      <c r="J6459" s="4">
        <v>0.12218123599041597</v>
      </c>
      <c r="K6459" s="4">
        <v>6.4014235163033062E-2</v>
      </c>
    </row>
    <row r="6460" spans="7:11" x14ac:dyDescent="0.35">
      <c r="G6460" s="271">
        <v>43739</v>
      </c>
      <c r="H6460" s="4">
        <v>0.16931689052195709</v>
      </c>
      <c r="I6460" s="4">
        <v>0.2637915330207945</v>
      </c>
      <c r="J6460" s="4">
        <v>0.12533055934861537</v>
      </c>
      <c r="K6460" s="4">
        <v>7.8277229324601461E-2</v>
      </c>
    </row>
    <row r="6461" spans="7:11" x14ac:dyDescent="0.35">
      <c r="G6461" s="271">
        <v>43770</v>
      </c>
      <c r="H6461" s="4">
        <v>-1.9285952415578511E-2</v>
      </c>
      <c r="I6461" s="4">
        <v>0.29945428876858649</v>
      </c>
      <c r="J6461" s="4">
        <v>0.10455736901109147</v>
      </c>
      <c r="K6461" s="4">
        <v>0.10451272267777956</v>
      </c>
    </row>
    <row r="6462" spans="7:11" x14ac:dyDescent="0.35">
      <c r="G6462" s="271">
        <v>43800</v>
      </c>
      <c r="H6462" s="4">
        <v>0.210606460379966</v>
      </c>
      <c r="I6462" s="4">
        <v>0.27019112822199998</v>
      </c>
      <c r="J6462" s="4">
        <v>0.11591655177943205</v>
      </c>
      <c r="K6462" s="4">
        <v>0.1254615286615588</v>
      </c>
    </row>
    <row r="6463" spans="7:11" x14ac:dyDescent="0.35">
      <c r="G6463" s="271">
        <v>43831</v>
      </c>
      <c r="H6463" s="4">
        <v>-1.7512838051627289E-2</v>
      </c>
      <c r="I6463" s="4">
        <v>6.1059671593989506E-2</v>
      </c>
      <c r="J6463" s="4">
        <v>9.8349573986634686E-2</v>
      </c>
      <c r="K6463" s="4">
        <v>0.12412965291854916</v>
      </c>
    </row>
    <row r="6464" spans="7:11" x14ac:dyDescent="0.35">
      <c r="G6464" s="271">
        <v>43862</v>
      </c>
      <c r="H6464" s="4">
        <v>0.14260264994514982</v>
      </c>
      <c r="I6464" s="4">
        <v>0.10212352502224276</v>
      </c>
      <c r="J6464" s="4">
        <v>0.10907954346478843</v>
      </c>
      <c r="K6464" s="4">
        <v>0.13018356673896392</v>
      </c>
    </row>
    <row r="6465" spans="7:11" x14ac:dyDescent="0.35">
      <c r="G6465" s="271">
        <v>43891</v>
      </c>
      <c r="H6465" s="4">
        <v>-3.4350721742569035E-2</v>
      </c>
      <c r="I6465" s="4">
        <v>-9.953968333958052E-2</v>
      </c>
      <c r="J6465" s="4">
        <v>9.9307990856106088E-2</v>
      </c>
      <c r="K6465" s="4">
        <v>0.12432274502402052</v>
      </c>
    </row>
    <row r="6466" spans="7:11" x14ac:dyDescent="0.35">
      <c r="G6466" s="271">
        <v>43922</v>
      </c>
      <c r="H6466" s="4">
        <v>-0.53061710969061893</v>
      </c>
      <c r="I6466" s="4">
        <v>-0.56179752123047444</v>
      </c>
      <c r="J6466" s="4">
        <v>4.0528827443468751E-2</v>
      </c>
      <c r="K6466" s="4">
        <v>6.5566478188310517E-2</v>
      </c>
    </row>
    <row r="6467" spans="7:11" x14ac:dyDescent="0.35">
      <c r="G6467" s="271">
        <v>43952</v>
      </c>
      <c r="H6467" s="4">
        <v>-0.44194339139991023</v>
      </c>
      <c r="I6467" s="4">
        <v>-0.43647933795851113</v>
      </c>
      <c r="J6467" s="4">
        <v>-1.0636527341686408E-2</v>
      </c>
      <c r="K6467" s="4">
        <v>1.857468327217382E-2</v>
      </c>
    </row>
    <row r="6468" spans="7:11" x14ac:dyDescent="0.35">
      <c r="G6468" s="271">
        <v>43983</v>
      </c>
      <c r="H6468" s="4">
        <v>-0.11432504487827189</v>
      </c>
      <c r="I6468" s="4">
        <v>-0.22694045883031011</v>
      </c>
      <c r="J6468" s="4">
        <v>-3.0538803644576729E-2</v>
      </c>
      <c r="K6468" s="4">
        <v>-5.5708885006899855E-3</v>
      </c>
    </row>
    <row r="6469" spans="7:11" x14ac:dyDescent="0.35">
      <c r="G6469" s="271">
        <v>44013</v>
      </c>
      <c r="H6469" s="4">
        <v>-0.20737326656600008</v>
      </c>
      <c r="I6469" s="4">
        <v>-0.31903202562182609</v>
      </c>
      <c r="J6469" s="4">
        <v>-5.8395139834996446E-2</v>
      </c>
      <c r="K6469" s="4">
        <v>-4.9773306944546625E-2</v>
      </c>
    </row>
    <row r="6470" spans="7:11" x14ac:dyDescent="0.35">
      <c r="G6470" s="271">
        <v>44044</v>
      </c>
      <c r="H6470" s="4">
        <v>-0.10105280184974841</v>
      </c>
      <c r="I6470" s="4">
        <v>-0.21096646426829402</v>
      </c>
      <c r="J6470" s="4">
        <v>-6.4363897359240418E-2</v>
      </c>
      <c r="K6470" s="4">
        <v>-7.2534702309987709E-2</v>
      </c>
    </row>
    <row r="6471" spans="7:11" x14ac:dyDescent="0.35">
      <c r="G6471" s="271">
        <v>44075</v>
      </c>
      <c r="H6471" s="4">
        <v>-3.3161677229793796E-2</v>
      </c>
      <c r="I6471" s="4">
        <v>1.0570210905459732E-2</v>
      </c>
      <c r="J6471" s="4">
        <v>-9.2134856914289465E-2</v>
      </c>
      <c r="K6471" s="4">
        <v>-8.716157725775775E-2</v>
      </c>
    </row>
    <row r="6472" spans="7:11" x14ac:dyDescent="0.35">
      <c r="G6472" s="271">
        <v>44105</v>
      </c>
      <c r="H6472" s="4">
        <v>-2.4957183913905112E-2</v>
      </c>
      <c r="I6472" s="4">
        <v>-3.8835999783666586E-2</v>
      </c>
      <c r="J6472" s="4">
        <v>-0.10759346084549615</v>
      </c>
      <c r="K6472" s="4">
        <v>-0.11116035852062678</v>
      </c>
    </row>
    <row r="6473" spans="7:11" x14ac:dyDescent="0.35">
      <c r="G6473" s="271">
        <v>44136</v>
      </c>
      <c r="H6473" s="4">
        <v>-4.9839406258625152E-2</v>
      </c>
      <c r="I6473" s="4">
        <v>2.1177518001844753E-3</v>
      </c>
      <c r="J6473" s="4">
        <v>-0.11045635780811303</v>
      </c>
      <c r="K6473" s="4">
        <v>-0.12972981426097108</v>
      </c>
    </row>
    <row r="6474" spans="7:11" x14ac:dyDescent="0.35">
      <c r="G6474" s="271">
        <v>44166</v>
      </c>
      <c r="H6474" s="4">
        <v>-6.2837097122643737E-2</v>
      </c>
      <c r="I6474" s="4">
        <v>-7.6067442561936205E-2</v>
      </c>
      <c r="J6474" s="4">
        <v>-0.12618141158706875</v>
      </c>
      <c r="K6474" s="4">
        <v>-0.14979114451548681</v>
      </c>
    </row>
    <row r="6475" spans="7:11" x14ac:dyDescent="0.35">
      <c r="G6475" s="271">
        <v>44197</v>
      </c>
      <c r="H6475" s="4">
        <v>-0.12891328296281557</v>
      </c>
      <c r="I6475" s="4">
        <v>-1.1852204287639334E-2</v>
      </c>
      <c r="J6475" s="4">
        <v>-0.13530156935798465</v>
      </c>
      <c r="K6475" s="4">
        <v>-0.15466921346066564</v>
      </c>
    </row>
    <row r="6476" spans="7:11" x14ac:dyDescent="0.35">
      <c r="G6476" s="271">
        <v>44228</v>
      </c>
      <c r="H6476" s="4">
        <v>-0.15753663501009019</v>
      </c>
      <c r="I6476" s="4">
        <v>-6.6763748641351151E-2</v>
      </c>
      <c r="J6476" s="4">
        <v>-0.1587068885951648</v>
      </c>
      <c r="K6476" s="4">
        <v>-0.16709552524703686</v>
      </c>
    </row>
    <row r="6477" spans="7:11" x14ac:dyDescent="0.35">
      <c r="G6477" s="271">
        <v>44256</v>
      </c>
      <c r="H6477" s="4">
        <v>4.0091699686118032E-2</v>
      </c>
      <c r="I6477" s="4">
        <v>0.22761378007856181</v>
      </c>
      <c r="J6477" s="4">
        <v>-0.15301149702394079</v>
      </c>
      <c r="K6477" s="4">
        <v>-0.14437253101943004</v>
      </c>
    </row>
    <row r="6478" spans="7:11" x14ac:dyDescent="0.35">
      <c r="G6478" s="271">
        <v>44287</v>
      </c>
      <c r="H6478" s="4">
        <v>0.992555285916777</v>
      </c>
      <c r="I6478" s="4">
        <v>1.4415382783091295</v>
      </c>
      <c r="J6478" s="4">
        <v>-7.1908899683143179E-2</v>
      </c>
      <c r="K6478" s="4">
        <v>-4.5889453395820068E-2</v>
      </c>
    </row>
    <row r="6479" spans="7:11" x14ac:dyDescent="0.35">
      <c r="G6479" s="271">
        <v>44317</v>
      </c>
      <c r="H6479" s="4">
        <v>0.63048060926240224</v>
      </c>
      <c r="I6479" s="4">
        <v>0.8414044800803262</v>
      </c>
      <c r="J6479" s="4">
        <v>5.4326270742837135E-3</v>
      </c>
      <c r="K6479" s="4">
        <v>3.9641796264451967E-2</v>
      </c>
    </row>
    <row r="6480" spans="7:11" x14ac:dyDescent="0.35">
      <c r="G6480" s="271">
        <v>44348</v>
      </c>
      <c r="H6480" s="4">
        <v>9.4860463581931231E-2</v>
      </c>
      <c r="I6480" s="4">
        <v>0.34869286935189181</v>
      </c>
      <c r="J6480" s="4">
        <v>2.5571612248066034E-2</v>
      </c>
      <c r="K6480" s="4">
        <v>8.8679373456542976E-2</v>
      </c>
    </row>
    <row r="6481" spans="7:11" x14ac:dyDescent="0.35">
      <c r="G6481" s="271">
        <v>44378</v>
      </c>
      <c r="H6481" s="4">
        <v>0.39980496364207352</v>
      </c>
      <c r="I6481" s="4">
        <v>0.36529217780915957</v>
      </c>
      <c r="J6481" s="4">
        <v>6.8527774947430231E-2</v>
      </c>
      <c r="K6481" s="4">
        <v>0.14277321903591766</v>
      </c>
    </row>
    <row r="6482" spans="7:11" x14ac:dyDescent="0.35">
      <c r="G6482" s="271">
        <v>44409</v>
      </c>
      <c r="H6482" s="4">
        <v>6.6692678009822925E-2</v>
      </c>
      <c r="I6482" s="4">
        <v>0.18106274523300825</v>
      </c>
      <c r="J6482" s="4">
        <v>8.0803856517343231E-2</v>
      </c>
      <c r="K6482" s="4">
        <v>0.17403161869127359</v>
      </c>
    </row>
    <row r="6483" spans="7:11" x14ac:dyDescent="0.35">
      <c r="G6483" s="271">
        <v>44440</v>
      </c>
      <c r="H6483" s="4">
        <v>-4.1541998015266146E-2</v>
      </c>
      <c r="I6483" s="4">
        <v>7.774907276984333E-2</v>
      </c>
      <c r="J6483" s="4">
        <v>8.0365599500885176E-2</v>
      </c>
      <c r="K6483" s="4">
        <v>0.1808782876698718</v>
      </c>
    </row>
    <row r="6484" spans="7:11" x14ac:dyDescent="0.35">
      <c r="G6484" s="271">
        <v>44470</v>
      </c>
      <c r="H6484" s="4">
        <v>-0.13605489319257325</v>
      </c>
      <c r="I6484" s="4">
        <v>2.035012173767492E-2</v>
      </c>
      <c r="J6484" s="4">
        <v>6.8660177653733445E-2</v>
      </c>
      <c r="K6484" s="4">
        <v>0.18857910158355295</v>
      </c>
    </row>
    <row r="6485" spans="7:11" x14ac:dyDescent="0.35">
      <c r="G6485" s="271">
        <v>44501</v>
      </c>
      <c r="H6485" s="4">
        <v>2.8489951832225469E-2</v>
      </c>
      <c r="I6485" s="4">
        <v>0.24331899207628194</v>
      </c>
      <c r="J6485" s="4">
        <v>7.6666909982740394E-2</v>
      </c>
      <c r="K6485" s="4">
        <v>0.21398028325649476</v>
      </c>
    </row>
    <row r="6486" spans="7:11" x14ac:dyDescent="0.35">
      <c r="G6486" s="271">
        <v>44531</v>
      </c>
      <c r="H6486" s="4">
        <v>-4.4085178610816844E-2</v>
      </c>
      <c r="I6486" s="4">
        <v>0.16180541123148839</v>
      </c>
      <c r="J6486" s="4">
        <v>7.8845339971862716E-2</v>
      </c>
      <c r="K6486" s="4">
        <v>0.23582824692178872</v>
      </c>
    </row>
    <row r="6487" spans="7:11" x14ac:dyDescent="0.35">
      <c r="G6487" s="271">
        <v>44562</v>
      </c>
      <c r="H6487" s="4">
        <v>3.2219023649602496E-2</v>
      </c>
      <c r="I6487" s="4">
        <v>0.22745441307555603</v>
      </c>
      <c r="J6487" s="4">
        <v>9.4399714021625281E-2</v>
      </c>
      <c r="K6487" s="4">
        <v>0.25855868011727812</v>
      </c>
    </row>
    <row r="6488" spans="7:11" x14ac:dyDescent="0.35">
      <c r="G6488" s="271">
        <v>44593</v>
      </c>
      <c r="H6488" s="4">
        <v>0.23068926460700889</v>
      </c>
      <c r="I6488" s="4">
        <v>0.3021258497529602</v>
      </c>
      <c r="J6488" s="4">
        <v>0.13283694057917517</v>
      </c>
      <c r="K6488" s="4">
        <v>0.29619091002710962</v>
      </c>
    </row>
    <row r="6489" spans="7:11" x14ac:dyDescent="0.35">
      <c r="G6489" s="271">
        <v>44621</v>
      </c>
      <c r="H6489" s="4">
        <v>0.21754869640282726</v>
      </c>
      <c r="I6489" s="4">
        <v>0.36632671555431329</v>
      </c>
      <c r="J6489" s="4">
        <v>0.1502052704420509</v>
      </c>
      <c r="K6489" s="4">
        <v>0.30904031254814113</v>
      </c>
    </row>
    <row r="6490" spans="7:11" x14ac:dyDescent="0.35">
      <c r="G6490" s="271">
        <v>44652</v>
      </c>
      <c r="H6490" s="4">
        <v>0.19872689065362081</v>
      </c>
      <c r="I6490" s="4">
        <v>0.21319899779756968</v>
      </c>
      <c r="J6490" s="4">
        <v>0.11678989768839498</v>
      </c>
      <c r="K6490" s="4">
        <v>0.25347604726802775</v>
      </c>
    </row>
    <row r="6491" spans="7:11" x14ac:dyDescent="0.35">
      <c r="G6491" s="271">
        <v>44682</v>
      </c>
      <c r="H6491" s="4">
        <v>0.10347179321273092</v>
      </c>
      <c r="I6491" s="4">
        <v>0.46731059482512749</v>
      </c>
      <c r="J6491" s="4">
        <v>8.6627792680757931E-2</v>
      </c>
      <c r="K6491" s="4">
        <v>0.24336824227934528</v>
      </c>
    </row>
    <row r="6492" spans="7:11" x14ac:dyDescent="0.35">
      <c r="G6492" s="271">
        <v>44713</v>
      </c>
      <c r="H6492" s="4">
        <v>5.9931791228157172E-2</v>
      </c>
      <c r="I6492" s="4">
        <v>0.35218478689211907</v>
      </c>
      <c r="J6492" s="4">
        <v>8.3353204483747279E-2</v>
      </c>
      <c r="K6492" s="4">
        <v>0.24622251543084417</v>
      </c>
    </row>
    <row r="6493" spans="7:11" x14ac:dyDescent="0.35">
      <c r="G6493" s="271">
        <v>44743</v>
      </c>
      <c r="H6493" s="4">
        <v>-0.22500927702897278</v>
      </c>
      <c r="I6493" s="4">
        <v>0.16935887793926696</v>
      </c>
      <c r="J6493" s="4">
        <v>3.8339754836697715E-2</v>
      </c>
      <c r="K6493" s="4">
        <v>0.23410866316728662</v>
      </c>
    </row>
    <row r="6494" spans="7:11" x14ac:dyDescent="0.35">
      <c r="G6494" s="271">
        <v>44774</v>
      </c>
      <c r="H6494" s="4">
        <v>0.20763028582943477</v>
      </c>
      <c r="I6494" s="4">
        <v>0.52154828067610981</v>
      </c>
      <c r="J6494" s="4">
        <v>4.7595493132130295E-2</v>
      </c>
      <c r="K6494" s="4">
        <v>0.25558593727094991</v>
      </c>
    </row>
    <row r="6495" spans="7:11" x14ac:dyDescent="0.35">
      <c r="G6495" s="271">
        <v>44805</v>
      </c>
      <c r="H6495" s="4">
        <v>0.10148243816782365</v>
      </c>
      <c r="I6495" s="4">
        <v>0.28610088023210789</v>
      </c>
      <c r="J6495" s="4">
        <v>6.0367908724847874E-2</v>
      </c>
      <c r="K6495" s="4">
        <v>0.27424768831195823</v>
      </c>
    </row>
    <row r="6496" spans="7:11" x14ac:dyDescent="0.35">
      <c r="G6496" s="271">
        <v>44835</v>
      </c>
      <c r="H6496" s="4">
        <v>0.15184789705776613</v>
      </c>
      <c r="I6496" s="4">
        <v>0.21343042302447301</v>
      </c>
      <c r="J6496" s="4">
        <v>8.8201143596626785E-2</v>
      </c>
      <c r="K6496" s="4">
        <v>0.29250925684930862</v>
      </c>
    </row>
    <row r="6497" spans="7:11" x14ac:dyDescent="0.35">
      <c r="G6497" s="271">
        <v>44866</v>
      </c>
      <c r="H6497" s="4">
        <v>0.14727431458517248</v>
      </c>
      <c r="I6497" s="4">
        <v>0.10613953136201015</v>
      </c>
      <c r="J6497" s="4">
        <v>9.8797459510944652E-2</v>
      </c>
      <c r="K6497" s="4">
        <v>0.27664939651592091</v>
      </c>
    </row>
    <row r="6498" spans="7:11" x14ac:dyDescent="0.35">
      <c r="G6498" s="271">
        <v>44896</v>
      </c>
      <c r="H6498" s="4">
        <v>0.24932020222960127</v>
      </c>
      <c r="I6498" s="4">
        <v>0.24461978953443286</v>
      </c>
      <c r="J6498" s="4">
        <v>0.1194001005982217</v>
      </c>
      <c r="K6498" s="4">
        <v>0.28189266064162255</v>
      </c>
    </row>
    <row r="6499" spans="7:11" x14ac:dyDescent="0.35">
      <c r="G6499" s="271">
        <v>44927</v>
      </c>
      <c r="H6499" s="4">
        <v>4.2915899772058452E-2</v>
      </c>
      <c r="I6499" s="4">
        <v>9.3606397687266973E-2</v>
      </c>
      <c r="J6499" s="4">
        <v>0.12000990169952885</v>
      </c>
      <c r="K6499" s="4">
        <v>0.26872236957494189</v>
      </c>
    </row>
    <row r="6500" spans="7:11" x14ac:dyDescent="0.35">
      <c r="G6500" s="271">
        <v>44958</v>
      </c>
      <c r="H6500" s="4">
        <v>2.4931309950610547E-2</v>
      </c>
      <c r="I6500" s="4">
        <v>7.4296646632667995E-2</v>
      </c>
      <c r="J6500" s="4">
        <v>0.10226366759455674</v>
      </c>
      <c r="K6500" s="4">
        <v>0.24750677245325825</v>
      </c>
    </row>
    <row r="6501" spans="7:11" x14ac:dyDescent="0.35">
      <c r="G6501" s="271">
        <v>44986</v>
      </c>
      <c r="H6501" s="4">
        <v>-4.9062949268053768E-2</v>
      </c>
      <c r="I6501" s="4">
        <v>7.5463106694642068E-2</v>
      </c>
      <c r="J6501" s="4">
        <v>7.625176710644066E-2</v>
      </c>
      <c r="K6501" s="4">
        <v>0.21993707195695911</v>
      </c>
    </row>
    <row r="6502" spans="7:11" x14ac:dyDescent="0.35">
      <c r="G6502" s="271">
        <v>45017</v>
      </c>
      <c r="H6502" s="4">
        <v>-0.14261329921482979</v>
      </c>
      <c r="I6502" s="4">
        <v>-6.5003230590497285E-2</v>
      </c>
      <c r="J6502" s="4">
        <v>4.5482739153897667E-2</v>
      </c>
      <c r="K6502" s="4">
        <v>0.19309159006079679</v>
      </c>
    </row>
    <row r="6503" spans="7:11" x14ac:dyDescent="0.35">
      <c r="G6503" s="271">
        <v>45047</v>
      </c>
      <c r="H6503" s="4">
        <v>4.99070239999031E-2</v>
      </c>
      <c r="I6503" s="4">
        <v>-0.10136328285875873</v>
      </c>
      <c r="J6503" s="4">
        <v>4.0993578383991647E-2</v>
      </c>
      <c r="K6503" s="4">
        <v>0.13864223114292606</v>
      </c>
    </row>
    <row r="6504" spans="7:11" x14ac:dyDescent="0.35">
      <c r="G6504" s="271">
        <v>45078</v>
      </c>
      <c r="H6504" s="4">
        <v>1.3575725206663503E-2</v>
      </c>
      <c r="I6504" s="4">
        <v>6.5483662218062122E-3</v>
      </c>
      <c r="J6504" s="4">
        <v>3.675324648560907E-2</v>
      </c>
      <c r="K6504" s="4">
        <v>0.10940732802701114</v>
      </c>
    </row>
    <row r="6505" spans="7:11" x14ac:dyDescent="0.35">
      <c r="G6505" s="271">
        <v>45108</v>
      </c>
      <c r="H6505" s="4">
        <v>0.12440074598219031</v>
      </c>
      <c r="I6505" s="4">
        <v>8.3272852145291232E-2</v>
      </c>
      <c r="J6505" s="4">
        <v>6.3496549480536846E-2</v>
      </c>
      <c r="K6505" s="4">
        <v>0.10399240922267139</v>
      </c>
    </row>
    <row r="6506" spans="7:11" x14ac:dyDescent="0.35">
      <c r="G6506" s="271">
        <v>45139</v>
      </c>
      <c r="H6506" s="4">
        <v>-0.24392897952496118</v>
      </c>
      <c r="I6506" s="4">
        <v>-0.27943915709017375</v>
      </c>
      <c r="J6506" s="4">
        <v>3.1588653342522699E-2</v>
      </c>
      <c r="K6506" s="4">
        <v>5.2475263794332649E-2</v>
      </c>
    </row>
    <row r="6507" spans="7:11" x14ac:dyDescent="0.35">
      <c r="G6507" s="271">
        <v>45170</v>
      </c>
      <c r="H6507" s="4">
        <v>-0.10072714542664574</v>
      </c>
      <c r="I6507" s="4">
        <v>-0.13571483550351049</v>
      </c>
      <c r="J6507" s="4">
        <v>1.3905715808669949E-2</v>
      </c>
      <c r="K6507" s="4">
        <v>1.6846931241964125E-2</v>
      </c>
    </row>
    <row r="6508" spans="7:11" x14ac:dyDescent="0.35">
      <c r="G6508" s="271">
        <v>45200</v>
      </c>
      <c r="H6508" s="4">
        <v>-4.4357856427995612E-2</v>
      </c>
      <c r="I6508" s="4">
        <v>-1.228991976233329E-2</v>
      </c>
      <c r="J6508" s="4">
        <v>-2.5438211398735033E-3</v>
      </c>
      <c r="K6508" s="4">
        <v>-5.824626745826178E-4</v>
      </c>
    </row>
    <row r="6509" spans="7:11" x14ac:dyDescent="0.35">
      <c r="G6509" s="271">
        <v>45231</v>
      </c>
      <c r="H6509" s="4">
        <v>-4.6844008550518401E-2</v>
      </c>
      <c r="I6509" s="4">
        <v>-4.5377477422667511E-2</v>
      </c>
      <c r="J6509" s="4">
        <v>-1.9063099976748155E-2</v>
      </c>
      <c r="K6509" s="4">
        <v>-1.3806486294369091E-2</v>
      </c>
    </row>
    <row r="6510" spans="7:11" x14ac:dyDescent="0.35">
      <c r="G6510" s="271">
        <v>45261</v>
      </c>
      <c r="H6510" s="4">
        <v>-0.17738676811003851</v>
      </c>
      <c r="I6510" s="4">
        <v>-0.18797099535521533</v>
      </c>
      <c r="J6510" s="4">
        <v>-4.7663860493480703E-2</v>
      </c>
      <c r="K6510" s="4">
        <v>-4.2894594416821863E-2</v>
      </c>
    </row>
    <row r="6511" spans="7:11" x14ac:dyDescent="0.35">
      <c r="G6511" s="271">
        <v>45292</v>
      </c>
      <c r="H6511" s="4">
        <v>0.1235047339955222</v>
      </c>
      <c r="I6511" s="4">
        <v>-8.1990607581625574E-2</v>
      </c>
      <c r="J6511" s="4">
        <v>-4.1660978014366079E-2</v>
      </c>
      <c r="K6511" s="4">
        <v>-5.5822714995133249E-2</v>
      </c>
    </row>
    <row r="6512" spans="7:11" x14ac:dyDescent="0.35">
      <c r="G6512" s="271">
        <v>45323</v>
      </c>
      <c r="H6512" s="4">
        <v>1.4696910298946708E-2</v>
      </c>
      <c r="I6512" s="4">
        <v>4.2804559969948253E-2</v>
      </c>
      <c r="J6512" s="4">
        <v>-4.2429311252874413E-2</v>
      </c>
      <c r="K6512" s="4">
        <v>-5.7689999238132894E-2</v>
      </c>
    </row>
    <row r="6513" spans="7:11" x14ac:dyDescent="0.35">
      <c r="G6513" s="271">
        <v>45352</v>
      </c>
      <c r="H6513" s="4">
        <v>-5.9306473109787983E-2</v>
      </c>
      <c r="I6513" s="4">
        <v>-0.21214030990485699</v>
      </c>
      <c r="J6513" s="4">
        <v>-4.33543139636825E-2</v>
      </c>
      <c r="K6513" s="4">
        <v>-8.3801413678957104E-2</v>
      </c>
    </row>
    <row r="6514" spans="7:11" x14ac:dyDescent="0.35">
      <c r="G6514" s="271">
        <v>45383</v>
      </c>
      <c r="H6514" s="4">
        <v>9.5014114092238477E-2</v>
      </c>
      <c r="I6514" s="4">
        <v>3.667302500913916E-2</v>
      </c>
      <c r="J6514" s="4">
        <v>-2.337922021478811E-2</v>
      </c>
      <c r="K6514" s="4">
        <v>-7.6243472024093872E-2</v>
      </c>
    </row>
    <row r="6515" spans="7:11" x14ac:dyDescent="0.35">
      <c r="G6515" s="271">
        <v>45413</v>
      </c>
      <c r="H6515" s="4">
        <v>-8.1541945828844553E-2</v>
      </c>
      <c r="I6515" s="4">
        <v>-3.9057016471797046E-2</v>
      </c>
      <c r="J6515" s="4">
        <v>-3.5417651438899744E-2</v>
      </c>
      <c r="K6515" s="4">
        <v>-7.0428024488011776E-2</v>
      </c>
    </row>
    <row r="6516" spans="7:11" x14ac:dyDescent="0.35">
      <c r="G6516" s="271">
        <v>45444</v>
      </c>
      <c r="H6516" s="4">
        <v>-0.15921708859346317</v>
      </c>
      <c r="I6516" s="4">
        <v>-0.11932791600954518</v>
      </c>
      <c r="J6516" s="4">
        <v>-5.1175509535402952E-2</v>
      </c>
      <c r="K6516" s="4">
        <v>-8.189458156810181E-2</v>
      </c>
    </row>
    <row r="6517" spans="7:11" x14ac:dyDescent="0.35">
      <c r="G6517" s="271">
        <v>45474</v>
      </c>
      <c r="H6517" s="4">
        <v>-9.0219921150602622E-2</v>
      </c>
      <c r="I6517" s="4">
        <v>-9.5693812906171627E-2</v>
      </c>
      <c r="J6517" s="4">
        <v>-6.4149162453240871E-2</v>
      </c>
      <c r="K6517" s="4">
        <v>-9.3308075643661503E-2</v>
      </c>
    </row>
    <row r="6518" spans="7:11" x14ac:dyDescent="0.35">
      <c r="G6518" s="271">
        <v>45505</v>
      </c>
      <c r="H6518" s="4">
        <v>3.4589437364427766E-2</v>
      </c>
      <c r="I6518" s="4">
        <v>7.7519660573905913E-3</v>
      </c>
      <c r="J6518" s="4">
        <v>-4.5709060297878801E-2</v>
      </c>
      <c r="K6518" s="4">
        <v>-7.4040632200046419E-2</v>
      </c>
    </row>
    <row r="6519" spans="7:11" x14ac:dyDescent="0.35">
      <c r="G6519" s="271">
        <v>45536</v>
      </c>
      <c r="H6519" s="4">
        <v>7.8521964086781804E-2</v>
      </c>
      <c r="I6519" s="4">
        <v>-3.1834329993682964E-2</v>
      </c>
      <c r="J6519" s="4">
        <v>-3.08552103262143E-2</v>
      </c>
      <c r="K6519" s="4">
        <v>-6.4741931034021483E-2</v>
      </c>
    </row>
    <row r="6520" spans="7:11" x14ac:dyDescent="0.35">
      <c r="G6520" s="271">
        <v>45566</v>
      </c>
      <c r="H6520" s="4">
        <v>5.9401751762050869E-2</v>
      </c>
      <c r="I6520" s="4">
        <v>-3.7551072286540088E-2</v>
      </c>
      <c r="J6520" s="4">
        <v>-2.1614018319500272E-2</v>
      </c>
      <c r="K6520" s="4">
        <v>-6.7077200610763832E-2</v>
      </c>
    </row>
    <row r="6521" spans="7:11" x14ac:dyDescent="0.35">
      <c r="G6521" s="271">
        <v>45597</v>
      </c>
      <c r="H6521" s="4">
        <v>-0.10523288477254189</v>
      </c>
      <c r="I6521" s="4">
        <v>-0.21864016864089253</v>
      </c>
      <c r="J6521" s="4">
        <v>-2.6859267468005599E-2</v>
      </c>
      <c r="K6521" s="4">
        <v>-8.2869525653283205E-2</v>
      </c>
    </row>
    <row r="6522" spans="7:11" x14ac:dyDescent="0.35">
      <c r="G6522" s="271">
        <v>45627</v>
      </c>
      <c r="H6522" s="4">
        <v>-1.6466258138859602E-2</v>
      </c>
      <c r="I6522" s="4">
        <v>-0.1820337901797503</v>
      </c>
      <c r="J6522" s="4">
        <v>-1.4056189376765782E-2</v>
      </c>
      <c r="K6522" s="4">
        <v>-8.0913145460320801E-2</v>
      </c>
    </row>
    <row r="6523" spans="7:11" x14ac:dyDescent="0.35">
      <c r="G6523" s="271">
        <v>45658</v>
      </c>
      <c r="H6523" s="4">
        <v>-0.20550856827733199</v>
      </c>
      <c r="I6523" s="4">
        <v>-0.21226274257815791</v>
      </c>
      <c r="J6523" s="4">
        <v>-4.0255157067904057E-2</v>
      </c>
      <c r="K6523" s="4">
        <v>-9.0895784208167574E-2</v>
      </c>
    </row>
    <row r="6524" spans="7:11" x14ac:dyDescent="0.35">
      <c r="G6524" s="271">
        <v>45689</v>
      </c>
      <c r="H6524" s="4">
        <v>-6.4824750103927631E-2</v>
      </c>
      <c r="I6524" s="4">
        <v>-0.16796399492308345</v>
      </c>
      <c r="J6524" s="4">
        <v>-4.7695606137031166E-2</v>
      </c>
      <c r="K6524" s="4">
        <v>-0.1097546351244888</v>
      </c>
    </row>
    <row r="6525" spans="7:11" x14ac:dyDescent="0.35">
      <c r="G6525" s="271">
        <v>45717</v>
      </c>
      <c r="H6525" s="4">
        <v>-1.1133806705139193E-3</v>
      </c>
      <c r="I6525" s="4">
        <v>3.116314639272777E-2</v>
      </c>
      <c r="J6525" s="4">
        <v>-4.2282460772705255E-2</v>
      </c>
      <c r="K6525" s="4">
        <v>-8.7897036255346173E-2</v>
      </c>
    </row>
    <row r="6526" spans="7:11" x14ac:dyDescent="0.35">
      <c r="G6526" s="271">
        <v>45748</v>
      </c>
      <c r="H6526" s="4">
        <v>-0.13424558292709465</v>
      </c>
      <c r="I6526" s="4">
        <v>-0.16018109817741988</v>
      </c>
      <c r="J6526" s="4">
        <v>-6.1436759118956741E-2</v>
      </c>
      <c r="K6526" s="4">
        <v>-0.1041599604663016</v>
      </c>
    </row>
    <row r="6527" spans="7:11" x14ac:dyDescent="0.35">
      <c r="G6527" s="271">
        <v>45778</v>
      </c>
      <c r="H6527" s="4">
        <v>-5.4246865455212401E-2</v>
      </c>
      <c r="I6527" s="4">
        <v>-0.10198131434953139</v>
      </c>
      <c r="J6527" s="4">
        <v>-5.8831849364421096E-2</v>
      </c>
      <c r="K6527" s="4">
        <v>-0.11021141317142269</v>
      </c>
    </row>
    <row r="6528" spans="7:11" x14ac:dyDescent="0.35">
      <c r="G6528" s="271">
        <v>45809</v>
      </c>
      <c r="H6528" s="4">
        <v>7.3582736466965892E-2</v>
      </c>
      <c r="I6528" s="4">
        <v>-2.6309566294535736E-2</v>
      </c>
      <c r="J6528" s="4">
        <v>-3.8405341083252553E-2</v>
      </c>
      <c r="K6528" s="4">
        <v>-0.10194265999320662</v>
      </c>
    </row>
    <row r="6529" spans="7:11" x14ac:dyDescent="0.35">
      <c r="G6529" s="271">
        <v>45839</v>
      </c>
      <c r="H6529" s="4">
        <v>7.0748071448274441E-3</v>
      </c>
      <c r="I6529" s="4">
        <v>-0.12366986998112539</v>
      </c>
      <c r="J6529" s="4">
        <v>-3.1786796644272641E-2</v>
      </c>
      <c r="K6529" s="4">
        <v>-0.10390327687216971</v>
      </c>
    </row>
    <row r="6530" spans="7:11" x14ac:dyDescent="0.35">
      <c r="G6530" s="271">
        <v>45870</v>
      </c>
      <c r="H6530" s="4">
        <v>-3.8873151626305558E-2</v>
      </c>
      <c r="I6530" s="4">
        <v>-2.1181018293436882E-4</v>
      </c>
      <c r="J6530" s="4">
        <v>-3.6019172098192609E-2</v>
      </c>
      <c r="K6530" s="4">
        <v>-0.10431784513687781</v>
      </c>
    </row>
    <row r="6531" spans="7:11" x14ac:dyDescent="0.35">
      <c r="G6531" s="271">
        <v>45901</v>
      </c>
      <c r="H6531" s="4">
        <v>8.5429862158916681E-3</v>
      </c>
      <c r="I6531" s="4">
        <v>4.4358764946892615E-2</v>
      </c>
      <c r="J6531" s="4">
        <v>-4.1514624926174637E-2</v>
      </c>
      <c r="K6531" s="4">
        <v>-9.8061653324434617E-2</v>
      </c>
    </row>
    <row r="6532" spans="7:11" x14ac:dyDescent="0.35">
      <c r="G6532" s="271">
        <v>45931</v>
      </c>
      <c r="H6532" s="4">
        <v>-2.87502109524852E-2</v>
      </c>
      <c r="I6532" s="4">
        <v>-3.2507983275297248E-3</v>
      </c>
      <c r="J6532" s="4">
        <v>-4.9422400284724999E-2</v>
      </c>
      <c r="K6532" s="4">
        <v>-9.5092283112996889E-2</v>
      </c>
    </row>
    <row r="6533" spans="7:11" x14ac:dyDescent="0.35">
      <c r="G6533" s="271">
        <v>45962</v>
      </c>
      <c r="H6533" s="4">
        <v>-9.5450243226079645E-2</v>
      </c>
      <c r="I6533" s="4">
        <v>5.3517719565155053E-2</v>
      </c>
      <c r="J6533" s="4">
        <v>-4.8042916913603295E-2</v>
      </c>
      <c r="K6533" s="4">
        <v>-7.1414660797230689E-2</v>
      </c>
    </row>
    <row r="6534" spans="7:11" x14ac:dyDescent="0.35">
      <c r="G6534" s="271">
        <v>45992</v>
      </c>
      <c r="H6534" s="4">
        <v>-0.17232586520278248</v>
      </c>
      <c r="I6534" s="4">
        <v>-2.5129458224453671E-2</v>
      </c>
      <c r="J6534" s="4">
        <v>-5.8371580711482962E-2</v>
      </c>
      <c r="K6534" s="4">
        <v>-6.0972261881079737E-2</v>
      </c>
    </row>
    <row r="6535" spans="7:11" x14ac:dyDescent="0.35">
      <c r="G6535" s="271">
        <v>46023</v>
      </c>
      <c r="H6535" s="4">
        <v>2.9369685847121962E-2</v>
      </c>
      <c r="I6535" s="4">
        <v>0.12878893478114151</v>
      </c>
      <c r="J6535" s="4">
        <v>-3.9513321150148273E-2</v>
      </c>
      <c r="K6535" s="4">
        <v>-3.5601171596509218E-2</v>
      </c>
    </row>
    <row r="6536" spans="7:11" x14ac:dyDescent="0.35">
      <c r="G6536" s="271">
        <v>46054</v>
      </c>
      <c r="H6536" s="4">
        <v>-0.12973021711422261</v>
      </c>
      <c r="I6536" s="4">
        <v>-4.1091313697662835E-2</v>
      </c>
      <c r="J6536" s="4">
        <v>-4.5374424103850619E-2</v>
      </c>
      <c r="K6536" s="4">
        <v>-2.2413409102705506E-2</v>
      </c>
    </row>
    <row r="6537" spans="7:11" x14ac:dyDescent="0.35">
      <c r="G6537" s="271">
        <v>46082</v>
      </c>
      <c r="H6537" s="4">
        <v>-1</v>
      </c>
      <c r="I6537" s="4">
        <v>-1</v>
      </c>
      <c r="J6537" s="4">
        <v>-6.3003211075791876E-2</v>
      </c>
      <c r="K6537" s="4">
        <v>-3.6002137244624421E-2</v>
      </c>
    </row>
    <row r="6538" spans="7:11" x14ac:dyDescent="0.35">
      <c r="G6538" s="271">
        <v>46113</v>
      </c>
      <c r="H6538" s="4">
        <v>-1</v>
      </c>
      <c r="I6538" s="4">
        <v>-1</v>
      </c>
      <c r="J6538" s="4">
        <v>-5.3861103096917717E-2</v>
      </c>
      <c r="K6538" s="4">
        <v>-1.864516294069507E-2</v>
      </c>
    </row>
    <row r="6539" spans="7:11" x14ac:dyDescent="0.35">
      <c r="G6539" s="271">
        <v>46143</v>
      </c>
      <c r="H6539" s="4">
        <v>-1</v>
      </c>
      <c r="I6539" s="4">
        <v>-1</v>
      </c>
      <c r="J6539" s="4">
        <v>-6.3324980721118473E-2</v>
      </c>
      <c r="K6539" s="4">
        <v>-2.2262775128260248E-2</v>
      </c>
    </row>
    <row r="6540" spans="7:11" x14ac:dyDescent="0.35">
      <c r="G6540" s="271">
        <v>46174</v>
      </c>
      <c r="H6540" s="4">
        <v>-1</v>
      </c>
      <c r="I6540" s="4">
        <v>-1</v>
      </c>
      <c r="J6540" s="4">
        <v>-8.8630726079299005E-2</v>
      </c>
      <c r="K6540" s="4">
        <v>-3.9894367717683288E-2</v>
      </c>
    </row>
    <row r="6541" spans="7:11" x14ac:dyDescent="0.35">
      <c r="G6541" s="271">
        <v>46204</v>
      </c>
      <c r="H6541" s="4">
        <v>-1</v>
      </c>
      <c r="I6541" s="4">
        <v>-1</v>
      </c>
      <c r="J6541" s="4">
        <v>-7.4138548749791533E-2</v>
      </c>
      <c r="K6541" s="4">
        <v>-7.1462140225435622E-3</v>
      </c>
    </row>
    <row r="6542" spans="7:11" x14ac:dyDescent="0.35">
      <c r="G6542" s="271">
        <v>46235</v>
      </c>
      <c r="H6542" s="4">
        <v>-1</v>
      </c>
      <c r="I6542" s="4">
        <v>-1</v>
      </c>
      <c r="J6542" s="4">
        <v>-3.5703319509240439E-2</v>
      </c>
      <c r="K6542" s="4">
        <v>2.8081830525212181E-2</v>
      </c>
    </row>
    <row r="6543" spans="7:11" x14ac:dyDescent="0.35">
      <c r="G6543" s="271">
        <v>46266</v>
      </c>
      <c r="H6543" s="4">
        <v>-1</v>
      </c>
      <c r="I6543" s="4">
        <v>-1</v>
      </c>
      <c r="J6543" s="4">
        <v>-6.8908589269102705E-2</v>
      </c>
      <c r="K6543" s="4">
        <v>-6.9932172803629511E-3</v>
      </c>
    </row>
    <row r="6544" spans="7:11" x14ac:dyDescent="0.35">
      <c r="G6544" s="271">
        <v>46296</v>
      </c>
      <c r="H6544" s="4">
        <v>-1</v>
      </c>
      <c r="I6544" s="4">
        <v>-1</v>
      </c>
      <c r="J6544" s="4">
        <v>-0.12659354532099132</v>
      </c>
      <c r="K6544" s="4">
        <v>-6.5540740186510349E-2</v>
      </c>
    </row>
    <row r="6545" spans="7:11" x14ac:dyDescent="0.35">
      <c r="G6545" s="271">
        <v>46327</v>
      </c>
      <c r="H6545" s="4">
        <v>-1</v>
      </c>
      <c r="I6545" s="4">
        <v>-1</v>
      </c>
      <c r="J6545" s="4">
        <v>-0.14635483968479479</v>
      </c>
      <c r="K6545" s="4">
        <v>-0.10991606545925503</v>
      </c>
    </row>
    <row r="6546" spans="7:11" x14ac:dyDescent="0.35">
      <c r="G6546" s="271">
        <v>46357</v>
      </c>
      <c r="H6546" s="4">
        <v>-1</v>
      </c>
      <c r="I6546" s="4">
        <v>-1</v>
      </c>
      <c r="J6546" s="4">
        <v>-5.2369626095389532E-2</v>
      </c>
      <c r="K6546" s="4">
        <v>-2.1154979958160847E-2</v>
      </c>
    </row>
    <row r="6547" spans="7:11" x14ac:dyDescent="0.35">
      <c r="G6547" s="20" t="s">
        <v>1688</v>
      </c>
    </row>
    <row r="6548" spans="7:11" x14ac:dyDescent="0.35">
      <c r="G6548" s="271">
        <v>34700</v>
      </c>
      <c r="H6548" s="4">
        <v>-1</v>
      </c>
      <c r="I6548" s="4">
        <v>-1</v>
      </c>
      <c r="J6548" s="4">
        <v>-1</v>
      </c>
      <c r="K6548" s="4">
        <v>-1</v>
      </c>
    </row>
    <row r="6549" spans="7:11" x14ac:dyDescent="0.35">
      <c r="G6549" s="271">
        <v>34731</v>
      </c>
      <c r="H6549" s="4">
        <v>-1</v>
      </c>
      <c r="I6549" s="4">
        <v>-1</v>
      </c>
      <c r="J6549" s="4">
        <v>-1</v>
      </c>
      <c r="K6549" s="4">
        <v>-1</v>
      </c>
    </row>
    <row r="6550" spans="7:11" x14ac:dyDescent="0.35">
      <c r="G6550" s="271">
        <v>34759</v>
      </c>
      <c r="H6550" s="4">
        <v>-1</v>
      </c>
      <c r="I6550" s="4">
        <v>-1</v>
      </c>
      <c r="J6550" s="4">
        <v>-1</v>
      </c>
      <c r="K6550" s="4">
        <v>-1</v>
      </c>
    </row>
    <row r="6551" spans="7:11" x14ac:dyDescent="0.35">
      <c r="G6551" s="271">
        <v>34790</v>
      </c>
      <c r="H6551" s="4">
        <v>-1</v>
      </c>
      <c r="I6551" s="4">
        <v>-1</v>
      </c>
      <c r="J6551" s="4">
        <v>-1</v>
      </c>
      <c r="K6551" s="4">
        <v>-1</v>
      </c>
    </row>
    <row r="6552" spans="7:11" x14ac:dyDescent="0.35">
      <c r="G6552" s="271">
        <v>34820</v>
      </c>
      <c r="H6552" s="4">
        <v>-1</v>
      </c>
      <c r="I6552" s="4">
        <v>-1</v>
      </c>
      <c r="J6552" s="4">
        <v>-1</v>
      </c>
      <c r="K6552" s="4">
        <v>-1</v>
      </c>
    </row>
    <row r="6553" spans="7:11" x14ac:dyDescent="0.35">
      <c r="G6553" s="271">
        <v>34851</v>
      </c>
      <c r="H6553" s="4">
        <v>-1</v>
      </c>
      <c r="I6553" s="4">
        <v>-1</v>
      </c>
      <c r="J6553" s="4">
        <v>-1</v>
      </c>
      <c r="K6553" s="4">
        <v>-1</v>
      </c>
    </row>
    <row r="6554" spans="7:11" x14ac:dyDescent="0.35">
      <c r="G6554" s="271">
        <v>34881</v>
      </c>
      <c r="H6554" s="4">
        <v>-1</v>
      </c>
      <c r="I6554" s="4">
        <v>-1</v>
      </c>
      <c r="J6554" s="4">
        <v>-1</v>
      </c>
      <c r="K6554" s="4">
        <v>-1</v>
      </c>
    </row>
    <row r="6555" spans="7:11" x14ac:dyDescent="0.35">
      <c r="G6555" s="271">
        <v>34912</v>
      </c>
      <c r="H6555" s="4">
        <v>-1</v>
      </c>
      <c r="I6555" s="4">
        <v>-1</v>
      </c>
      <c r="J6555" s="4">
        <v>-1</v>
      </c>
      <c r="K6555" s="4">
        <v>-1</v>
      </c>
    </row>
    <row r="6556" spans="7:11" x14ac:dyDescent="0.35">
      <c r="G6556" s="271">
        <v>34943</v>
      </c>
      <c r="H6556" s="4">
        <v>-1</v>
      </c>
      <c r="I6556" s="4">
        <v>-1</v>
      </c>
      <c r="J6556" s="4">
        <v>-1</v>
      </c>
      <c r="K6556" s="4">
        <v>-1</v>
      </c>
    </row>
    <row r="6557" spans="7:11" x14ac:dyDescent="0.35">
      <c r="G6557" s="271">
        <v>34973</v>
      </c>
      <c r="H6557" s="4">
        <v>-1</v>
      </c>
      <c r="I6557" s="4">
        <v>-1</v>
      </c>
      <c r="J6557" s="4">
        <v>-1</v>
      </c>
      <c r="K6557" s="4">
        <v>-1</v>
      </c>
    </row>
    <row r="6558" spans="7:11" x14ac:dyDescent="0.35">
      <c r="G6558" s="271">
        <v>35004</v>
      </c>
      <c r="H6558" s="4">
        <v>-1</v>
      </c>
      <c r="I6558" s="4">
        <v>-1</v>
      </c>
      <c r="J6558" s="4">
        <v>-1</v>
      </c>
      <c r="K6558" s="4">
        <v>-1</v>
      </c>
    </row>
    <row r="6559" spans="7:11" x14ac:dyDescent="0.35">
      <c r="G6559" s="271">
        <v>35034</v>
      </c>
      <c r="H6559" s="4">
        <v>-1</v>
      </c>
      <c r="I6559" s="4">
        <v>-1</v>
      </c>
      <c r="J6559" s="4">
        <v>-1</v>
      </c>
      <c r="K6559" s="4">
        <v>-1</v>
      </c>
    </row>
    <row r="6560" spans="7:11" x14ac:dyDescent="0.35">
      <c r="G6560" s="271">
        <v>35065</v>
      </c>
      <c r="H6560" s="4">
        <v>-0.30643544762091735</v>
      </c>
      <c r="I6560" s="4">
        <v>0.21103217557205389</v>
      </c>
      <c r="J6560" s="4">
        <v>-0.22329008646718496</v>
      </c>
      <c r="K6560" s="4">
        <v>0.28995394635921246</v>
      </c>
    </row>
    <row r="6561" spans="7:11" x14ac:dyDescent="0.35">
      <c r="G6561" s="271">
        <v>35096</v>
      </c>
      <c r="H6561" s="4">
        <v>-0.16851421709459324</v>
      </c>
      <c r="I6561" s="4">
        <v>5.2371715470959312E-2</v>
      </c>
      <c r="J6561" s="4">
        <v>-0.16688525026548806</v>
      </c>
      <c r="K6561" s="4">
        <v>0.1580960179694304</v>
      </c>
    </row>
    <row r="6562" spans="7:11" x14ac:dyDescent="0.35">
      <c r="G6562" s="271">
        <v>35125</v>
      </c>
      <c r="H6562" s="4">
        <v>-7.0356141240252357E-2</v>
      </c>
      <c r="I6562" s="4">
        <v>-0.22726423675039242</v>
      </c>
      <c r="J6562" s="4">
        <v>-0.14976694786976896</v>
      </c>
      <c r="K6562" s="4">
        <v>-1.0158365933403024E-2</v>
      </c>
    </row>
    <row r="6563" spans="7:11" x14ac:dyDescent="0.35">
      <c r="G6563" s="271">
        <v>35156</v>
      </c>
      <c r="H6563" s="4">
        <v>9.4009842461254545E-2</v>
      </c>
      <c r="I6563" s="4">
        <v>7.2908696707409737E-2</v>
      </c>
      <c r="J6563" s="4">
        <v>-0.10458722828566436</v>
      </c>
      <c r="K6563" s="4">
        <v>3.8664827254850653E-3</v>
      </c>
    </row>
    <row r="6564" spans="7:11" x14ac:dyDescent="0.35">
      <c r="G6564" s="271">
        <v>35186</v>
      </c>
      <c r="H6564" s="4">
        <v>1.3065887735110415E-2</v>
      </c>
      <c r="I6564" s="4">
        <v>-7.0437984530068665E-2</v>
      </c>
      <c r="J6564" s="4">
        <v>-7.7003783291208272E-2</v>
      </c>
      <c r="K6564" s="4">
        <v>-2.7089443012054071E-2</v>
      </c>
    </row>
    <row r="6565" spans="7:11" x14ac:dyDescent="0.35">
      <c r="G6565" s="271">
        <v>35217</v>
      </c>
      <c r="H6565" s="4">
        <v>-1.9655800462216044E-2</v>
      </c>
      <c r="I6565" s="4">
        <v>-9.3997731330571543E-2</v>
      </c>
      <c r="J6565" s="4">
        <v>-6.3996519441812505E-2</v>
      </c>
      <c r="K6565" s="4">
        <v>-6.6757625128588849E-2</v>
      </c>
    </row>
    <row r="6566" spans="7:11" x14ac:dyDescent="0.35">
      <c r="G6566" s="271">
        <v>35247</v>
      </c>
      <c r="H6566" s="4">
        <v>0.20320418768440351</v>
      </c>
      <c r="I6566" s="4">
        <v>1.3148959649502245E-2</v>
      </c>
      <c r="J6566" s="4">
        <v>-2.0460982319644772E-2</v>
      </c>
      <c r="K6566" s="4">
        <v>-6.8994568763327879E-2</v>
      </c>
    </row>
    <row r="6567" spans="7:11" x14ac:dyDescent="0.35">
      <c r="G6567" s="271">
        <v>35278</v>
      </c>
      <c r="H6567" s="4">
        <v>1.306576834975326E-2</v>
      </c>
      <c r="I6567" s="4">
        <v>0.28098009750636899</v>
      </c>
      <c r="J6567" s="4">
        <v>-4.164789763880905E-3</v>
      </c>
      <c r="K6567" s="4">
        <v>-1.431871398402762E-2</v>
      </c>
    </row>
    <row r="6568" spans="7:11" x14ac:dyDescent="0.35">
      <c r="G6568" s="271">
        <v>35309</v>
      </c>
      <c r="H6568" s="4">
        <v>3.4602619704956705E-2</v>
      </c>
      <c r="I6568" s="4">
        <v>0.32964135578469289</v>
      </c>
      <c r="J6568" s="4">
        <v>5.4250768962695872E-3</v>
      </c>
      <c r="K6568" s="4">
        <v>2.281188911702059E-2</v>
      </c>
    </row>
    <row r="6569" spans="7:11" x14ac:dyDescent="0.35">
      <c r="G6569" s="271">
        <v>35339</v>
      </c>
      <c r="H6569" s="4">
        <v>-0.17942406422779023</v>
      </c>
      <c r="I6569" s="4">
        <v>5.9478761773314348E-2</v>
      </c>
      <c r="J6569" s="4">
        <v>-9.061507363610255E-2</v>
      </c>
      <c r="K6569" s="4">
        <v>3.1267145062986001E-2</v>
      </c>
    </row>
    <row r="6570" spans="7:11" x14ac:dyDescent="0.35">
      <c r="G6570" s="271">
        <v>35370</v>
      </c>
      <c r="H6570" s="4">
        <v>0.47066946276655308</v>
      </c>
      <c r="I6570" s="4">
        <v>0.12319054501341209</v>
      </c>
      <c r="J6570" s="4">
        <v>-4.3233008474662604E-2</v>
      </c>
      <c r="K6570" s="4">
        <v>4.3328452743792933E-2</v>
      </c>
    </row>
    <row r="6571" spans="7:11" x14ac:dyDescent="0.35">
      <c r="G6571" s="271">
        <v>35400</v>
      </c>
      <c r="H6571" s="4">
        <v>0.29477806015968788</v>
      </c>
      <c r="I6571" s="4">
        <v>0.21257810583477132</v>
      </c>
      <c r="J6571" s="4">
        <v>-2.3963099103718744E-3</v>
      </c>
      <c r="K6571" s="4">
        <v>5.9891812040545833E-2</v>
      </c>
    </row>
    <row r="6572" spans="7:11" x14ac:dyDescent="0.35">
      <c r="G6572" s="271">
        <v>35431</v>
      </c>
      <c r="H6572" s="4">
        <v>0.25747860561022318</v>
      </c>
      <c r="I6572" s="4">
        <v>-5.4231666535772716E-2</v>
      </c>
      <c r="J6572" s="4">
        <v>4.956208093911818E-2</v>
      </c>
      <c r="K6572" s="4">
        <v>4.1199441349567323E-2</v>
      </c>
    </row>
    <row r="6573" spans="7:11" x14ac:dyDescent="0.35">
      <c r="G6573" s="271">
        <v>35462</v>
      </c>
      <c r="H6573" s="4">
        <v>5.061679346036474E-2</v>
      </c>
      <c r="I6573" s="4">
        <v>-6.3206467891325446E-2</v>
      </c>
      <c r="J6573" s="4">
        <v>6.9511999904608768E-2</v>
      </c>
      <c r="K6573" s="4">
        <v>3.156637035507659E-2</v>
      </c>
    </row>
    <row r="6574" spans="7:11" x14ac:dyDescent="0.35">
      <c r="G6574" s="271">
        <v>35490</v>
      </c>
      <c r="H6574" s="4">
        <v>0.15667598138807204</v>
      </c>
      <c r="I6574" s="4">
        <v>-5.1142096216091559E-2</v>
      </c>
      <c r="J6574" s="4">
        <v>8.9984994740486712E-2</v>
      </c>
      <c r="K6574" s="4">
        <v>5.207382008050665E-2</v>
      </c>
    </row>
    <row r="6575" spans="7:11" x14ac:dyDescent="0.35">
      <c r="G6575" s="271">
        <v>35521</v>
      </c>
      <c r="H6575" s="4">
        <v>0.19680840946145195</v>
      </c>
      <c r="I6575" s="4">
        <v>0.11449345407051226</v>
      </c>
      <c r="J6575" s="4">
        <v>9.9063587459857105E-2</v>
      </c>
      <c r="K6575" s="4">
        <v>5.580965337527144E-2</v>
      </c>
    </row>
    <row r="6576" spans="7:11" x14ac:dyDescent="0.35">
      <c r="G6576" s="271">
        <v>35551</v>
      </c>
      <c r="H6576" s="4">
        <v>0.44759449562462117</v>
      </c>
      <c r="I6576" s="4">
        <v>0.34397832471177181</v>
      </c>
      <c r="J6576" s="4">
        <v>0.13399149535098553</v>
      </c>
      <c r="K6576" s="4">
        <v>9.2864547176698231E-2</v>
      </c>
    </row>
    <row r="6577" spans="7:11" x14ac:dyDescent="0.35">
      <c r="G6577" s="271">
        <v>35582</v>
      </c>
      <c r="H6577" s="4">
        <v>0.52860259210113614</v>
      </c>
      <c r="I6577" s="4">
        <v>0.14478404111448562</v>
      </c>
      <c r="J6577" s="4">
        <v>0.17832877881440079</v>
      </c>
      <c r="K6577" s="4">
        <v>0.11703552025729502</v>
      </c>
    </row>
    <row r="6578" spans="7:11" x14ac:dyDescent="0.35">
      <c r="G6578" s="271">
        <v>35612</v>
      </c>
      <c r="H6578" s="4">
        <v>0.31668442665384666</v>
      </c>
      <c r="I6578" s="4">
        <v>-1.9566443522627264E-3</v>
      </c>
      <c r="J6578" s="4">
        <v>0.18807054620807651</v>
      </c>
      <c r="K6578" s="4">
        <v>0.11551118737029276</v>
      </c>
    </row>
    <row r="6579" spans="7:11" x14ac:dyDescent="0.35">
      <c r="G6579" s="271">
        <v>35643</v>
      </c>
      <c r="H6579" s="4">
        <v>7.8394832037506523E-2</v>
      </c>
      <c r="I6579" s="4">
        <v>-9.6891777715014671E-3</v>
      </c>
      <c r="J6579" s="4">
        <v>0.19283185032479588</v>
      </c>
      <c r="K6579" s="4">
        <v>9.5821300146514021E-2</v>
      </c>
    </row>
    <row r="6580" spans="7:11" x14ac:dyDescent="0.35">
      <c r="G6580" s="271">
        <v>35674</v>
      </c>
      <c r="H6580" s="4">
        <v>0.53097483706029758</v>
      </c>
      <c r="I6580" s="4">
        <v>2.2435771255281844E-2</v>
      </c>
      <c r="J6580" s="4">
        <v>0.23262027530740514</v>
      </c>
      <c r="K6580" s="4">
        <v>7.1545291862149085E-2</v>
      </c>
    </row>
    <row r="6581" spans="7:11" x14ac:dyDescent="0.35">
      <c r="G6581" s="271">
        <v>35704</v>
      </c>
      <c r="H6581" s="4">
        <v>0.36777560307201207</v>
      </c>
      <c r="I6581" s="4">
        <v>0.40421110612820144</v>
      </c>
      <c r="J6581" s="4">
        <v>0.31121991718871</v>
      </c>
      <c r="K6581" s="4">
        <v>0.10005270278122902</v>
      </c>
    </row>
    <row r="6582" spans="7:11" x14ac:dyDescent="0.35">
      <c r="G6582" s="271">
        <v>35735</v>
      </c>
      <c r="H6582" s="4">
        <v>0.15054698905605335</v>
      </c>
      <c r="I6582" s="4">
        <v>-3.8503070180334942E-2</v>
      </c>
      <c r="J6582" s="4">
        <v>0.28218928724639647</v>
      </c>
      <c r="K6582" s="4">
        <v>8.6050554705451088E-2</v>
      </c>
    </row>
    <row r="6583" spans="7:11" x14ac:dyDescent="0.35">
      <c r="G6583" s="271">
        <v>35765</v>
      </c>
      <c r="H6583" s="4">
        <v>0.24935450666564507</v>
      </c>
      <c r="I6583" s="4">
        <v>-2.1911795113538468E-2</v>
      </c>
      <c r="J6583" s="4">
        <v>0.27878639747781619</v>
      </c>
      <c r="K6583" s="4">
        <v>6.5507299923630802E-2</v>
      </c>
    </row>
    <row r="6584" spans="7:11" x14ac:dyDescent="0.35">
      <c r="G6584" s="271">
        <v>35796</v>
      </c>
      <c r="H6584" s="4">
        <v>3.8869775449289934E-2</v>
      </c>
      <c r="I6584" s="4">
        <v>9.3254168369529156E-2</v>
      </c>
      <c r="J6584" s="4">
        <v>0.25890764418558132</v>
      </c>
      <c r="K6584" s="4">
        <v>7.6476194549129684E-2</v>
      </c>
    </row>
    <row r="6585" spans="7:11" x14ac:dyDescent="0.35">
      <c r="G6585" s="271">
        <v>35827</v>
      </c>
      <c r="H6585" s="4">
        <v>0.1556989249358165</v>
      </c>
      <c r="I6585" s="4">
        <v>4.1732280858136406E-2</v>
      </c>
      <c r="J6585" s="4">
        <v>0.26598126667447652</v>
      </c>
      <c r="K6585" s="4">
        <v>8.5174135786705962E-2</v>
      </c>
    </row>
    <row r="6586" spans="7:11" x14ac:dyDescent="0.35">
      <c r="G6586" s="271">
        <v>35855</v>
      </c>
      <c r="H6586" s="4">
        <v>9.4459144893740632E-2</v>
      </c>
      <c r="I6586" s="4">
        <v>0.33171422696740893</v>
      </c>
      <c r="J6586" s="4">
        <v>0.2589389974116707</v>
      </c>
      <c r="K6586" s="4">
        <v>0.1137852723758781</v>
      </c>
    </row>
    <row r="6587" spans="7:11" x14ac:dyDescent="0.35">
      <c r="G6587" s="271">
        <v>35886</v>
      </c>
      <c r="H6587" s="4">
        <v>6.8206900646288871E-2</v>
      </c>
      <c r="I6587" s="4">
        <v>-2.3784183279470517E-3</v>
      </c>
      <c r="J6587" s="4">
        <v>0.24563377835176969</v>
      </c>
      <c r="K6587" s="4">
        <v>0.10307391071480199</v>
      </c>
    </row>
    <row r="6588" spans="7:11" x14ac:dyDescent="0.35">
      <c r="G6588" s="271">
        <v>35916</v>
      </c>
      <c r="H6588" s="4">
        <v>0.51332611874335021</v>
      </c>
      <c r="I6588" s="4">
        <v>-0.13484825167051062</v>
      </c>
      <c r="J6588" s="4">
        <v>0.25881979282165934</v>
      </c>
      <c r="K6588" s="4">
        <v>5.8236994581398749E-2</v>
      </c>
    </row>
    <row r="6589" spans="7:11" x14ac:dyDescent="0.35">
      <c r="G6589" s="271">
        <v>35947</v>
      </c>
      <c r="H6589" s="4">
        <v>-6.81269146319049E-2</v>
      </c>
      <c r="I6589" s="4">
        <v>7.684029908704848E-2</v>
      </c>
      <c r="J6589" s="4">
        <v>0.20629997705208436</v>
      </c>
      <c r="K6589" s="4">
        <v>5.2768020182126563E-2</v>
      </c>
    </row>
    <row r="6590" spans="7:11" x14ac:dyDescent="0.35">
      <c r="G6590" s="271">
        <v>35977</v>
      </c>
      <c r="H6590" s="4">
        <v>-0.12490492951708165</v>
      </c>
      <c r="I6590" s="4">
        <v>-8.3559814028715262E-3</v>
      </c>
      <c r="J6590" s="4">
        <v>0.16822324837620317</v>
      </c>
      <c r="K6590" s="4">
        <v>5.2246490205460461E-2</v>
      </c>
    </row>
    <row r="6591" spans="7:11" x14ac:dyDescent="0.35">
      <c r="G6591" s="271">
        <v>36008</v>
      </c>
      <c r="H6591" s="4">
        <v>-0.13369965784196802</v>
      </c>
      <c r="I6591" s="4">
        <v>-0.26595311113532849</v>
      </c>
      <c r="J6591" s="4">
        <v>0.15330261957879832</v>
      </c>
      <c r="K6591" s="4">
        <v>3.4362618878407192E-2</v>
      </c>
    </row>
    <row r="6592" spans="7:11" x14ac:dyDescent="0.35">
      <c r="G6592" s="271">
        <v>36039</v>
      </c>
      <c r="H6592" s="4">
        <v>-0.34853961523085353</v>
      </c>
      <c r="I6592" s="4">
        <v>-8.6222728783666436E-2</v>
      </c>
      <c r="J6592" s="4">
        <v>7.7975374609084991E-2</v>
      </c>
      <c r="K6592" s="4">
        <v>2.423988346387107E-2</v>
      </c>
    </row>
    <row r="6593" spans="7:11" x14ac:dyDescent="0.35">
      <c r="G6593" s="271">
        <v>36069</v>
      </c>
      <c r="H6593" s="4">
        <v>-0.45713096787410212</v>
      </c>
      <c r="I6593" s="4">
        <v>-0.28808758598624418</v>
      </c>
      <c r="J6593" s="4">
        <v>-1.8126044233542915E-2</v>
      </c>
      <c r="K6593" s="4">
        <v>-3.7413797859698006E-2</v>
      </c>
    </row>
    <row r="6594" spans="7:11" x14ac:dyDescent="0.35">
      <c r="G6594" s="271">
        <v>36100</v>
      </c>
      <c r="H6594" s="4">
        <v>-0.32273196198303211</v>
      </c>
      <c r="I6594" s="4">
        <v>8.7926652418967244E-2</v>
      </c>
      <c r="J6594" s="4">
        <v>-6.180618592402487E-2</v>
      </c>
      <c r="K6594" s="4">
        <v>-2.7563058188720402E-2</v>
      </c>
    </row>
    <row r="6595" spans="7:11" x14ac:dyDescent="0.35">
      <c r="G6595" s="271">
        <v>36130</v>
      </c>
      <c r="H6595" s="4">
        <v>-0.15480495525277027</v>
      </c>
      <c r="I6595" s="4">
        <v>-9.2482511267222844E-2</v>
      </c>
      <c r="J6595" s="4">
        <v>-8.852742000393965E-2</v>
      </c>
      <c r="K6595" s="4">
        <v>-3.3842585116039214E-2</v>
      </c>
    </row>
    <row r="6596" spans="7:11" x14ac:dyDescent="0.35">
      <c r="G6596" s="271">
        <v>36161</v>
      </c>
      <c r="H6596" s="4">
        <v>-6.9347076289739129E-2</v>
      </c>
      <c r="I6596" s="4">
        <v>-0.28290952767002175</v>
      </c>
      <c r="J6596" s="4">
        <v>-9.6138354141278803E-2</v>
      </c>
      <c r="K6596" s="4">
        <v>-6.0208574671734905E-2</v>
      </c>
    </row>
    <row r="6597" spans="7:11" x14ac:dyDescent="0.35">
      <c r="G6597" s="271">
        <v>36192</v>
      </c>
      <c r="H6597" s="4">
        <v>-0.16014545584957041</v>
      </c>
      <c r="I6597" s="4">
        <v>-0.2879250371296066</v>
      </c>
      <c r="J6597" s="4">
        <v>-0.11529152191180725</v>
      </c>
      <c r="K6597" s="4">
        <v>-8.3978925836654006E-2</v>
      </c>
    </row>
    <row r="6598" spans="7:11" x14ac:dyDescent="0.35">
      <c r="G6598" s="271">
        <v>36220</v>
      </c>
      <c r="H6598" s="4">
        <v>-8.534375416203599E-2</v>
      </c>
      <c r="I6598" s="4">
        <v>-0.36980793180633409</v>
      </c>
      <c r="J6598" s="4">
        <v>-0.1281443640023523</v>
      </c>
      <c r="K6598" s="4">
        <v>-0.13640394346352736</v>
      </c>
    </row>
    <row r="6599" spans="7:11" x14ac:dyDescent="0.35">
      <c r="G6599" s="271">
        <v>36251</v>
      </c>
      <c r="H6599" s="4">
        <v>-0.22446249267141294</v>
      </c>
      <c r="I6599" s="4">
        <v>-0.26134959452512374</v>
      </c>
      <c r="J6599" s="4">
        <v>-0.15116950646650174</v>
      </c>
      <c r="K6599" s="4">
        <v>-0.15790962864609603</v>
      </c>
    </row>
    <row r="6600" spans="7:11" x14ac:dyDescent="0.35">
      <c r="G6600" s="271">
        <v>36281</v>
      </c>
      <c r="H6600" s="4">
        <v>-0.54624632176387578</v>
      </c>
      <c r="I6600" s="4">
        <v>-0.18965180959667027</v>
      </c>
      <c r="J6600" s="4">
        <v>-0.25433307293102081</v>
      </c>
      <c r="K6600" s="4">
        <v>-0.16304097135651019</v>
      </c>
    </row>
    <row r="6601" spans="7:11" x14ac:dyDescent="0.35">
      <c r="G6601" s="271">
        <v>36312</v>
      </c>
      <c r="H6601" s="4">
        <v>-5.4956801136805122E-2</v>
      </c>
      <c r="I6601" s="4">
        <v>-0.39535837812498353</v>
      </c>
      <c r="J6601" s="4">
        <v>-0.25436877047852136</v>
      </c>
      <c r="K6601" s="4">
        <v>-0.20770468170836875</v>
      </c>
    </row>
    <row r="6602" spans="7:11" x14ac:dyDescent="0.35">
      <c r="G6602" s="271">
        <v>36342</v>
      </c>
      <c r="H6602" s="4">
        <v>5.9323702644977994E-2</v>
      </c>
      <c r="I6602" s="4">
        <v>-6.2736736372740576E-2</v>
      </c>
      <c r="J6602" s="4">
        <v>-0.24297802364152221</v>
      </c>
      <c r="K6602" s="4">
        <v>-0.21208376000511875</v>
      </c>
    </row>
    <row r="6603" spans="7:11" x14ac:dyDescent="0.35">
      <c r="G6603" s="271">
        <v>36373</v>
      </c>
      <c r="H6603" s="4">
        <v>0.22715771259454631</v>
      </c>
      <c r="I6603" s="4">
        <v>0.19704647880813808</v>
      </c>
      <c r="J6603" s="4">
        <v>-0.22534358836275858</v>
      </c>
      <c r="K6603" s="4">
        <v>-0.18813043200166746</v>
      </c>
    </row>
    <row r="6604" spans="7:11" x14ac:dyDescent="0.35">
      <c r="G6604" s="271">
        <v>36404</v>
      </c>
      <c r="H6604" s="4">
        <v>6.9086904522940307E-2</v>
      </c>
      <c r="I6604" s="4">
        <v>-0.11228823610420113</v>
      </c>
      <c r="J6604" s="4">
        <v>-0.19593644564373836</v>
      </c>
      <c r="K6604" s="4">
        <v>-0.19108891873722955</v>
      </c>
    </row>
    <row r="6605" spans="7:11" x14ac:dyDescent="0.35">
      <c r="G6605" s="271">
        <v>36434</v>
      </c>
      <c r="H6605" s="4">
        <v>0.8823154667039379</v>
      </c>
      <c r="I6605" s="4">
        <v>2.8439296712823081E-2</v>
      </c>
      <c r="J6605" s="4">
        <v>-8.5015717865702389E-2</v>
      </c>
      <c r="K6605" s="4">
        <v>-0.16325872601716651</v>
      </c>
    </row>
    <row r="6606" spans="7:11" x14ac:dyDescent="0.35">
      <c r="G6606" s="271">
        <v>36465</v>
      </c>
      <c r="H6606" s="4">
        <v>0.16567325010700706</v>
      </c>
      <c r="I6606" s="4">
        <v>-6.0725581632671055E-2</v>
      </c>
      <c r="J6606" s="4">
        <v>-4.2968062815610719E-2</v>
      </c>
      <c r="K6606" s="4">
        <v>-0.174443015580244</v>
      </c>
    </row>
    <row r="6607" spans="7:11" x14ac:dyDescent="0.35">
      <c r="G6607" s="271">
        <v>36495</v>
      </c>
      <c r="H6607" s="4">
        <v>-4.7565240804754771E-2</v>
      </c>
      <c r="I6607" s="4">
        <v>-0.18923402781514631</v>
      </c>
      <c r="J6607" s="4">
        <v>-3.3715884956417197E-2</v>
      </c>
      <c r="K6607" s="4">
        <v>-0.18321201067756243</v>
      </c>
    </row>
    <row r="6608" spans="7:11" x14ac:dyDescent="0.35">
      <c r="G6608" s="271">
        <v>36526</v>
      </c>
      <c r="H6608" s="4">
        <v>-0.1758059858843255</v>
      </c>
      <c r="I6608" s="4">
        <v>1.8476562562808052E-2</v>
      </c>
      <c r="J6608" s="4">
        <v>-4.1579203098294881E-2</v>
      </c>
      <c r="K6608" s="4">
        <v>-0.16444881408882894</v>
      </c>
    </row>
    <row r="6609" spans="7:11" x14ac:dyDescent="0.35">
      <c r="G6609" s="271">
        <v>36557</v>
      </c>
      <c r="H6609" s="4">
        <v>0.12798312876140461</v>
      </c>
      <c r="I6609" s="4">
        <v>-0.72216812267037489</v>
      </c>
      <c r="J6609" s="4">
        <v>-2.1538286161207343E-2</v>
      </c>
      <c r="K6609" s="4">
        <v>-0.18626079608049628</v>
      </c>
    </row>
    <row r="6610" spans="7:11" x14ac:dyDescent="0.35">
      <c r="G6610" s="271">
        <v>36586</v>
      </c>
      <c r="H6610" s="4">
        <v>0.15951920842126932</v>
      </c>
      <c r="I6610" s="4">
        <v>-0.63729723622655221</v>
      </c>
      <c r="J6610" s="4">
        <v>-6.2325748546021575E-4</v>
      </c>
      <c r="K6610" s="4">
        <v>-0.19648288603607444</v>
      </c>
    </row>
    <row r="6611" spans="7:11" x14ac:dyDescent="0.35">
      <c r="G6611" s="271">
        <v>36617</v>
      </c>
      <c r="H6611" s="4">
        <v>0.85055352438116349</v>
      </c>
      <c r="I6611" s="4">
        <v>-0.67392423609121122</v>
      </c>
      <c r="J6611" s="4">
        <v>8.4972177906509794E-2</v>
      </c>
      <c r="K6611" s="4">
        <v>-0.22482888002979928</v>
      </c>
    </row>
    <row r="6612" spans="7:11" x14ac:dyDescent="0.35">
      <c r="G6612" s="271">
        <v>36647</v>
      </c>
      <c r="H6612" s="4">
        <v>0.70158413158061017</v>
      </c>
      <c r="I6612" s="4">
        <v>-0.65423272339286564</v>
      </c>
      <c r="J6612" s="4">
        <v>0.23606637093882488</v>
      </c>
      <c r="K6612" s="4">
        <v>-0.26505333035461054</v>
      </c>
    </row>
    <row r="6613" spans="7:11" x14ac:dyDescent="0.35">
      <c r="G6613" s="271">
        <v>36678</v>
      </c>
      <c r="H6613" s="4">
        <v>0.54040471728367878</v>
      </c>
      <c r="I6613" s="4">
        <v>-0.65837374458608644</v>
      </c>
      <c r="J6613" s="4">
        <v>0.29860686689940596</v>
      </c>
      <c r="K6613" s="4">
        <v>-0.27837132870460346</v>
      </c>
    </row>
    <row r="6614" spans="7:11" x14ac:dyDescent="0.35">
      <c r="G6614" s="271">
        <v>36708</v>
      </c>
      <c r="H6614" s="4">
        <v>0.26933490104991353</v>
      </c>
      <c r="I6614" s="4">
        <v>-0.73389518670591802</v>
      </c>
      <c r="J6614" s="4">
        <v>0.31751405654428488</v>
      </c>
      <c r="K6614" s="4">
        <v>-0.342076222341959</v>
      </c>
    </row>
    <row r="6615" spans="7:11" x14ac:dyDescent="0.35">
      <c r="G6615" s="271">
        <v>36739</v>
      </c>
      <c r="H6615" s="4">
        <v>0.22994180711693812</v>
      </c>
      <c r="I6615" s="4">
        <v>-0.70800175263778109</v>
      </c>
      <c r="J6615" s="4">
        <v>0.31638186733147533</v>
      </c>
      <c r="K6615" s="4">
        <v>-0.40182504118738704</v>
      </c>
    </row>
    <row r="6616" spans="7:11" x14ac:dyDescent="0.35">
      <c r="G6616" s="271">
        <v>36770</v>
      </c>
      <c r="H6616" s="4">
        <v>0.17966014612772163</v>
      </c>
      <c r="I6616" s="4">
        <v>-0.73318251375704557</v>
      </c>
      <c r="J6616" s="4">
        <v>0.32403081001397882</v>
      </c>
      <c r="K6616" s="4">
        <v>-0.46165340075190098</v>
      </c>
    </row>
    <row r="6617" spans="7:11" x14ac:dyDescent="0.35">
      <c r="G6617" s="271">
        <v>36800</v>
      </c>
      <c r="H6617" s="4">
        <v>-0.27759452079097291</v>
      </c>
      <c r="I6617" s="4">
        <v>-0.71224067587603623</v>
      </c>
      <c r="J6617" s="4">
        <v>0.19259319422279719</v>
      </c>
      <c r="K6617" s="4">
        <v>-0.53156252697333595</v>
      </c>
    </row>
    <row r="6618" spans="7:11" x14ac:dyDescent="0.35">
      <c r="G6618" s="271">
        <v>36831</v>
      </c>
      <c r="H6618" s="4">
        <v>0.41131510004743732</v>
      </c>
      <c r="I6618" s="4">
        <v>-0.32937132017487969</v>
      </c>
      <c r="J6618" s="4">
        <v>0.21317625588396427</v>
      </c>
      <c r="K6618" s="4">
        <v>-0.56121423211703414</v>
      </c>
    </row>
    <row r="6619" spans="7:11" x14ac:dyDescent="0.35">
      <c r="G6619" s="271">
        <v>36861</v>
      </c>
      <c r="H6619" s="4">
        <v>0.73875862551388805</v>
      </c>
      <c r="I6619" s="4">
        <v>-0.56225654409827697</v>
      </c>
      <c r="J6619" s="4">
        <v>0.27025016665199675</v>
      </c>
      <c r="K6619" s="4">
        <v>-0.59929687629913797</v>
      </c>
    </row>
    <row r="6620" spans="7:11" x14ac:dyDescent="0.35">
      <c r="G6620" s="271">
        <v>36892</v>
      </c>
      <c r="H6620" s="4">
        <v>0.52183612728049567</v>
      </c>
      <c r="I6620" s="4">
        <v>-0.57100040625060644</v>
      </c>
      <c r="J6620" s="4">
        <v>0.32189454293313635</v>
      </c>
      <c r="K6620" s="4">
        <v>-0.63811358271784036</v>
      </c>
    </row>
    <row r="6621" spans="7:11" x14ac:dyDescent="0.35">
      <c r="G6621" s="271">
        <v>36923</v>
      </c>
      <c r="H6621" s="4">
        <v>0.45776000846749154</v>
      </c>
      <c r="I6621" s="4">
        <v>0.36988573588042772</v>
      </c>
      <c r="J6621" s="4">
        <v>0.34477775926419452</v>
      </c>
      <c r="K6621" s="4">
        <v>-0.61271831425713619</v>
      </c>
    </row>
    <row r="6622" spans="7:11" x14ac:dyDescent="0.35">
      <c r="G6622" s="271">
        <v>36951</v>
      </c>
      <c r="H6622" s="4">
        <v>0.13129785133477601</v>
      </c>
      <c r="I6622" s="4">
        <v>2.8020838273896231E-2</v>
      </c>
      <c r="J6622" s="4">
        <v>0.33958150437135282</v>
      </c>
      <c r="K6622" s="4">
        <v>-0.59225789752324698</v>
      </c>
    </row>
    <row r="6623" spans="7:11" x14ac:dyDescent="0.35">
      <c r="G6623" s="271">
        <v>36982</v>
      </c>
      <c r="H6623" s="4">
        <v>-4.8549438301601189E-2</v>
      </c>
      <c r="I6623" s="4">
        <v>9.2095280573768479E-2</v>
      </c>
      <c r="J6623" s="4">
        <v>0.25449990544279011</v>
      </c>
      <c r="K6623" s="4">
        <v>-0.56364982248025342</v>
      </c>
    </row>
    <row r="6624" spans="7:11" x14ac:dyDescent="0.35">
      <c r="G6624" s="271">
        <v>37012</v>
      </c>
      <c r="H6624" s="4">
        <v>-2.8891826099845308E-2</v>
      </c>
      <c r="I6624" s="4">
        <v>0.17599036653866795</v>
      </c>
      <c r="J6624" s="4">
        <v>0.19792038577825122</v>
      </c>
      <c r="K6624" s="4">
        <v>-0.52356040798644554</v>
      </c>
    </row>
    <row r="6625" spans="7:11" x14ac:dyDescent="0.35">
      <c r="G6625" s="271">
        <v>37043</v>
      </c>
      <c r="H6625" s="4">
        <v>-0.14171996695799216</v>
      </c>
      <c r="I6625" s="4">
        <v>0.17421179032188183</v>
      </c>
      <c r="J6625" s="4">
        <v>0.12983073215625263</v>
      </c>
      <c r="K6625" s="4">
        <v>-0.48482629609086714</v>
      </c>
    </row>
    <row r="6626" spans="7:11" x14ac:dyDescent="0.35">
      <c r="G6626" s="271">
        <v>37073</v>
      </c>
      <c r="H6626" s="4">
        <v>0.3080316059146575</v>
      </c>
      <c r="I6626" s="4">
        <v>0.42412759089116525</v>
      </c>
      <c r="J6626" s="4">
        <v>0.13615842030356928</v>
      </c>
      <c r="K6626" s="4">
        <v>-0.41548930578949694</v>
      </c>
    </row>
    <row r="6627" spans="7:11" x14ac:dyDescent="0.35">
      <c r="G6627" s="271">
        <v>37104</v>
      </c>
      <c r="H6627" s="4">
        <v>0.15004095141285534</v>
      </c>
      <c r="I6627" s="4">
        <v>0.51642057996664659</v>
      </c>
      <c r="J6627" s="4">
        <v>0.13142617654437561</v>
      </c>
      <c r="K6627" s="4">
        <v>-0.34639972982884504</v>
      </c>
    </row>
    <row r="6628" spans="7:11" x14ac:dyDescent="0.35">
      <c r="G6628" s="271">
        <v>37135</v>
      </c>
      <c r="H6628" s="4">
        <v>0.21376370095357711</v>
      </c>
      <c r="I6628" s="4">
        <v>0.55164535425122163</v>
      </c>
      <c r="J6628" s="4">
        <v>0.13441240496300222</v>
      </c>
      <c r="K6628" s="4">
        <v>-0.24052632352347381</v>
      </c>
    </row>
    <row r="6629" spans="7:11" x14ac:dyDescent="0.35">
      <c r="G6629" s="271">
        <v>37165</v>
      </c>
      <c r="H6629" s="4">
        <v>0.71930490477396569</v>
      </c>
      <c r="I6629" s="4">
        <v>0.61914401719231238</v>
      </c>
      <c r="J6629" s="4">
        <v>0.23681004944894624</v>
      </c>
      <c r="K6629" s="4">
        <v>-9.2936492109650604E-2</v>
      </c>
    </row>
    <row r="6630" spans="7:11" x14ac:dyDescent="0.35">
      <c r="G6630" s="271">
        <v>37196</v>
      </c>
      <c r="H6630" s="4">
        <v>1.6701726304179321E-2</v>
      </c>
      <c r="I6630" s="4">
        <v>-0.39759825343537702</v>
      </c>
      <c r="J6630" s="4">
        <v>0.20277119313948577</v>
      </c>
      <c r="K6630" s="4">
        <v>-8.5679188655986116E-2</v>
      </c>
    </row>
    <row r="6631" spans="7:11" x14ac:dyDescent="0.35">
      <c r="G6631" s="271">
        <v>37226</v>
      </c>
      <c r="H6631" s="4">
        <v>-0.20145124651369162</v>
      </c>
      <c r="I6631" s="4">
        <v>0.41500273938883803</v>
      </c>
      <c r="J6631" s="4">
        <v>0.13313636527360639</v>
      </c>
      <c r="K6631" s="4">
        <v>5.8116625887650208E-2</v>
      </c>
    </row>
    <row r="6632" spans="7:11" x14ac:dyDescent="0.35">
      <c r="G6632" s="271">
        <v>37257</v>
      </c>
      <c r="H6632" s="4">
        <v>0.18871720297157135</v>
      </c>
      <c r="I6632" s="4">
        <v>0.17773276429945573</v>
      </c>
      <c r="J6632" s="4">
        <v>0.11814965473293459</v>
      </c>
      <c r="K6632" s="4">
        <v>0.18432869327214618</v>
      </c>
    </row>
    <row r="6633" spans="7:11" x14ac:dyDescent="0.35">
      <c r="G6633" s="271">
        <v>37288</v>
      </c>
      <c r="H6633" s="4">
        <v>-9.9844367406733858E-2</v>
      </c>
      <c r="I6633" s="4">
        <v>2.8926861806632065E-2</v>
      </c>
      <c r="J6633" s="4">
        <v>8.1803535564262342E-2</v>
      </c>
      <c r="K6633" s="4">
        <v>0.16439263220856315</v>
      </c>
    </row>
    <row r="6634" spans="7:11" x14ac:dyDescent="0.35">
      <c r="G6634" s="271">
        <v>37316</v>
      </c>
      <c r="H6634" s="4">
        <v>9.3265683435386437E-2</v>
      </c>
      <c r="I6634" s="4">
        <v>0.37927533028541727</v>
      </c>
      <c r="J6634" s="4">
        <v>7.9165391313775313E-2</v>
      </c>
      <c r="K6634" s="4">
        <v>0.18969664242112017</v>
      </c>
    </row>
    <row r="6635" spans="7:11" x14ac:dyDescent="0.35">
      <c r="G6635" s="271">
        <v>37347</v>
      </c>
      <c r="H6635" s="4">
        <v>0.14086238024141551</v>
      </c>
      <c r="I6635" s="4">
        <v>0.55186912425426748</v>
      </c>
      <c r="J6635" s="4">
        <v>9.8198866639653604E-2</v>
      </c>
      <c r="K6635" s="4">
        <v>0.22428199522054726</v>
      </c>
    </row>
    <row r="6636" spans="7:11" x14ac:dyDescent="0.35">
      <c r="G6636" s="271">
        <v>37377</v>
      </c>
      <c r="H6636" s="4">
        <v>0.23237969489818333</v>
      </c>
      <c r="I6636" s="4">
        <v>1.0982743863857944</v>
      </c>
      <c r="J6636" s="4">
        <v>0.12045906172413035</v>
      </c>
      <c r="K6636" s="4">
        <v>0.31468278961018492</v>
      </c>
    </row>
    <row r="6637" spans="7:11" x14ac:dyDescent="0.35">
      <c r="G6637" s="271">
        <v>37408</v>
      </c>
      <c r="H6637" s="4">
        <v>-1.7690647305818263E-2</v>
      </c>
      <c r="I6637" s="4">
        <v>0.32382449195992002</v>
      </c>
      <c r="J6637" s="4">
        <v>0.13585937508315937</v>
      </c>
      <c r="K6637" s="4">
        <v>0.32508983408901204</v>
      </c>
    </row>
    <row r="6638" spans="7:11" x14ac:dyDescent="0.35">
      <c r="G6638" s="271">
        <v>37438</v>
      </c>
      <c r="H6638" s="4">
        <v>-0.21545432962719813</v>
      </c>
      <c r="I6638" s="4">
        <v>0.42551860446847312</v>
      </c>
      <c r="J6638" s="4">
        <v>8.4346796349709319E-2</v>
      </c>
      <c r="K6638" s="4">
        <v>0.32791798382476234</v>
      </c>
    </row>
    <row r="6639" spans="7:11" x14ac:dyDescent="0.35">
      <c r="G6639" s="271">
        <v>37469</v>
      </c>
      <c r="H6639" s="4">
        <v>-1.1874881732313547E-2</v>
      </c>
      <c r="I6639" s="4">
        <v>0.25195313175349088</v>
      </c>
      <c r="J6639" s="4">
        <v>7.2520089132595444E-2</v>
      </c>
      <c r="K6639" s="4">
        <v>0.31131605191192646</v>
      </c>
    </row>
    <row r="6640" spans="7:11" x14ac:dyDescent="0.35">
      <c r="G6640" s="271">
        <v>37500</v>
      </c>
      <c r="H6640" s="4">
        <v>0.19300922334510595</v>
      </c>
      <c r="I6640" s="4">
        <v>6.8013613069016765E-2</v>
      </c>
      <c r="J6640" s="4">
        <v>7.2837741867064265E-2</v>
      </c>
      <c r="K6640" s="4">
        <v>0.27462832834655071</v>
      </c>
    </row>
    <row r="6641" spans="7:11" x14ac:dyDescent="0.35">
      <c r="G6641" s="271">
        <v>37530</v>
      </c>
      <c r="H6641" s="4">
        <v>-0.21646072402800132</v>
      </c>
      <c r="I6641" s="4">
        <v>0.4186306397850621</v>
      </c>
      <c r="J6641" s="4">
        <v>-9.1398825742231571E-3</v>
      </c>
      <c r="K6641" s="4">
        <v>0.26737772888111944</v>
      </c>
    </row>
    <row r="6642" spans="7:11" x14ac:dyDescent="0.35">
      <c r="G6642" s="271">
        <v>37561</v>
      </c>
      <c r="H6642" s="4">
        <v>0.41237464861723727</v>
      </c>
      <c r="I6642" s="4">
        <v>0.56686306470298309</v>
      </c>
      <c r="J6642" s="4">
        <v>2.4014270827527939E-2</v>
      </c>
      <c r="K6642" s="4">
        <v>0.40747824328313276</v>
      </c>
    </row>
    <row r="6643" spans="7:11" x14ac:dyDescent="0.35">
      <c r="G6643" s="271">
        <v>37591</v>
      </c>
      <c r="H6643" s="4">
        <v>0.13705741372268521</v>
      </c>
      <c r="I6643" s="4">
        <v>0.20885014212749575</v>
      </c>
      <c r="J6643" s="4">
        <v>5.1247243082690019E-2</v>
      </c>
      <c r="K6643" s="4">
        <v>0.38280350190087842</v>
      </c>
    </row>
    <row r="6644" spans="7:11" x14ac:dyDescent="0.35">
      <c r="G6644" s="271">
        <v>37622</v>
      </c>
      <c r="H6644" s="4">
        <v>-9.782729317400829E-2</v>
      </c>
      <c r="I6644" s="4">
        <v>0.25256850034068434</v>
      </c>
      <c r="J6644" s="4">
        <v>3.0141421754097397E-2</v>
      </c>
      <c r="K6644" s="4">
        <v>0.38627643383343302</v>
      </c>
    </row>
    <row r="6645" spans="7:11" x14ac:dyDescent="0.35">
      <c r="G6645" s="271">
        <v>37653</v>
      </c>
      <c r="H6645" s="4">
        <v>0.15892927603673668</v>
      </c>
      <c r="I6645" s="4">
        <v>0.43832463484693562</v>
      </c>
      <c r="J6645" s="4">
        <v>4.846267763296308E-2</v>
      </c>
      <c r="K6645" s="4">
        <v>0.41046450507836041</v>
      </c>
    </row>
    <row r="6646" spans="7:11" x14ac:dyDescent="0.35">
      <c r="G6646" s="271">
        <v>37681</v>
      </c>
      <c r="H6646" s="4">
        <v>7.6611414294822433E-2</v>
      </c>
      <c r="I6646" s="4">
        <v>0.11770840017830819</v>
      </c>
      <c r="J6646" s="4">
        <v>4.7400501900844105E-2</v>
      </c>
      <c r="K6646" s="4">
        <v>0.38766124860877405</v>
      </c>
    </row>
    <row r="6647" spans="7:11" x14ac:dyDescent="0.35">
      <c r="G6647" s="271">
        <v>37712</v>
      </c>
      <c r="H6647" s="4">
        <v>-0.14444064310235272</v>
      </c>
      <c r="I6647" s="4">
        <v>0.23429082760732323</v>
      </c>
      <c r="J6647" s="4">
        <v>1.977262498799548E-2</v>
      </c>
      <c r="K6647" s="4">
        <v>0.36249759630133549</v>
      </c>
    </row>
    <row r="6648" spans="7:11" x14ac:dyDescent="0.35">
      <c r="G6648" s="271">
        <v>37742</v>
      </c>
      <c r="H6648" s="4">
        <v>-0.12122447295604355</v>
      </c>
      <c r="I6648" s="4">
        <v>-0.11930670591881687</v>
      </c>
      <c r="J6648" s="4">
        <v>-9.1876802816236447E-3</v>
      </c>
      <c r="K6648" s="4">
        <v>0.23123832736356054</v>
      </c>
    </row>
    <row r="6649" spans="7:11" x14ac:dyDescent="0.35">
      <c r="G6649" s="271">
        <v>37773</v>
      </c>
      <c r="H6649" s="4">
        <v>0.15743569356131881</v>
      </c>
      <c r="I6649" s="4">
        <v>0.6731712753957908</v>
      </c>
      <c r="J6649" s="4">
        <v>4.7642735582036355E-3</v>
      </c>
      <c r="K6649" s="4">
        <v>0.26127338827776669</v>
      </c>
    </row>
    <row r="6650" spans="7:11" x14ac:dyDescent="0.35">
      <c r="G6650" s="271">
        <v>37803</v>
      </c>
      <c r="H6650" s="4">
        <v>0.27726216925759162</v>
      </c>
      <c r="I6650" s="4">
        <v>0.15488582537836382</v>
      </c>
      <c r="J6650" s="4">
        <v>4.74562922650279E-2</v>
      </c>
      <c r="K6650" s="4">
        <v>0.23949014400601287</v>
      </c>
    </row>
    <row r="6651" spans="7:11" x14ac:dyDescent="0.35">
      <c r="G6651" s="271">
        <v>37834</v>
      </c>
      <c r="H6651" s="4">
        <v>0.16259814862657862</v>
      </c>
      <c r="I6651" s="4">
        <v>0.19414972818227882</v>
      </c>
      <c r="J6651" s="4">
        <v>5.9904311646413966E-2</v>
      </c>
      <c r="K6651" s="4">
        <v>0.23511385540719254</v>
      </c>
    </row>
    <row r="6652" spans="7:11" x14ac:dyDescent="0.35">
      <c r="G6652" s="271">
        <v>37865</v>
      </c>
      <c r="H6652" s="4">
        <v>6.5045074998489882E-2</v>
      </c>
      <c r="I6652" s="4">
        <v>0.46066061518151602</v>
      </c>
      <c r="J6652" s="4">
        <v>5.0781250885458151E-2</v>
      </c>
      <c r="K6652" s="4">
        <v>0.26460518347925421</v>
      </c>
    </row>
    <row r="6653" spans="7:11" x14ac:dyDescent="0.35">
      <c r="G6653" s="271">
        <v>37895</v>
      </c>
      <c r="H6653" s="4">
        <v>0.15417858755698832</v>
      </c>
      <c r="I6653" s="4">
        <v>0.27818971674125592</v>
      </c>
      <c r="J6653" s="4">
        <v>9.4088853004149264E-2</v>
      </c>
      <c r="K6653" s="4">
        <v>0.2533957278041099</v>
      </c>
    </row>
    <row r="6654" spans="7:11" x14ac:dyDescent="0.35">
      <c r="G6654" s="271">
        <v>37926</v>
      </c>
      <c r="H6654" s="4">
        <v>-0.16982065562692095</v>
      </c>
      <c r="I6654" s="4">
        <v>0.82286968114674108</v>
      </c>
      <c r="J6654" s="4">
        <v>3.7605092784180894E-2</v>
      </c>
      <c r="K6654" s="4">
        <v>0.29445136268514349</v>
      </c>
    </row>
    <row r="6655" spans="7:11" x14ac:dyDescent="0.35">
      <c r="G6655" s="271">
        <v>37956</v>
      </c>
      <c r="H6655" s="4">
        <v>0.81313799068209947</v>
      </c>
      <c r="I6655" s="4">
        <v>0.76946886811091364</v>
      </c>
      <c r="J6655" s="4">
        <v>8.8865429272938279E-2</v>
      </c>
      <c r="K6655" s="4">
        <v>0.3521820891443217</v>
      </c>
    </row>
    <row r="6656" spans="7:11" x14ac:dyDescent="0.35">
      <c r="G6656" s="271">
        <v>37987</v>
      </c>
      <c r="H6656" s="4">
        <v>0.20606009656303925</v>
      </c>
      <c r="I6656" s="4">
        <v>0.9255599461710351</v>
      </c>
      <c r="J6656" s="4">
        <v>0.11149775734993606</v>
      </c>
      <c r="K6656" s="4">
        <v>0.39886406086566706</v>
      </c>
    </row>
    <row r="6657" spans="7:11" x14ac:dyDescent="0.35">
      <c r="G6657" s="271">
        <v>38018</v>
      </c>
      <c r="H6657" s="4">
        <v>0.36900590629466756</v>
      </c>
      <c r="I6657" s="4">
        <v>1.6604179152420282</v>
      </c>
      <c r="J6657" s="4">
        <v>0.12755284105079756</v>
      </c>
      <c r="K6657" s="4">
        <v>0.47508911801388387</v>
      </c>
    </row>
    <row r="6658" spans="7:11" x14ac:dyDescent="0.35">
      <c r="G6658" s="271">
        <v>38047</v>
      </c>
      <c r="H6658" s="4">
        <v>2.718684246655978E-2</v>
      </c>
      <c r="I6658" s="4">
        <v>2.5610639097410575</v>
      </c>
      <c r="J6658" s="4">
        <v>0.12303922516430421</v>
      </c>
      <c r="K6658" s="4">
        <v>0.63865491162570986</v>
      </c>
    </row>
    <row r="6659" spans="7:11" x14ac:dyDescent="0.35">
      <c r="G6659" s="271">
        <v>38078</v>
      </c>
      <c r="H6659" s="4">
        <v>6.8464235305874865E-2</v>
      </c>
      <c r="I6659" s="4">
        <v>1.40469810941413</v>
      </c>
      <c r="J6659" s="4">
        <v>0.14488884560262494</v>
      </c>
      <c r="K6659" s="4">
        <v>0.73484432493475782</v>
      </c>
    </row>
    <row r="6660" spans="7:11" x14ac:dyDescent="0.35">
      <c r="G6660" s="271">
        <v>38108</v>
      </c>
      <c r="H6660" s="4">
        <v>0.13489215755798312</v>
      </c>
      <c r="I6660" s="4">
        <v>0.51059595265557078</v>
      </c>
      <c r="J6660" s="4">
        <v>0.16887948415676024</v>
      </c>
      <c r="K6660" s="4">
        <v>0.81893770914710129</v>
      </c>
    </row>
    <row r="6661" spans="7:11" x14ac:dyDescent="0.35">
      <c r="G6661" s="271">
        <v>38139</v>
      </c>
      <c r="H6661" s="4">
        <v>6.0626076377372051E-2</v>
      </c>
      <c r="I6661" s="4">
        <v>0.20458778338723516</v>
      </c>
      <c r="J6661" s="4">
        <v>0.15985998096104637</v>
      </c>
      <c r="K6661" s="4">
        <v>0.76246699465244938</v>
      </c>
    </row>
    <row r="6662" spans="7:11" x14ac:dyDescent="0.35">
      <c r="G6662" s="271">
        <v>38169</v>
      </c>
      <c r="H6662" s="4">
        <v>8.7062931348036887E-2</v>
      </c>
      <c r="I6662" s="4">
        <v>0.16368003983302182</v>
      </c>
      <c r="J6662" s="4">
        <v>0.14435952432460297</v>
      </c>
      <c r="K6662" s="4">
        <v>0.75580941050620054</v>
      </c>
    </row>
    <row r="6663" spans="7:11" x14ac:dyDescent="0.35">
      <c r="G6663" s="271">
        <v>38200</v>
      </c>
      <c r="H6663" s="4">
        <v>-6.1383957854428184E-2</v>
      </c>
      <c r="I6663" s="4">
        <v>6.8120269797950161E-2</v>
      </c>
      <c r="J6663" s="4">
        <v>0.12710103763326619</v>
      </c>
      <c r="K6663" s="4">
        <v>0.73917825923212988</v>
      </c>
    </row>
    <row r="6664" spans="7:11" x14ac:dyDescent="0.35">
      <c r="G6664" s="271">
        <v>38231</v>
      </c>
      <c r="H6664" s="4">
        <v>-2.9893558108692542E-2</v>
      </c>
      <c r="I6664" s="4">
        <v>0.20143073355936458</v>
      </c>
      <c r="J6664" s="4">
        <v>0.11852325419735132</v>
      </c>
      <c r="K6664" s="4">
        <v>0.70823017090075568</v>
      </c>
    </row>
    <row r="6665" spans="7:11" x14ac:dyDescent="0.35">
      <c r="G6665" s="271">
        <v>38261</v>
      </c>
      <c r="H6665" s="4">
        <v>0.21847475684545881</v>
      </c>
      <c r="I6665" s="4">
        <v>-0.2135963306369455</v>
      </c>
      <c r="J6665" s="4">
        <v>0.12562173509790586</v>
      </c>
      <c r="K6665" s="4">
        <v>0.63778385618631117</v>
      </c>
    </row>
    <row r="6666" spans="7:11" x14ac:dyDescent="0.35">
      <c r="G6666" s="271">
        <v>38292</v>
      </c>
      <c r="H6666" s="4">
        <v>0.26818741862219153</v>
      </c>
      <c r="I6666" s="4">
        <v>-0.38523788454148689</v>
      </c>
      <c r="J6666" s="4">
        <v>0.17166176146312684</v>
      </c>
      <c r="K6666" s="4">
        <v>0.46178435848336519</v>
      </c>
    </row>
    <row r="6667" spans="7:11" x14ac:dyDescent="0.35">
      <c r="G6667" s="271">
        <v>38322</v>
      </c>
      <c r="H6667" s="4">
        <v>5.290708702829261E-2</v>
      </c>
      <c r="I6667" s="4">
        <v>-0.45869337363477047</v>
      </c>
      <c r="J6667" s="4">
        <v>0.11304085027744981</v>
      </c>
      <c r="K6667" s="4">
        <v>0.31031699438181715</v>
      </c>
    </row>
    <row r="6668" spans="7:11" x14ac:dyDescent="0.35">
      <c r="G6668" s="271">
        <v>38353</v>
      </c>
      <c r="H6668" s="4">
        <v>-7.3456532373295302E-2</v>
      </c>
      <c r="I6668" s="4">
        <v>-0.11408981588110412</v>
      </c>
      <c r="J6668" s="4">
        <v>9.306739360426497E-2</v>
      </c>
      <c r="K6668" s="4">
        <v>0.23710080835184644</v>
      </c>
    </row>
    <row r="6669" spans="7:11" x14ac:dyDescent="0.35">
      <c r="G6669" s="271">
        <v>38384</v>
      </c>
      <c r="H6669" s="4">
        <v>-0.28374955410203828</v>
      </c>
      <c r="I6669" s="4">
        <v>0.33541783773471079</v>
      </c>
      <c r="J6669" s="4">
        <v>4.1011216455260291E-2</v>
      </c>
      <c r="K6669" s="4">
        <v>0.18845602830939989</v>
      </c>
    </row>
    <row r="6670" spans="7:11" x14ac:dyDescent="0.35">
      <c r="G6670" s="271">
        <v>38412</v>
      </c>
      <c r="H6670" s="4">
        <v>-9.1995165931577083E-2</v>
      </c>
      <c r="I6670" s="4">
        <v>5.0845397980749052E-2</v>
      </c>
      <c r="J6670" s="4">
        <v>3.1707866450545019E-2</v>
      </c>
      <c r="K6670" s="4">
        <v>6.9680201270709397E-2</v>
      </c>
    </row>
    <row r="6671" spans="7:11" x14ac:dyDescent="0.35">
      <c r="G6671" s="271">
        <v>38443</v>
      </c>
      <c r="H6671" s="4">
        <v>0.18501447083418765</v>
      </c>
      <c r="I6671" s="4">
        <v>0.23434474608325506</v>
      </c>
      <c r="J6671" s="4">
        <v>4.1103318083092866E-2</v>
      </c>
      <c r="K6671" s="4">
        <v>2.2072611457860436E-2</v>
      </c>
    </row>
    <row r="6672" spans="7:11" x14ac:dyDescent="0.35">
      <c r="G6672" s="271">
        <v>38473</v>
      </c>
      <c r="H6672" s="4">
        <v>4.3670514198143939E-2</v>
      </c>
      <c r="I6672" s="4">
        <v>0.398459901645285</v>
      </c>
      <c r="J6672" s="4">
        <v>3.4733775114586862E-2</v>
      </c>
      <c r="K6672" s="4">
        <v>2.7035888742515279E-2</v>
      </c>
    </row>
    <row r="6673" spans="7:11" x14ac:dyDescent="0.35">
      <c r="G6673" s="271">
        <v>38504</v>
      </c>
      <c r="H6673" s="4">
        <v>-3.7507384858285198E-2</v>
      </c>
      <c r="I6673" s="4">
        <v>0.71145998711291902</v>
      </c>
      <c r="J6673" s="4">
        <v>2.6629564612144385E-2</v>
      </c>
      <c r="K6673" s="4">
        <v>6.6348985989067577E-2</v>
      </c>
    </row>
    <row r="6674" spans="7:11" x14ac:dyDescent="0.35">
      <c r="G6674" s="271">
        <v>38534</v>
      </c>
      <c r="H6674" s="4">
        <v>2.7147421268984617E-2</v>
      </c>
      <c r="I6674" s="4">
        <v>0.97947739533022404</v>
      </c>
      <c r="J6674" s="4">
        <v>2.1706182714493094E-2</v>
      </c>
      <c r="K6674" s="4">
        <v>0.11669954338636646</v>
      </c>
    </row>
    <row r="6675" spans="7:11" x14ac:dyDescent="0.35">
      <c r="G6675" s="271">
        <v>38565</v>
      </c>
      <c r="H6675" s="4">
        <v>0.14084401015079995</v>
      </c>
      <c r="I6675" s="4">
        <v>1.4344966761990978</v>
      </c>
      <c r="J6675" s="4">
        <v>3.5184811495741597E-2</v>
      </c>
      <c r="K6675" s="4">
        <v>0.18076596431960779</v>
      </c>
    </row>
    <row r="6676" spans="7:11" x14ac:dyDescent="0.35">
      <c r="G6676" s="271">
        <v>38596</v>
      </c>
      <c r="H6676" s="4">
        <v>-7.0100320747880751E-2</v>
      </c>
      <c r="I6676" s="4">
        <v>1.1363836970255505</v>
      </c>
      <c r="J6676" s="4">
        <v>3.2306181439964332E-2</v>
      </c>
      <c r="K6676" s="4">
        <v>0.23961879822460408</v>
      </c>
    </row>
    <row r="6677" spans="7:11" x14ac:dyDescent="0.35">
      <c r="G6677" s="271">
        <v>38626</v>
      </c>
      <c r="H6677" s="4">
        <v>-0.25364798420306434</v>
      </c>
      <c r="I6677" s="4">
        <v>1.0700589622110983</v>
      </c>
      <c r="J6677" s="4">
        <v>-1.6511602639362355E-2</v>
      </c>
      <c r="K6677" s="4">
        <v>0.32090676592090883</v>
      </c>
    </row>
    <row r="6678" spans="7:11" x14ac:dyDescent="0.35">
      <c r="G6678" s="271">
        <v>38657</v>
      </c>
      <c r="H6678" s="4">
        <v>0.1181301185285164</v>
      </c>
      <c r="I6678" s="4">
        <v>1.3917727414396088</v>
      </c>
      <c r="J6678" s="4">
        <v>-2.5494665149313533E-2</v>
      </c>
      <c r="K6678" s="4">
        <v>0.4669936974931943</v>
      </c>
    </row>
    <row r="6679" spans="7:11" x14ac:dyDescent="0.35">
      <c r="G6679" s="271">
        <v>38687</v>
      </c>
      <c r="H6679" s="4">
        <v>-0.24657420604020686</v>
      </c>
      <c r="I6679" s="4">
        <v>1.9123091201255971</v>
      </c>
      <c r="J6679" s="4">
        <v>-6.0176679666000821E-2</v>
      </c>
      <c r="K6679" s="4">
        <v>0.64741210271893346</v>
      </c>
    </row>
    <row r="6680" spans="7:11" x14ac:dyDescent="0.35">
      <c r="G6680" s="271">
        <v>38718</v>
      </c>
      <c r="H6680" s="4">
        <v>0.45219163244382576</v>
      </c>
      <c r="I6680" s="4">
        <v>1.1599708204140025</v>
      </c>
      <c r="J6680" s="4">
        <v>-2.6350620401053737E-2</v>
      </c>
      <c r="K6680" s="4">
        <v>0.74411957053589695</v>
      </c>
    </row>
    <row r="6681" spans="7:11" x14ac:dyDescent="0.35">
      <c r="G6681" s="271">
        <v>38749</v>
      </c>
      <c r="H6681" s="4">
        <v>0.18827557218950153</v>
      </c>
      <c r="I6681" s="4">
        <v>0.18403064814952419</v>
      </c>
      <c r="J6681" s="4">
        <v>9.1944102991192711E-3</v>
      </c>
      <c r="K6681" s="4">
        <v>0.71232079227127132</v>
      </c>
    </row>
    <row r="6682" spans="7:11" x14ac:dyDescent="0.35">
      <c r="G6682" s="271">
        <v>38777</v>
      </c>
      <c r="H6682" s="4">
        <v>0.35419990440771354</v>
      </c>
      <c r="I6682" s="4">
        <v>0.27239343563790763</v>
      </c>
      <c r="J6682" s="4">
        <v>4.0456595695212982E-2</v>
      </c>
      <c r="K6682" s="4">
        <v>0.73983335849198029</v>
      </c>
    </row>
    <row r="6683" spans="7:11" x14ac:dyDescent="0.35">
      <c r="G6683" s="271">
        <v>38808</v>
      </c>
      <c r="H6683" s="4">
        <v>5.2909850863242402E-2</v>
      </c>
      <c r="I6683" s="4">
        <v>4.8006936225265529E-2</v>
      </c>
      <c r="J6683" s="4">
        <v>3.0605180776196894E-2</v>
      </c>
      <c r="K6683" s="4">
        <v>0.69826870995496049</v>
      </c>
    </row>
    <row r="6684" spans="7:11" x14ac:dyDescent="0.35">
      <c r="G6684" s="271">
        <v>38838</v>
      </c>
      <c r="H6684" s="4">
        <v>1.3568760154565704</v>
      </c>
      <c r="I6684" s="4">
        <v>9.8949289477025637E-2</v>
      </c>
      <c r="J6684" s="4">
        <v>0.13601110484321421</v>
      </c>
      <c r="K6684" s="4">
        <v>0.64917457681681601</v>
      </c>
    </row>
    <row r="6685" spans="7:11" x14ac:dyDescent="0.35">
      <c r="G6685" s="271">
        <v>38869</v>
      </c>
      <c r="H6685" s="4">
        <v>0.22641632629957242</v>
      </c>
      <c r="I6685" s="4">
        <v>0.32583125751037145</v>
      </c>
      <c r="J6685" s="4">
        <v>0.15728965900248704</v>
      </c>
      <c r="K6685" s="4">
        <v>0.60690845308976371</v>
      </c>
    </row>
    <row r="6686" spans="7:11" x14ac:dyDescent="0.35">
      <c r="G6686" s="271">
        <v>38899</v>
      </c>
      <c r="H6686" s="4">
        <v>-0.79227548704684903</v>
      </c>
      <c r="I6686" s="4">
        <v>0.17892527574886818</v>
      </c>
      <c r="J6686" s="4">
        <v>8.3339359515470557E-2</v>
      </c>
      <c r="K6686" s="4">
        <v>0.54060600955539795</v>
      </c>
    </row>
    <row r="6687" spans="7:11" x14ac:dyDescent="0.35">
      <c r="G6687" s="271">
        <v>38930</v>
      </c>
      <c r="H6687" s="4">
        <v>-0.79816745523929178</v>
      </c>
      <c r="I6687" s="4">
        <v>-9.092103988439626E-3</v>
      </c>
      <c r="J6687" s="4">
        <v>1.6678303212803502E-2</v>
      </c>
      <c r="K6687" s="4">
        <v>0.45176747019673691</v>
      </c>
    </row>
    <row r="6688" spans="7:11" x14ac:dyDescent="0.35">
      <c r="G6688" s="271">
        <v>38961</v>
      </c>
      <c r="H6688" s="4">
        <v>-0.8437345455728914</v>
      </c>
      <c r="I6688" s="4">
        <v>0.12381491911828535</v>
      </c>
      <c r="J6688" s="4">
        <v>-3.5391021905990194E-2</v>
      </c>
      <c r="K6688" s="4">
        <v>0.38168476825317588</v>
      </c>
    </row>
    <row r="6689" spans="7:11" x14ac:dyDescent="0.35">
      <c r="G6689" s="271">
        <v>38991</v>
      </c>
      <c r="H6689" s="4">
        <v>-0.86261039046223464</v>
      </c>
      <c r="I6689" s="4">
        <v>0.26445911735395899</v>
      </c>
      <c r="J6689" s="4">
        <v>-8.0547947230982242E-2</v>
      </c>
      <c r="K6689" s="4">
        <v>0.34095578981652119</v>
      </c>
    </row>
    <row r="6690" spans="7:11" x14ac:dyDescent="0.35">
      <c r="G6690" s="271">
        <v>39022</v>
      </c>
      <c r="H6690" s="4">
        <v>-0.9062938696390388</v>
      </c>
      <c r="I6690" s="4">
        <v>-0.15073042223476685</v>
      </c>
      <c r="J6690" s="4">
        <v>-0.19565386311090771</v>
      </c>
      <c r="K6690" s="4">
        <v>0.2410454859077702</v>
      </c>
    </row>
    <row r="6691" spans="7:11" x14ac:dyDescent="0.35">
      <c r="G6691" s="271">
        <v>39052</v>
      </c>
      <c r="H6691" s="4">
        <v>-0.88021191190453685</v>
      </c>
      <c r="I6691" s="4">
        <v>-0.27997172440182949</v>
      </c>
      <c r="J6691" s="4">
        <v>-0.25369633883450393</v>
      </c>
      <c r="K6691" s="4">
        <v>0.13037645929891495</v>
      </c>
    </row>
    <row r="6692" spans="7:11" x14ac:dyDescent="0.35">
      <c r="G6692" s="271">
        <v>39083</v>
      </c>
      <c r="H6692" s="4">
        <v>-0.87518919210415602</v>
      </c>
      <c r="I6692" s="4">
        <v>-0.23180354407186798</v>
      </c>
      <c r="J6692" s="4">
        <v>-0.35978835619546745</v>
      </c>
      <c r="K6692" s="4">
        <v>5.715787663779448E-2</v>
      </c>
    </row>
    <row r="6693" spans="7:11" x14ac:dyDescent="0.35">
      <c r="G6693" s="271">
        <v>39114</v>
      </c>
      <c r="H6693" s="4">
        <v>-0.81011734223450815</v>
      </c>
      <c r="I6693" s="4">
        <v>-0.22928028252014732</v>
      </c>
      <c r="J6693" s="4">
        <v>-0.42625369306846761</v>
      </c>
      <c r="K6693" s="4">
        <v>2.3091187635359001E-2</v>
      </c>
    </row>
    <row r="6694" spans="7:11" x14ac:dyDescent="0.35">
      <c r="G6694" s="271">
        <v>39142</v>
      </c>
      <c r="H6694" s="4">
        <v>-0.85139601693699907</v>
      </c>
      <c r="I6694" s="4">
        <v>-0.20963028441461951</v>
      </c>
      <c r="J6694" s="4">
        <v>-0.51552720120574724</v>
      </c>
      <c r="K6694" s="4">
        <v>-2.2412288055889906E-2</v>
      </c>
    </row>
    <row r="6695" spans="7:11" x14ac:dyDescent="0.35">
      <c r="G6695" s="271">
        <v>39173</v>
      </c>
      <c r="H6695" s="4">
        <v>-0.82774712817383311</v>
      </c>
      <c r="I6695" s="4">
        <v>-0.29131994557346219</v>
      </c>
      <c r="J6695" s="4">
        <v>-0.59382168572519034</v>
      </c>
      <c r="K6695" s="4">
        <v>-5.2949597209949073E-2</v>
      </c>
    </row>
    <row r="6696" spans="7:11" x14ac:dyDescent="0.35">
      <c r="G6696" s="271">
        <v>39203</v>
      </c>
      <c r="H6696" s="4">
        <v>-0.90991875763392815</v>
      </c>
      <c r="I6696" s="4">
        <v>-0.22625151290985512</v>
      </c>
      <c r="J6696" s="4">
        <v>-0.78421006430188389</v>
      </c>
      <c r="K6696" s="4">
        <v>-7.9425156612586423E-2</v>
      </c>
    </row>
    <row r="6697" spans="7:11" x14ac:dyDescent="0.35">
      <c r="G6697" s="271">
        <v>39234</v>
      </c>
      <c r="H6697" s="4">
        <v>-0.85415759180339368</v>
      </c>
      <c r="I6697" s="4">
        <v>-8.011296220411479E-2</v>
      </c>
      <c r="J6697" s="4">
        <v>-0.85868470515682715</v>
      </c>
      <c r="K6697" s="4">
        <v>-0.10912286094455936</v>
      </c>
    </row>
    <row r="6698" spans="7:11" x14ac:dyDescent="0.35">
      <c r="G6698" s="271">
        <v>39264</v>
      </c>
      <c r="H6698" s="4">
        <v>-0.29332847026259667</v>
      </c>
      <c r="I6698" s="4">
        <v>-9.4010801051394144E-2</v>
      </c>
      <c r="J6698" s="4">
        <v>-0.85445152957868375</v>
      </c>
      <c r="K6698" s="4">
        <v>-0.12799642756220408</v>
      </c>
    </row>
    <row r="6699" spans="7:11" x14ac:dyDescent="0.35">
      <c r="G6699" s="271">
        <v>39295</v>
      </c>
      <c r="H6699" s="4">
        <v>-0.15511107015224213</v>
      </c>
      <c r="I6699" s="4">
        <v>-0.18067085549774953</v>
      </c>
      <c r="J6699" s="4">
        <v>-0.84848055410512746</v>
      </c>
      <c r="K6699" s="4">
        <v>-0.13941584221537029</v>
      </c>
    </row>
    <row r="6700" spans="7:11" x14ac:dyDescent="0.35">
      <c r="G6700" s="271">
        <v>39326</v>
      </c>
      <c r="H6700" s="4">
        <v>0.56077269242857852</v>
      </c>
      <c r="I6700" s="4">
        <v>-0.17424878247390341</v>
      </c>
      <c r="J6700" s="4">
        <v>-0.83331797892921977</v>
      </c>
      <c r="K6700" s="4">
        <v>-0.16306967160572083</v>
      </c>
    </row>
    <row r="6701" spans="7:11" x14ac:dyDescent="0.35">
      <c r="G6701" s="271">
        <v>39356</v>
      </c>
      <c r="H6701" s="4">
        <v>0.59276074354821118</v>
      </c>
      <c r="I6701" s="4">
        <v>-0.16074880680815662</v>
      </c>
      <c r="J6701" s="4">
        <v>-0.81263455751920566</v>
      </c>
      <c r="K6701" s="4">
        <v>-0.19174301118564641</v>
      </c>
    </row>
    <row r="6702" spans="7:11" x14ac:dyDescent="0.35">
      <c r="G6702" s="271">
        <v>39387</v>
      </c>
      <c r="H6702" s="4">
        <v>0.6632771023923183</v>
      </c>
      <c r="I6702" s="4">
        <v>-0.10189807732877387</v>
      </c>
      <c r="J6702" s="4">
        <v>-0.7795533404227597</v>
      </c>
      <c r="K6702" s="4">
        <v>-0.18869154149987866</v>
      </c>
    </row>
    <row r="6703" spans="7:11" x14ac:dyDescent="0.35">
      <c r="G6703" s="271">
        <v>39417</v>
      </c>
      <c r="H6703" s="4">
        <v>0.23551600920126092</v>
      </c>
      <c r="I6703" s="4">
        <v>0.27973288395585438</v>
      </c>
      <c r="J6703" s="4">
        <v>-0.75153712400506645</v>
      </c>
      <c r="K6703" s="4">
        <v>-0.1503696093832052</v>
      </c>
    </row>
    <row r="6704" spans="7:11" x14ac:dyDescent="0.35">
      <c r="G6704" s="271">
        <v>39448</v>
      </c>
      <c r="H6704" s="4">
        <v>0.57362754288955986</v>
      </c>
      <c r="I6704" s="4">
        <v>0.33319289797154616</v>
      </c>
      <c r="J6704" s="4">
        <v>-0.70829038007853184</v>
      </c>
      <c r="K6704" s="4">
        <v>-0.11297543427184165</v>
      </c>
    </row>
    <row r="6705" spans="7:11" x14ac:dyDescent="0.35">
      <c r="G6705" s="271">
        <v>39479</v>
      </c>
      <c r="H6705" s="4">
        <v>0.25612681321905661</v>
      </c>
      <c r="I6705" s="4">
        <v>0.30786166779894031</v>
      </c>
      <c r="J6705" s="4">
        <v>-0.67207728638225883</v>
      </c>
      <c r="K6705" s="4">
        <v>-7.5696286417153646E-2</v>
      </c>
    </row>
    <row r="6706" spans="7:11" x14ac:dyDescent="0.35">
      <c r="G6706" s="271">
        <v>39508</v>
      </c>
      <c r="H6706" s="4">
        <v>0.24267756233393611</v>
      </c>
      <c r="I6706" s="4">
        <v>9.5814946656206601E-2</v>
      </c>
      <c r="J6706" s="4">
        <v>-0.61407032182900823</v>
      </c>
      <c r="K6706" s="4">
        <v>-4.6432704406467851E-2</v>
      </c>
    </row>
    <row r="6707" spans="7:11" x14ac:dyDescent="0.35">
      <c r="G6707" s="271">
        <v>39539</v>
      </c>
      <c r="H6707" s="4">
        <v>0.13661479558500944</v>
      </c>
      <c r="I6707" s="4">
        <v>0.23439215113710676</v>
      </c>
      <c r="J6707" s="4">
        <v>-0.53648095607052859</v>
      </c>
      <c r="K6707" s="4">
        <v>-3.8459038864548933E-3</v>
      </c>
    </row>
    <row r="6708" spans="7:11" x14ac:dyDescent="0.35">
      <c r="G6708" s="271">
        <v>39569</v>
      </c>
      <c r="H6708" s="4">
        <v>0.12100346646405291</v>
      </c>
      <c r="I6708" s="4">
        <v>3.896080601050822E-2</v>
      </c>
      <c r="J6708" s="4">
        <v>-0.20272723334477727</v>
      </c>
      <c r="K6708" s="4">
        <v>1.9744313918492518E-2</v>
      </c>
    </row>
    <row r="6709" spans="7:11" x14ac:dyDescent="0.35">
      <c r="G6709" s="271">
        <v>39600</v>
      </c>
      <c r="H6709" s="4">
        <v>0.61556990764358543</v>
      </c>
      <c r="I6709" s="4">
        <v>-8.3853200549309892E-2</v>
      </c>
      <c r="J6709" s="4">
        <v>0.25164322557675334</v>
      </c>
      <c r="K6709" s="4">
        <v>2.0240428666989274E-2</v>
      </c>
    </row>
    <row r="6710" spans="7:11" x14ac:dyDescent="0.35">
      <c r="G6710" s="271">
        <v>39630</v>
      </c>
      <c r="H6710" s="4">
        <v>1.1371245361633058</v>
      </c>
      <c r="I6710" s="4">
        <v>-0.10706423091754047</v>
      </c>
      <c r="J6710" s="4">
        <v>0.39024851983672804</v>
      </c>
      <c r="K6710" s="4">
        <v>2.0137938656730858E-2</v>
      </c>
    </row>
    <row r="6711" spans="7:11" x14ac:dyDescent="0.35">
      <c r="G6711" s="271">
        <v>39661</v>
      </c>
      <c r="H6711" s="4">
        <v>0.35925726690413406</v>
      </c>
      <c r="I6711" s="4">
        <v>-5.804157956145406E-2</v>
      </c>
      <c r="J6711" s="4">
        <v>0.43890611038232108</v>
      </c>
      <c r="K6711" s="4">
        <v>3.0647252466657893E-2</v>
      </c>
    </row>
    <row r="6712" spans="7:11" x14ac:dyDescent="0.35">
      <c r="G6712" s="271">
        <v>39692</v>
      </c>
      <c r="H6712" s="4">
        <v>0.12887997179280597</v>
      </c>
      <c r="I6712" s="4">
        <v>-0.1527913031597361</v>
      </c>
      <c r="J6712" s="4">
        <v>0.39894400314217782</v>
      </c>
      <c r="K6712" s="4">
        <v>3.6258692392357572E-2</v>
      </c>
    </row>
    <row r="6713" spans="7:11" x14ac:dyDescent="0.35">
      <c r="G6713" s="271">
        <v>39722</v>
      </c>
      <c r="H6713" s="4">
        <v>5.177654582963509E-2</v>
      </c>
      <c r="I6713" s="4">
        <v>-0.20031768396551386</v>
      </c>
      <c r="J6713" s="4">
        <v>0.34865581843672566</v>
      </c>
      <c r="K6713" s="4">
        <v>3.6096047194195124E-2</v>
      </c>
    </row>
    <row r="6714" spans="7:11" x14ac:dyDescent="0.35">
      <c r="G6714" s="271">
        <v>39753</v>
      </c>
      <c r="H6714" s="4">
        <v>9.4278560915926235E-2</v>
      </c>
      <c r="I6714" s="4">
        <v>-0.13504297264567744</v>
      </c>
      <c r="J6714" s="4">
        <v>0.30393366624815932</v>
      </c>
      <c r="K6714" s="4">
        <v>3.4674415233506783E-2</v>
      </c>
    </row>
    <row r="6715" spans="7:11" x14ac:dyDescent="0.35">
      <c r="G6715" s="271">
        <v>39783</v>
      </c>
      <c r="H6715" s="4">
        <v>-1.666357290844811E-2</v>
      </c>
      <c r="I6715" s="4">
        <v>-0.41471144265334803</v>
      </c>
      <c r="J6715" s="4">
        <v>0.28401898361129718</v>
      </c>
      <c r="K6715" s="4">
        <v>-2.7476967950211817E-2</v>
      </c>
    </row>
    <row r="6716" spans="7:11" x14ac:dyDescent="0.35">
      <c r="G6716" s="271">
        <v>39814</v>
      </c>
      <c r="H6716" s="4">
        <v>-0.43731118032266258</v>
      </c>
      <c r="I6716" s="4">
        <v>-0.38325686234017786</v>
      </c>
      <c r="J6716" s="4">
        <v>0.19281495079558719</v>
      </c>
      <c r="K6716" s="4">
        <v>-8.7182756151435559E-2</v>
      </c>
    </row>
    <row r="6717" spans="7:11" x14ac:dyDescent="0.35">
      <c r="G6717" s="271">
        <v>39845</v>
      </c>
      <c r="H6717" s="4">
        <v>-0.3323432179231165</v>
      </c>
      <c r="I6717" s="4">
        <v>-0.35794726144007138</v>
      </c>
      <c r="J6717" s="4">
        <v>0.13961262040055367</v>
      </c>
      <c r="K6717" s="4">
        <v>-0.14003096971517492</v>
      </c>
    </row>
    <row r="6718" spans="7:11" x14ac:dyDescent="0.35">
      <c r="G6718" s="271">
        <v>39873</v>
      </c>
      <c r="H6718" s="4">
        <v>-0.25241102991941344</v>
      </c>
      <c r="I6718" s="4">
        <v>-0.39015340449066738</v>
      </c>
      <c r="J6718" s="4">
        <v>9.7795191837835027E-2</v>
      </c>
      <c r="K6718" s="4">
        <v>-0.18592704217499312</v>
      </c>
    </row>
    <row r="6719" spans="7:11" x14ac:dyDescent="0.35">
      <c r="G6719" s="271">
        <v>39904</v>
      </c>
      <c r="H6719" s="4">
        <v>-0.4443047370851041</v>
      </c>
      <c r="I6719" s="4">
        <v>-0.293571947884812</v>
      </c>
      <c r="J6719" s="4">
        <v>4.2732985351563668E-2</v>
      </c>
      <c r="K6719" s="4">
        <v>-0.22368337492383061</v>
      </c>
    </row>
    <row r="6720" spans="7:11" x14ac:dyDescent="0.35">
      <c r="G6720" s="271">
        <v>39934</v>
      </c>
      <c r="H6720" s="4">
        <v>-0.40149419050082658</v>
      </c>
      <c r="I6720" s="4">
        <v>-0.19141237473473505</v>
      </c>
      <c r="J6720" s="4">
        <v>-7.4912613420843321E-3</v>
      </c>
      <c r="K6720" s="4">
        <v>-0.23973276225947493</v>
      </c>
    </row>
    <row r="6721" spans="7:11" x14ac:dyDescent="0.35">
      <c r="G6721" s="271">
        <v>39965</v>
      </c>
      <c r="H6721" s="4">
        <v>-0.44450519302545344</v>
      </c>
      <c r="I6721" s="4">
        <v>-0.27119094352439987</v>
      </c>
      <c r="J6721" s="4">
        <v>-9.878492537184469E-2</v>
      </c>
      <c r="K6721" s="4">
        <v>-0.25785391543729408</v>
      </c>
    </row>
    <row r="6722" spans="7:11" x14ac:dyDescent="0.35">
      <c r="G6722" s="271">
        <v>39995</v>
      </c>
      <c r="H6722" s="4">
        <v>-0.53995796635572457</v>
      </c>
      <c r="I6722" s="4">
        <v>-9.5955612489241782E-2</v>
      </c>
      <c r="J6722" s="4">
        <v>-0.22990253076247058</v>
      </c>
      <c r="K6722" s="4">
        <v>-0.25837592853712588</v>
      </c>
    </row>
    <row r="6723" spans="7:11" x14ac:dyDescent="0.35">
      <c r="G6723" s="271">
        <v>40026</v>
      </c>
      <c r="H6723" s="4">
        <v>-0.31538169142331574</v>
      </c>
      <c r="I6723" s="4">
        <v>-0.11897437319165727</v>
      </c>
      <c r="J6723" s="4">
        <v>-0.26871819801069419</v>
      </c>
      <c r="K6723" s="4">
        <v>-0.2625927181103882</v>
      </c>
    </row>
    <row r="6724" spans="7:11" x14ac:dyDescent="0.35">
      <c r="G6724" s="271">
        <v>40057</v>
      </c>
      <c r="H6724" s="4">
        <v>-0.40131442795446792</v>
      </c>
      <c r="I6724" s="4">
        <v>-3.5688992734136726E-2</v>
      </c>
      <c r="J6724" s="4">
        <v>-0.30899998905629678</v>
      </c>
      <c r="K6724" s="4">
        <v>-0.2556928136812171</v>
      </c>
    </row>
    <row r="6725" spans="7:11" x14ac:dyDescent="0.35">
      <c r="G6725" s="271">
        <v>40087</v>
      </c>
      <c r="H6725" s="4">
        <v>-0.29765370955887327</v>
      </c>
      <c r="I6725" s="4">
        <v>-2.8423235271516689E-2</v>
      </c>
      <c r="J6725" s="4">
        <v>-0.33674324425452351</v>
      </c>
      <c r="K6725" s="4">
        <v>-0.24487872808783562</v>
      </c>
    </row>
    <row r="6726" spans="7:11" x14ac:dyDescent="0.35">
      <c r="G6726" s="271">
        <v>40118</v>
      </c>
      <c r="H6726" s="4">
        <v>-0.29714007240128248</v>
      </c>
      <c r="I6726" s="4">
        <v>0.53259312991734697</v>
      </c>
      <c r="J6726" s="4">
        <v>-0.3667223351879273</v>
      </c>
      <c r="K6726" s="4">
        <v>-0.20067358391406764</v>
      </c>
    </row>
    <row r="6727" spans="7:11" x14ac:dyDescent="0.35">
      <c r="G6727" s="271">
        <v>40148</v>
      </c>
      <c r="H6727" s="4">
        <v>2.4975579311907525E-2</v>
      </c>
      <c r="I6727" s="4">
        <v>0.46370215814134075</v>
      </c>
      <c r="J6727" s="4">
        <v>-0.36466904819892532</v>
      </c>
      <c r="K6727" s="4">
        <v>-0.14055436314525371</v>
      </c>
    </row>
    <row r="6728" spans="7:11" x14ac:dyDescent="0.35">
      <c r="G6728" s="271">
        <v>40179</v>
      </c>
      <c r="H6728" s="4">
        <v>0.48728696374186242</v>
      </c>
      <c r="I6728" s="4">
        <v>0.16837485254670903</v>
      </c>
      <c r="J6728" s="4">
        <v>-0.318048576641207</v>
      </c>
      <c r="K6728" s="4">
        <v>-9.5310080182356538E-2</v>
      </c>
    </row>
    <row r="6729" spans="7:11" x14ac:dyDescent="0.35">
      <c r="G6729" s="271">
        <v>40210</v>
      </c>
      <c r="H6729" s="4">
        <v>0.49684855095025093</v>
      </c>
      <c r="I6729" s="4">
        <v>0.23367736605906786</v>
      </c>
      <c r="J6729" s="4">
        <v>-0.27275866355653167</v>
      </c>
      <c r="K6729" s="4">
        <v>-4.4472501814003862E-2</v>
      </c>
    </row>
    <row r="6730" spans="7:11" x14ac:dyDescent="0.35">
      <c r="G6730" s="271">
        <v>40238</v>
      </c>
      <c r="H6730" s="4">
        <v>0.55930624475548485</v>
      </c>
      <c r="I6730" s="4">
        <v>0.7413589553450779</v>
      </c>
      <c r="J6730" s="4">
        <v>-0.22450236810712121</v>
      </c>
      <c r="K6730" s="4">
        <v>5.5469061214505011E-2</v>
      </c>
    </row>
    <row r="6731" spans="7:11" x14ac:dyDescent="0.35">
      <c r="G6731" s="271">
        <v>40269</v>
      </c>
      <c r="H6731" s="4">
        <v>0.56467512764976924</v>
      </c>
      <c r="I6731" s="4">
        <v>0.17872754393102652</v>
      </c>
      <c r="J6731" s="4">
        <v>-0.16417420834420215</v>
      </c>
      <c r="K6731" s="4">
        <v>0.10279790959111956</v>
      </c>
    </row>
    <row r="6732" spans="7:11" x14ac:dyDescent="0.35">
      <c r="G6732" s="271">
        <v>40299</v>
      </c>
      <c r="H6732" s="4">
        <v>0.56922911630443274</v>
      </c>
      <c r="I6732" s="4">
        <v>0.29667889736190789</v>
      </c>
      <c r="J6732" s="4">
        <v>-9.7602112211039205E-2</v>
      </c>
      <c r="K6732" s="4">
        <v>0.14596904736346605</v>
      </c>
    </row>
    <row r="6733" spans="7:11" x14ac:dyDescent="0.35">
      <c r="G6733" s="271">
        <v>40330</v>
      </c>
      <c r="H6733" s="4">
        <v>0.10953867561865405</v>
      </c>
      <c r="I6733" s="4">
        <v>5.0973615909477799E-2</v>
      </c>
      <c r="J6733" s="4">
        <v>-4.0717230224777023E-2</v>
      </c>
      <c r="K6733" s="4">
        <v>0.18810786633985099</v>
      </c>
    </row>
    <row r="6734" spans="7:11" x14ac:dyDescent="0.35">
      <c r="G6734" s="271">
        <v>40360</v>
      </c>
      <c r="H6734" s="4">
        <v>0.30156277607485094</v>
      </c>
      <c r="I6734" s="4">
        <v>4.8158508811448675E-2</v>
      </c>
      <c r="J6734" s="4">
        <v>6.8957637292119678E-2</v>
      </c>
      <c r="K6734" s="4">
        <v>0.20401473689677929</v>
      </c>
    </row>
    <row r="6735" spans="7:11" x14ac:dyDescent="0.35">
      <c r="G6735" s="271">
        <v>40391</v>
      </c>
      <c r="H6735" s="4">
        <v>0.88896199159404299</v>
      </c>
      <c r="I6735" s="4">
        <v>0.38803187512836779</v>
      </c>
      <c r="J6735" s="4">
        <v>0.16569347319950012</v>
      </c>
      <c r="K6735" s="4">
        <v>0.24187204387041916</v>
      </c>
    </row>
    <row r="6736" spans="7:11" x14ac:dyDescent="0.35">
      <c r="G6736" s="271">
        <v>40422</v>
      </c>
      <c r="H6736" s="4">
        <v>0.2038658815486214</v>
      </c>
      <c r="I6736" s="4">
        <v>0.96471324163685623</v>
      </c>
      <c r="J6736" s="4">
        <v>0.23662119669852433</v>
      </c>
      <c r="K6736" s="4">
        <v>0.3347273257302632</v>
      </c>
    </row>
    <row r="6737" spans="7:11" x14ac:dyDescent="0.35">
      <c r="G6737" s="271">
        <v>40452</v>
      </c>
      <c r="H6737" s="4">
        <v>1.1527199752915251</v>
      </c>
      <c r="I6737" s="4">
        <v>3.6153557218435495E-2</v>
      </c>
      <c r="J6737" s="4">
        <v>0.38514694359458623</v>
      </c>
      <c r="K6737" s="4">
        <v>0.34134874626295941</v>
      </c>
    </row>
    <row r="6738" spans="7:11" x14ac:dyDescent="0.35">
      <c r="G6738" s="271">
        <v>40483</v>
      </c>
      <c r="H6738" s="4">
        <v>0.92048866903935944</v>
      </c>
      <c r="I6738" s="4">
        <v>-2.4458131534024208E-3</v>
      </c>
      <c r="J6738" s="4">
        <v>0.52659195838821815</v>
      </c>
      <c r="K6738" s="4">
        <v>0.28029398260739979</v>
      </c>
    </row>
    <row r="6739" spans="7:11" x14ac:dyDescent="0.35">
      <c r="G6739" s="271">
        <v>40513</v>
      </c>
      <c r="H6739" s="4">
        <v>1.1326854435037443</v>
      </c>
      <c r="I6739" s="4">
        <v>0.16889099549657827</v>
      </c>
      <c r="J6739" s="4">
        <v>0.62822060201598351</v>
      </c>
      <c r="K6739" s="4">
        <v>0.25676562158544658</v>
      </c>
    </row>
    <row r="6740" spans="7:11" x14ac:dyDescent="0.35">
      <c r="G6740" s="271">
        <v>40544</v>
      </c>
      <c r="H6740" s="4">
        <v>0.9890390436598866</v>
      </c>
      <c r="I6740" s="4">
        <v>0.42412464602320865</v>
      </c>
      <c r="J6740" s="4">
        <v>0.67543637059743178</v>
      </c>
      <c r="K6740" s="4">
        <v>0.2769798327265125</v>
      </c>
    </row>
    <row r="6741" spans="7:11" x14ac:dyDescent="0.35">
      <c r="G6741" s="271">
        <v>40575</v>
      </c>
      <c r="H6741" s="4">
        <v>0.74176593674850522</v>
      </c>
      <c r="I6741" s="4">
        <v>9.8457542358131533E-2</v>
      </c>
      <c r="J6741" s="4">
        <v>0.69612842482456605</v>
      </c>
      <c r="K6741" s="4">
        <v>0.26422497819908197</v>
      </c>
    </row>
    <row r="6742" spans="7:11" x14ac:dyDescent="0.35">
      <c r="G6742" s="271">
        <v>40603</v>
      </c>
      <c r="H6742" s="4">
        <v>0.79195458891778192</v>
      </c>
      <c r="I6742" s="4">
        <v>8.6715678315557154E-2</v>
      </c>
      <c r="J6742" s="4">
        <v>0.71825923039116701</v>
      </c>
      <c r="K6742" s="4">
        <v>0.20918647744280139</v>
      </c>
    </row>
    <row r="6743" spans="7:11" x14ac:dyDescent="0.35">
      <c r="G6743" s="271">
        <v>40634</v>
      </c>
      <c r="H6743" s="4">
        <v>0.91807887952785827</v>
      </c>
      <c r="I6743" s="4">
        <v>0.83587169591205224</v>
      </c>
      <c r="J6743" s="4">
        <v>0.7466642064304716</v>
      </c>
      <c r="K6743" s="4">
        <v>0.26265629873536067</v>
      </c>
    </row>
    <row r="6744" spans="7:11" x14ac:dyDescent="0.35">
      <c r="G6744" s="271">
        <v>40664</v>
      </c>
      <c r="H6744" s="4">
        <v>0.94376107356344607</v>
      </c>
      <c r="I6744" s="4">
        <v>8.0945761048312193E-4</v>
      </c>
      <c r="J6744" s="4">
        <v>0.77844236697607538</v>
      </c>
      <c r="K6744" s="4">
        <v>0.23742476748941721</v>
      </c>
    </row>
    <row r="6745" spans="7:11" x14ac:dyDescent="0.35">
      <c r="G6745" s="271">
        <v>40695</v>
      </c>
      <c r="H6745" s="4">
        <v>1.2669479822644392</v>
      </c>
      <c r="I6745" s="4">
        <v>0.23820929378755262</v>
      </c>
      <c r="J6745" s="4">
        <v>0.86478652390211863</v>
      </c>
      <c r="K6745" s="4">
        <v>0.25133819550037884</v>
      </c>
    </row>
    <row r="6746" spans="7:11" x14ac:dyDescent="0.35">
      <c r="G6746" s="271">
        <v>40725</v>
      </c>
      <c r="H6746" s="4">
        <v>0.53920072069069569</v>
      </c>
      <c r="I6746" s="4">
        <v>1.0339076830432066</v>
      </c>
      <c r="J6746" s="4">
        <v>0.87480965911783248</v>
      </c>
      <c r="K6746" s="4">
        <v>0.32892795052922996</v>
      </c>
    </row>
    <row r="6747" spans="7:11" x14ac:dyDescent="0.35">
      <c r="G6747" s="271">
        <v>40756</v>
      </c>
      <c r="H6747" s="4">
        <v>0.44787085523782655</v>
      </c>
      <c r="I6747" s="4">
        <v>7.7720227354155957E-2</v>
      </c>
      <c r="J6747" s="4">
        <v>0.82551173510737708</v>
      </c>
      <c r="K6747" s="4">
        <v>0.30635162434132024</v>
      </c>
    </row>
    <row r="6748" spans="7:11" x14ac:dyDescent="0.35">
      <c r="G6748" s="271">
        <v>40787</v>
      </c>
      <c r="H6748" s="4">
        <v>1.1036317509316445</v>
      </c>
      <c r="I6748" s="4">
        <v>-7.7993471032291484E-2</v>
      </c>
      <c r="J6748" s="4">
        <v>0.88119150395149881</v>
      </c>
      <c r="K6748" s="4">
        <v>0.2090555656189752</v>
      </c>
    </row>
    <row r="6749" spans="7:11" x14ac:dyDescent="0.35">
      <c r="G6749" s="271">
        <v>40817</v>
      </c>
      <c r="H6749" s="4">
        <v>0.16039661680121386</v>
      </c>
      <c r="I6749" s="4">
        <v>0.46106725929211634</v>
      </c>
      <c r="J6749" s="4">
        <v>0.76460218683416059</v>
      </c>
      <c r="K6749" s="4">
        <v>0.23754621268228382</v>
      </c>
    </row>
    <row r="6750" spans="7:11" x14ac:dyDescent="0.35">
      <c r="G6750" s="271">
        <v>40848</v>
      </c>
      <c r="H6750" s="4">
        <v>0.17928135223650243</v>
      </c>
      <c r="I6750" s="4">
        <v>0.2658159128443256</v>
      </c>
      <c r="J6750" s="4">
        <v>0.68585679024258739</v>
      </c>
      <c r="K6750" s="4">
        <v>0.26484060475097371</v>
      </c>
    </row>
    <row r="6751" spans="7:11" x14ac:dyDescent="0.35">
      <c r="G6751" s="271">
        <v>40878</v>
      </c>
      <c r="H6751" s="4">
        <v>7.1675463676346363E-2</v>
      </c>
      <c r="I6751" s="4">
        <v>0.17430701876133825</v>
      </c>
      <c r="J6751" s="4">
        <v>0.58576709513276271</v>
      </c>
      <c r="K6751" s="4">
        <v>0.26405964010044958</v>
      </c>
    </row>
    <row r="6752" spans="7:11" x14ac:dyDescent="0.35">
      <c r="G6752" s="271">
        <v>40909</v>
      </c>
      <c r="H6752" s="4">
        <v>0.22278816064592433</v>
      </c>
      <c r="I6752" s="4">
        <v>0.19376319270575504</v>
      </c>
      <c r="J6752" s="4">
        <v>0.516161119348574</v>
      </c>
      <c r="K6752" s="4">
        <v>0.24711187149206282</v>
      </c>
    </row>
    <row r="6753" spans="7:11" x14ac:dyDescent="0.35">
      <c r="G6753" s="271">
        <v>40940</v>
      </c>
      <c r="H6753" s="4">
        <v>0.11809591635835015</v>
      </c>
      <c r="I6753" s="4">
        <v>0.17638891384154021</v>
      </c>
      <c r="J6753" s="4">
        <v>0.45577127459229638</v>
      </c>
      <c r="K6753" s="4">
        <v>0.25210415237620465</v>
      </c>
    </row>
    <row r="6754" spans="7:11" x14ac:dyDescent="0.35">
      <c r="G6754" s="271">
        <v>40969</v>
      </c>
      <c r="H6754" s="4">
        <v>-7.9960006398605121E-2</v>
      </c>
      <c r="I6754" s="4">
        <v>-0.17412431841630605</v>
      </c>
      <c r="J6754" s="4">
        <v>0.36482785933985529</v>
      </c>
      <c r="K6754" s="4">
        <v>0.22208271974423122</v>
      </c>
    </row>
    <row r="6755" spans="7:11" x14ac:dyDescent="0.35">
      <c r="G6755" s="271">
        <v>41000</v>
      </c>
      <c r="H6755" s="4">
        <v>0.25403667272874064</v>
      </c>
      <c r="I6755" s="4">
        <v>-0.44451865132732848</v>
      </c>
      <c r="J6755" s="4">
        <v>0.32303581381551649</v>
      </c>
      <c r="K6755" s="4">
        <v>0.10282869807869055</v>
      </c>
    </row>
    <row r="6756" spans="7:11" x14ac:dyDescent="0.35">
      <c r="G6756" s="271">
        <v>41030</v>
      </c>
      <c r="H6756" s="4">
        <v>0.16630414194510013</v>
      </c>
      <c r="I6756" s="4">
        <v>0.34055213928825112</v>
      </c>
      <c r="J6756" s="4">
        <v>0.26972579523297591</v>
      </c>
      <c r="K6756" s="4">
        <v>0.1268889419695125</v>
      </c>
    </row>
    <row r="6757" spans="7:11" x14ac:dyDescent="0.35">
      <c r="G6757" s="271">
        <v>41061</v>
      </c>
      <c r="H6757" s="4">
        <v>0.10167388424537394</v>
      </c>
      <c r="I6757" s="4">
        <v>1.0604877641955217</v>
      </c>
      <c r="J6757" s="4">
        <v>0.21125497723109499</v>
      </c>
      <c r="K6757" s="4">
        <v>0.19207416963077795</v>
      </c>
    </row>
    <row r="6758" spans="7:11" x14ac:dyDescent="0.35">
      <c r="G6758" s="271">
        <v>41091</v>
      </c>
      <c r="H6758" s="4">
        <v>0.31426100030217796</v>
      </c>
      <c r="I6758" s="4">
        <v>-0.60298396690481126</v>
      </c>
      <c r="J6758" s="4">
        <v>0.20280232913557339</v>
      </c>
      <c r="K6758" s="4">
        <v>4.5042350948573562E-2</v>
      </c>
    </row>
    <row r="6759" spans="7:11" x14ac:dyDescent="0.35">
      <c r="G6759" s="271">
        <v>41122</v>
      </c>
      <c r="H6759" s="4">
        <v>-0.17811389359690921</v>
      </c>
      <c r="I6759" s="4">
        <v>-3.4864763762264994E-2</v>
      </c>
      <c r="J6759" s="4">
        <v>0.15328514375788704</v>
      </c>
      <c r="K6759" s="4">
        <v>3.8054276872605319E-2</v>
      </c>
    </row>
    <row r="6760" spans="7:11" x14ac:dyDescent="0.35">
      <c r="G6760" s="271">
        <v>41153</v>
      </c>
      <c r="H6760" s="4">
        <v>0.36674985391125126</v>
      </c>
      <c r="I6760" s="4">
        <v>-0.51420245169379242</v>
      </c>
      <c r="J6760" s="4">
        <v>0.13460986077247239</v>
      </c>
      <c r="K6760" s="4">
        <v>-5.9200300392074912E-3</v>
      </c>
    </row>
    <row r="6761" spans="7:11" x14ac:dyDescent="0.35">
      <c r="G6761" s="271">
        <v>41183</v>
      </c>
      <c r="H6761" s="4">
        <v>3.7131829702191421E-2</v>
      </c>
      <c r="I6761" s="4">
        <v>6.6913500364041756E-2</v>
      </c>
      <c r="J6761" s="4">
        <v>0.12377389354874313</v>
      </c>
      <c r="K6761" s="4">
        <v>-2.5737269971214949E-2</v>
      </c>
    </row>
    <row r="6762" spans="7:11" x14ac:dyDescent="0.35">
      <c r="G6762" s="271">
        <v>41214</v>
      </c>
      <c r="H6762" s="4">
        <v>0.24553757397573461</v>
      </c>
      <c r="I6762" s="4">
        <v>-0.11364335455866947</v>
      </c>
      <c r="J6762" s="4">
        <v>0.12994720152595884</v>
      </c>
      <c r="K6762" s="4">
        <v>-5.8070192653319586E-2</v>
      </c>
    </row>
    <row r="6763" spans="7:11" x14ac:dyDescent="0.35">
      <c r="G6763" s="271">
        <v>41244</v>
      </c>
      <c r="H6763" s="4">
        <v>7.0293926157440678E-2</v>
      </c>
      <c r="I6763" s="4">
        <v>-0.55187918716696061</v>
      </c>
      <c r="J6763" s="4">
        <v>0.12951370497076264</v>
      </c>
      <c r="K6763" s="4">
        <v>-0.11747581888168601</v>
      </c>
    </row>
    <row r="6764" spans="7:11" x14ac:dyDescent="0.35">
      <c r="G6764" s="271">
        <v>41275</v>
      </c>
      <c r="H6764" s="4">
        <v>1.6859422915234124E-2</v>
      </c>
      <c r="I6764" s="4">
        <v>-3.7913912367338209E-2</v>
      </c>
      <c r="J6764" s="4">
        <v>0.11076560298724147</v>
      </c>
      <c r="K6764" s="4">
        <v>-0.1335624873860255</v>
      </c>
    </row>
    <row r="6765" spans="7:11" x14ac:dyDescent="0.35">
      <c r="G6765" s="271">
        <v>41306</v>
      </c>
      <c r="H6765" s="4">
        <v>0.13121966239297378</v>
      </c>
      <c r="I6765" s="4">
        <v>0.23114702028832035</v>
      </c>
      <c r="J6765" s="4">
        <v>0.11198741364611497</v>
      </c>
      <c r="K6765" s="4">
        <v>-0.12621313177181404</v>
      </c>
    </row>
    <row r="6766" spans="7:11" x14ac:dyDescent="0.35">
      <c r="G6766" s="271">
        <v>41334</v>
      </c>
      <c r="H6766" s="4">
        <v>0.17317399824026336</v>
      </c>
      <c r="I6766" s="4">
        <v>-0.17550003594595409</v>
      </c>
      <c r="J6766" s="4">
        <v>0.13485531611327151</v>
      </c>
      <c r="K6766" s="4">
        <v>-0.12556712769833045</v>
      </c>
    </row>
    <row r="6767" spans="7:11" x14ac:dyDescent="0.35">
      <c r="G6767" s="271">
        <v>41365</v>
      </c>
      <c r="H6767" s="4">
        <v>9.8256613368631118E-2</v>
      </c>
      <c r="I6767" s="4">
        <v>0.30399233078515775</v>
      </c>
      <c r="J6767" s="4">
        <v>0.12179405293444634</v>
      </c>
      <c r="K6767" s="4">
        <v>-6.5331316221506452E-2</v>
      </c>
    </row>
    <row r="6768" spans="7:11" x14ac:dyDescent="0.35">
      <c r="G6768" s="271">
        <v>41395</v>
      </c>
      <c r="H6768" s="4">
        <v>8.8672798083212268E-2</v>
      </c>
      <c r="I6768" s="4">
        <v>-9.6315612696390329E-2</v>
      </c>
      <c r="J6768" s="4">
        <v>0.11446189113001926</v>
      </c>
      <c r="K6768" s="4">
        <v>-9.3456101516330214E-2</v>
      </c>
    </row>
    <row r="6769" spans="7:11" x14ac:dyDescent="0.35">
      <c r="G6769" s="271">
        <v>41426</v>
      </c>
      <c r="H6769" s="4">
        <v>-2.743097933141736E-2</v>
      </c>
      <c r="I6769" s="4">
        <v>-0.34268753256600981</v>
      </c>
      <c r="J6769" s="4">
        <v>0.10306504520809279</v>
      </c>
      <c r="K6769" s="4">
        <v>-0.20153026582198064</v>
      </c>
    </row>
    <row r="6770" spans="7:11" x14ac:dyDescent="0.35">
      <c r="G6770" s="271">
        <v>41456</v>
      </c>
      <c r="H6770" s="4">
        <v>0.24913027249663133</v>
      </c>
      <c r="I6770" s="4">
        <v>0.87793105700168383</v>
      </c>
      <c r="J6770" s="4">
        <v>0.10183726575705676</v>
      </c>
      <c r="K6770" s="4">
        <v>-0.10493554349530043</v>
      </c>
    </row>
    <row r="6771" spans="7:11" x14ac:dyDescent="0.35">
      <c r="G6771" s="271">
        <v>41487</v>
      </c>
      <c r="H6771" s="4">
        <v>-0.10919735030066813</v>
      </c>
      <c r="I6771" s="4">
        <v>0.44680668256529987</v>
      </c>
      <c r="J6771" s="4">
        <v>0.11014887917563732</v>
      </c>
      <c r="K6771" s="4">
        <v>-7.6693594843354362E-2</v>
      </c>
    </row>
    <row r="6772" spans="7:11" x14ac:dyDescent="0.35">
      <c r="G6772" s="271">
        <v>41518</v>
      </c>
      <c r="H6772" s="4">
        <v>-7.6719381634100747E-2</v>
      </c>
      <c r="I6772" s="4">
        <v>0.91479383548738524</v>
      </c>
      <c r="J6772" s="4">
        <v>7.4784242077360563E-2</v>
      </c>
      <c r="K6772" s="4">
        <v>1.8666036781741502E-2</v>
      </c>
    </row>
    <row r="6773" spans="7:11" x14ac:dyDescent="0.35">
      <c r="G6773" s="271">
        <v>41548</v>
      </c>
      <c r="H6773" s="4">
        <v>2.2130943878740705E-2</v>
      </c>
      <c r="I6773" s="4">
        <v>8.4318179247699465E-2</v>
      </c>
      <c r="J6773" s="4">
        <v>7.341834949802295E-2</v>
      </c>
      <c r="K6773" s="4">
        <v>2.0462652127954062E-2</v>
      </c>
    </row>
    <row r="6774" spans="7:11" x14ac:dyDescent="0.35">
      <c r="G6774" s="271">
        <v>41579</v>
      </c>
      <c r="H6774" s="4">
        <v>-4.6327731163740782E-2</v>
      </c>
      <c r="I6774" s="4">
        <v>-0.28073590101443524</v>
      </c>
      <c r="J6774" s="4">
        <v>4.9920062599652315E-2</v>
      </c>
      <c r="K6774" s="4">
        <v>6.1313876731314831E-3</v>
      </c>
    </row>
    <row r="6775" spans="7:11" x14ac:dyDescent="0.35">
      <c r="G6775" s="271">
        <v>41609</v>
      </c>
      <c r="H6775" s="4">
        <v>0.15090562853001188</v>
      </c>
      <c r="I6775" s="4">
        <v>1.1816785508922552</v>
      </c>
      <c r="J6775" s="4">
        <v>5.6296906911141642E-2</v>
      </c>
      <c r="K6775" s="4">
        <v>0.11170029105625656</v>
      </c>
    </row>
    <row r="6776" spans="7:11" x14ac:dyDescent="0.35">
      <c r="G6776" s="271">
        <v>41640</v>
      </c>
      <c r="H6776" s="4">
        <v>1.605894745313563E-2</v>
      </c>
      <c r="I6776" s="4">
        <v>0.23090264777494784</v>
      </c>
      <c r="J6776" s="4">
        <v>5.6164791921382795E-2</v>
      </c>
      <c r="K6776" s="4">
        <v>0.13878732315883924</v>
      </c>
    </row>
    <row r="6777" spans="7:11" x14ac:dyDescent="0.35">
      <c r="G6777" s="271">
        <v>41671</v>
      </c>
      <c r="H6777" s="4">
        <v>9.6689326493162753E-2</v>
      </c>
      <c r="I6777" s="4">
        <v>-0.15382684018864523</v>
      </c>
      <c r="J6777" s="4">
        <v>5.3855259773451847E-2</v>
      </c>
      <c r="K6777" s="4">
        <v>0.10118206752305614</v>
      </c>
    </row>
    <row r="6778" spans="7:11" x14ac:dyDescent="0.35">
      <c r="G6778" s="271">
        <v>41699</v>
      </c>
      <c r="H6778" s="4">
        <v>0.16003941250157183</v>
      </c>
      <c r="I6778" s="4">
        <v>0.24540781576717352</v>
      </c>
      <c r="J6778" s="4">
        <v>5.424762218300283E-2</v>
      </c>
      <c r="K6778" s="4">
        <v>0.13467563368386637</v>
      </c>
    </row>
    <row r="6779" spans="7:11" x14ac:dyDescent="0.35">
      <c r="G6779" s="271">
        <v>41730</v>
      </c>
      <c r="H6779" s="4">
        <v>1.8692534929991789E-2</v>
      </c>
      <c r="I6779" s="4">
        <v>9.7907509879430421E-2</v>
      </c>
      <c r="J6779" s="4">
        <v>4.6901234264937086E-2</v>
      </c>
      <c r="K6779" s="4">
        <v>0.12072622292810165</v>
      </c>
    </row>
    <row r="6780" spans="7:11" x14ac:dyDescent="0.35">
      <c r="G6780" s="271">
        <v>41760</v>
      </c>
      <c r="H6780" s="4">
        <v>5.2620778189261364E-2</v>
      </c>
      <c r="I6780" s="4">
        <v>3.3019630978636139E-2</v>
      </c>
      <c r="J6780" s="4">
        <v>4.3620676434247496E-2</v>
      </c>
      <c r="K6780" s="4">
        <v>0.13353371311462436</v>
      </c>
    </row>
    <row r="6781" spans="7:11" x14ac:dyDescent="0.35">
      <c r="G6781" s="271">
        <v>41791</v>
      </c>
      <c r="H6781" s="4">
        <v>0.14708068454204093</v>
      </c>
      <c r="I6781" s="4">
        <v>-0.18232070414464074</v>
      </c>
      <c r="J6781" s="4">
        <v>5.7234889551696755E-2</v>
      </c>
      <c r="K6781" s="4">
        <v>0.17845873500129672</v>
      </c>
    </row>
    <row r="6782" spans="7:11" x14ac:dyDescent="0.35">
      <c r="G6782" s="271">
        <v>41821</v>
      </c>
      <c r="H6782" s="4">
        <v>0.12964846447544276</v>
      </c>
      <c r="I6782" s="4">
        <v>0.4146147145285064</v>
      </c>
      <c r="J6782" s="4">
        <v>4.9508744903691726E-2</v>
      </c>
      <c r="K6782" s="4">
        <v>0.16524458845935142</v>
      </c>
    </row>
    <row r="6783" spans="7:11" x14ac:dyDescent="0.35">
      <c r="G6783" s="271">
        <v>41852</v>
      </c>
      <c r="H6783" s="4">
        <v>0.71014469549775661</v>
      </c>
      <c r="I6783" s="4">
        <v>-0.11311015892543963</v>
      </c>
      <c r="J6783" s="4">
        <v>9.2679042329894212E-2</v>
      </c>
      <c r="K6783" s="4">
        <v>0.12156033898481677</v>
      </c>
    </row>
    <row r="6784" spans="7:11" x14ac:dyDescent="0.35">
      <c r="G6784" s="271">
        <v>41883</v>
      </c>
      <c r="H6784" s="4">
        <v>0.32949616186497832</v>
      </c>
      <c r="I6784" s="4">
        <v>0.42782768625391876</v>
      </c>
      <c r="J6784" s="4">
        <v>0.12676290015602421</v>
      </c>
      <c r="K6784" s="4">
        <v>0.11132903306966413</v>
      </c>
    </row>
    <row r="6785" spans="7:11" x14ac:dyDescent="0.35">
      <c r="G6785" s="271">
        <v>41913</v>
      </c>
      <c r="H6785" s="4">
        <v>0.41678659992734612</v>
      </c>
      <c r="I6785" s="4">
        <v>0.21751934286784547</v>
      </c>
      <c r="J6785" s="4">
        <v>0.1579792978144694</v>
      </c>
      <c r="K6785" s="4">
        <v>0.12357910408279871</v>
      </c>
    </row>
    <row r="6786" spans="7:11" x14ac:dyDescent="0.35">
      <c r="G6786" s="271">
        <v>41944</v>
      </c>
      <c r="H6786" s="4">
        <v>0.42876885001767295</v>
      </c>
      <c r="I6786" s="4">
        <v>0.94654502019225939</v>
      </c>
      <c r="J6786" s="4">
        <v>0.19811493475647901</v>
      </c>
      <c r="K6786" s="4">
        <v>0.2182462453937013</v>
      </c>
    </row>
    <row r="6787" spans="7:11" x14ac:dyDescent="0.35">
      <c r="G6787" s="271">
        <v>41974</v>
      </c>
      <c r="H6787" s="4">
        <v>0.17486702676502386</v>
      </c>
      <c r="I6787" s="4">
        <v>0.31008658941565836</v>
      </c>
      <c r="J6787" s="4">
        <v>0.1996216537992419</v>
      </c>
      <c r="K6787" s="4">
        <v>0.18831278983519106</v>
      </c>
    </row>
    <row r="6788" spans="7:11" x14ac:dyDescent="0.35">
      <c r="G6788" s="271">
        <v>42005</v>
      </c>
      <c r="H6788" s="4">
        <v>0.11502431301812344</v>
      </c>
      <c r="I6788" s="4">
        <v>0.12473243304079973</v>
      </c>
      <c r="J6788" s="4">
        <v>0.20801689522451272</v>
      </c>
      <c r="K6788" s="4">
        <v>0.17784895575754622</v>
      </c>
    </row>
    <row r="6789" spans="7:11" x14ac:dyDescent="0.35">
      <c r="G6789" s="271">
        <v>42036</v>
      </c>
      <c r="H6789" s="4">
        <v>0.14480167860251902</v>
      </c>
      <c r="I6789" s="4">
        <v>0.71692189637623782</v>
      </c>
      <c r="J6789" s="4">
        <v>0.21158114782290838</v>
      </c>
      <c r="K6789" s="4">
        <v>0.25103093336797633</v>
      </c>
    </row>
    <row r="6790" spans="7:11" x14ac:dyDescent="0.35">
      <c r="G6790" s="271">
        <v>42064</v>
      </c>
      <c r="H6790" s="4">
        <v>0.30596261554169879</v>
      </c>
      <c r="I6790" s="4">
        <v>0.80250998727395984</v>
      </c>
      <c r="J6790" s="4">
        <v>0.2249637076701565</v>
      </c>
      <c r="K6790" s="4">
        <v>0.29363096864025229</v>
      </c>
    </row>
    <row r="6791" spans="7:11" x14ac:dyDescent="0.35">
      <c r="G6791" s="271">
        <v>42095</v>
      </c>
      <c r="H6791" s="4">
        <v>0.23792852706199463</v>
      </c>
      <c r="I6791" s="4">
        <v>0.57349412381636111</v>
      </c>
      <c r="J6791" s="4">
        <v>0.2453287000403328</v>
      </c>
      <c r="K6791" s="4">
        <v>0.33120644816953471</v>
      </c>
    </row>
    <row r="6792" spans="7:11" x14ac:dyDescent="0.35">
      <c r="G6792" s="271">
        <v>42125</v>
      </c>
      <c r="H6792" s="4">
        <v>9.2672496824035111E-2</v>
      </c>
      <c r="I6792" s="4">
        <v>0.2481513689372481</v>
      </c>
      <c r="J6792" s="4">
        <v>0.24841139923883238</v>
      </c>
      <c r="K6792" s="4">
        <v>0.34694570091135168</v>
      </c>
    </row>
    <row r="6793" spans="7:11" x14ac:dyDescent="0.35">
      <c r="G6793" s="271">
        <v>42156</v>
      </c>
      <c r="H6793" s="4">
        <v>0.29840044080958439</v>
      </c>
      <c r="I6793" s="4">
        <v>0.17897433039861044</v>
      </c>
      <c r="J6793" s="4">
        <v>0.25998686894109535</v>
      </c>
      <c r="K6793" s="4">
        <v>0.3835074397235434</v>
      </c>
    </row>
    <row r="6794" spans="7:11" x14ac:dyDescent="0.35">
      <c r="G6794" s="271">
        <v>42186</v>
      </c>
      <c r="H6794" s="4">
        <v>-7.399598267206775E-2</v>
      </c>
      <c r="I6794" s="4">
        <v>0.26743659150696497</v>
      </c>
      <c r="J6794" s="4">
        <v>0.23760124512453995</v>
      </c>
      <c r="K6794" s="4">
        <v>0.36725976954306128</v>
      </c>
    </row>
    <row r="6795" spans="7:11" x14ac:dyDescent="0.35">
      <c r="G6795" s="271">
        <v>42217</v>
      </c>
      <c r="H6795" s="4">
        <v>-0.19748301503209309</v>
      </c>
      <c r="I6795" s="4">
        <v>0.13358891767391157</v>
      </c>
      <c r="J6795" s="4">
        <v>0.18029741044087255</v>
      </c>
      <c r="K6795" s="4">
        <v>0.38975253610535443</v>
      </c>
    </row>
    <row r="6796" spans="7:11" x14ac:dyDescent="0.35">
      <c r="G6796" s="271">
        <v>42248</v>
      </c>
      <c r="H6796" s="4">
        <v>-1.3095682441687129E-2</v>
      </c>
      <c r="I6796" s="4">
        <v>-0.17039147383976894</v>
      </c>
      <c r="J6796" s="4">
        <v>0.15105403997168088</v>
      </c>
      <c r="K6796" s="4">
        <v>0.31832843756987028</v>
      </c>
    </row>
    <row r="6797" spans="7:11" x14ac:dyDescent="0.35">
      <c r="G6797" s="271">
        <v>42278</v>
      </c>
      <c r="H6797" s="4">
        <v>0.20667868848642534</v>
      </c>
      <c r="I6797" s="4">
        <v>-2.5316718513155423E-2</v>
      </c>
      <c r="J6797" s="4">
        <v>0.13821213003471122</v>
      </c>
      <c r="K6797" s="4">
        <v>0.29191709670212673</v>
      </c>
    </row>
    <row r="6798" spans="7:11" x14ac:dyDescent="0.35">
      <c r="G6798" s="271">
        <v>42309</v>
      </c>
      <c r="H6798" s="4">
        <v>0.11675994860095384</v>
      </c>
      <c r="I6798" s="4">
        <v>-0.23178814743707643</v>
      </c>
      <c r="J6798" s="4">
        <v>0.11602732438967434</v>
      </c>
      <c r="K6798" s="4">
        <v>0.19799813461029192</v>
      </c>
    </row>
    <row r="6799" spans="7:11" x14ac:dyDescent="0.35">
      <c r="G6799" s="271">
        <v>42339</v>
      </c>
      <c r="H6799" s="4">
        <v>0.20784285044477779</v>
      </c>
      <c r="I6799" s="4">
        <v>-3.5158355612615155E-2</v>
      </c>
      <c r="J6799" s="4">
        <v>0.11949262575154829</v>
      </c>
      <c r="K6799" s="4">
        <v>0.16792653643203925</v>
      </c>
    </row>
    <row r="6800" spans="7:11" x14ac:dyDescent="0.35">
      <c r="G6800" s="271">
        <v>42370</v>
      </c>
      <c r="H6800" s="4">
        <v>4.6894745175526387E-2</v>
      </c>
      <c r="I6800" s="4">
        <v>-6.1937691136849105E-2</v>
      </c>
      <c r="J6800" s="4">
        <v>0.11395979606104034</v>
      </c>
      <c r="K6800" s="4">
        <v>0.14844144625926337</v>
      </c>
    </row>
    <row r="6801" spans="7:11" x14ac:dyDescent="0.35">
      <c r="G6801" s="271">
        <v>42401</v>
      </c>
      <c r="H6801" s="4">
        <v>0.19415241580774101</v>
      </c>
      <c r="I6801" s="4">
        <v>-0.40470947867128515</v>
      </c>
      <c r="J6801" s="4">
        <v>0.11864268377321374</v>
      </c>
      <c r="K6801" s="4">
        <v>5.3053411223301872E-2</v>
      </c>
    </row>
    <row r="6802" spans="7:11" x14ac:dyDescent="0.35">
      <c r="G6802" s="271">
        <v>42430</v>
      </c>
      <c r="H6802" s="4">
        <v>4.183397596536631E-2</v>
      </c>
      <c r="I6802" s="4">
        <v>-0.16941884844439015</v>
      </c>
      <c r="J6802" s="4">
        <v>9.600560120500945E-2</v>
      </c>
      <c r="K6802" s="4">
        <v>-1.5086689725441471E-2</v>
      </c>
    </row>
    <row r="6803" spans="7:11" x14ac:dyDescent="0.35">
      <c r="G6803" s="271">
        <v>42461</v>
      </c>
      <c r="H6803" s="4">
        <v>0.1420435709210448</v>
      </c>
      <c r="I6803" s="4">
        <v>-0.34669915364225568</v>
      </c>
      <c r="J6803" s="4">
        <v>8.955917482864173E-2</v>
      </c>
      <c r="K6803" s="4">
        <v>-8.3499271429439248E-2</v>
      </c>
    </row>
    <row r="6804" spans="7:11" x14ac:dyDescent="0.35">
      <c r="G6804" s="271">
        <v>42491</v>
      </c>
      <c r="H6804" s="4">
        <v>0.1716681492099541</v>
      </c>
      <c r="I6804" s="4">
        <v>-0.15626195032656687</v>
      </c>
      <c r="J6804" s="4">
        <v>9.6589612189313057E-2</v>
      </c>
      <c r="K6804" s="4">
        <v>-0.10750999901310354</v>
      </c>
    </row>
    <row r="6805" spans="7:11" x14ac:dyDescent="0.35">
      <c r="G6805" s="271">
        <v>42522</v>
      </c>
      <c r="H6805" s="4">
        <v>0.2215225249474948</v>
      </c>
      <c r="I6805" s="4">
        <v>0.13187479404011748</v>
      </c>
      <c r="J6805" s="4">
        <v>9.3959721386306372E-2</v>
      </c>
      <c r="K6805" s="4">
        <v>-0.10774464482460544</v>
      </c>
    </row>
    <row r="6806" spans="7:11" x14ac:dyDescent="0.35">
      <c r="G6806" s="271">
        <v>42552</v>
      </c>
      <c r="H6806" s="4">
        <v>0.18000644401805355</v>
      </c>
      <c r="I6806" s="4">
        <v>-0.32706831476584564</v>
      </c>
      <c r="J6806" s="4">
        <v>0.11444983912637974</v>
      </c>
      <c r="K6806" s="4">
        <v>-0.16396445627721956</v>
      </c>
    </row>
    <row r="6807" spans="7:11" x14ac:dyDescent="0.35">
      <c r="G6807" s="271">
        <v>42583</v>
      </c>
      <c r="H6807" s="4">
        <v>8.56722693918055E-3</v>
      </c>
      <c r="I6807" s="4">
        <v>0.24843382933800306</v>
      </c>
      <c r="J6807" s="4">
        <v>0.12993896541883898</v>
      </c>
      <c r="K6807" s="4">
        <v>-0.15503358996029204</v>
      </c>
    </row>
    <row r="6808" spans="7:11" x14ac:dyDescent="0.35">
      <c r="G6808" s="271">
        <v>42614</v>
      </c>
      <c r="H6808" s="4">
        <v>-8.927594304709463E-3</v>
      </c>
      <c r="I6808" s="4">
        <v>-3.1492132921239091E-2</v>
      </c>
      <c r="J6808" s="4">
        <v>0.13043663381102522</v>
      </c>
      <c r="K6808" s="4">
        <v>-0.1441530883840213</v>
      </c>
    </row>
    <row r="6809" spans="7:11" x14ac:dyDescent="0.35">
      <c r="G6809" s="271">
        <v>42644</v>
      </c>
      <c r="H6809" s="4">
        <v>2.5828568996070445E-2</v>
      </c>
      <c r="I6809" s="4">
        <v>0.14779622742408294</v>
      </c>
      <c r="J6809" s="4">
        <v>0.1131222686758202</v>
      </c>
      <c r="K6809" s="4">
        <v>-0.13116484340576018</v>
      </c>
    </row>
    <row r="6810" spans="7:11" x14ac:dyDescent="0.35">
      <c r="G6810" s="271">
        <v>42675</v>
      </c>
      <c r="H6810" s="4">
        <v>8.0839604570968948E-2</v>
      </c>
      <c r="I6810" s="4">
        <v>-8.9037072993514044E-2</v>
      </c>
      <c r="J6810" s="4">
        <v>0.10961284892631085</v>
      </c>
      <c r="K6810" s="4">
        <v>-0.11904207308178827</v>
      </c>
    </row>
    <row r="6811" spans="7:11" x14ac:dyDescent="0.35">
      <c r="G6811" s="271">
        <v>42705</v>
      </c>
      <c r="H6811" s="4">
        <v>0.13333230676185215</v>
      </c>
      <c r="I6811" s="4">
        <v>-0.13959918894880141</v>
      </c>
      <c r="J6811" s="4">
        <v>0.1044519765788412</v>
      </c>
      <c r="K6811" s="4">
        <v>-0.12742109969298732</v>
      </c>
    </row>
    <row r="6812" spans="7:11" x14ac:dyDescent="0.35">
      <c r="G6812" s="271">
        <v>42736</v>
      </c>
      <c r="H6812" s="4">
        <v>1.169635048365254</v>
      </c>
      <c r="I6812" s="4">
        <v>0.3335074968842322</v>
      </c>
      <c r="J6812" s="4">
        <v>0.18936955912414</v>
      </c>
      <c r="K6812" s="4">
        <v>-9.4908019046111236E-2</v>
      </c>
    </row>
    <row r="6813" spans="7:11" x14ac:dyDescent="0.35">
      <c r="G6813" s="271">
        <v>42767</v>
      </c>
      <c r="H6813" s="4">
        <v>0.11241250690181959</v>
      </c>
      <c r="I6813" s="4">
        <v>0.66195618172390058</v>
      </c>
      <c r="J6813" s="4">
        <v>0.18176926354457268</v>
      </c>
      <c r="K6813" s="4">
        <v>-1.7017872573953485E-2</v>
      </c>
    </row>
    <row r="6814" spans="7:11" x14ac:dyDescent="0.35">
      <c r="G6814" s="271">
        <v>42795</v>
      </c>
      <c r="H6814" s="4">
        <v>0.11703238745119471</v>
      </c>
      <c r="I6814" s="4">
        <v>0.43434372309119063</v>
      </c>
      <c r="J6814" s="4">
        <v>0.18856731996730436</v>
      </c>
      <c r="K6814" s="4">
        <v>4.0138066016182972E-2</v>
      </c>
    </row>
    <row r="6815" spans="7:11" x14ac:dyDescent="0.35">
      <c r="G6815" s="271">
        <v>42826</v>
      </c>
      <c r="H6815" s="4">
        <v>3.8350513286632637E-2</v>
      </c>
      <c r="I6815" s="4">
        <v>0.35990742160086131</v>
      </c>
      <c r="J6815" s="4">
        <v>0.17778500413930076</v>
      </c>
      <c r="K6815" s="4">
        <v>0.10315524529565367</v>
      </c>
    </row>
    <row r="6816" spans="7:11" x14ac:dyDescent="0.35">
      <c r="G6816" s="271">
        <v>42856</v>
      </c>
      <c r="H6816" s="4">
        <v>0.20552402109730794</v>
      </c>
      <c r="I6816" s="4">
        <v>0.43275352535666878</v>
      </c>
      <c r="J6816" s="4">
        <v>0.18090873105398231</v>
      </c>
      <c r="K6816" s="4">
        <v>0.14587825976098179</v>
      </c>
    </row>
    <row r="6817" spans="7:11" x14ac:dyDescent="0.35">
      <c r="G6817" s="271">
        <v>42887</v>
      </c>
      <c r="H6817" s="4">
        <v>1.02651064316992E-2</v>
      </c>
      <c r="I6817" s="4">
        <v>0.12118010682717451</v>
      </c>
      <c r="J6817" s="4">
        <v>0.16127625652812294</v>
      </c>
      <c r="K6817" s="4">
        <v>0.1448618351735127</v>
      </c>
    </row>
    <row r="6818" spans="7:11" x14ac:dyDescent="0.35">
      <c r="G6818" s="271">
        <v>42917</v>
      </c>
      <c r="H6818" s="4">
        <v>0.14108463361588996</v>
      </c>
      <c r="I6818" s="4">
        <v>-7.7720674738266382E-3</v>
      </c>
      <c r="J6818" s="4">
        <v>0.15835042419154566</v>
      </c>
      <c r="K6818" s="4">
        <v>0.19304042334208216</v>
      </c>
    </row>
    <row r="6819" spans="7:11" x14ac:dyDescent="0.35">
      <c r="G6819" s="271">
        <v>42948</v>
      </c>
      <c r="H6819" s="4">
        <v>0.30655473914204401</v>
      </c>
      <c r="I6819" s="4">
        <v>0.47806956243377496</v>
      </c>
      <c r="J6819" s="4">
        <v>0.17285553246459395</v>
      </c>
      <c r="K6819" s="4">
        <v>0.21422353398234728</v>
      </c>
    </row>
    <row r="6820" spans="7:11" x14ac:dyDescent="0.35">
      <c r="G6820" s="271">
        <v>42979</v>
      </c>
      <c r="H6820" s="4">
        <v>0.2138005357973829</v>
      </c>
      <c r="I6820" s="4">
        <v>-0.11700870245093808</v>
      </c>
      <c r="J6820" s="4">
        <v>0.18899344763384551</v>
      </c>
      <c r="K6820" s="4">
        <v>0.20750374464398469</v>
      </c>
    </row>
    <row r="6821" spans="7:11" x14ac:dyDescent="0.35">
      <c r="G6821" s="271">
        <v>43009</v>
      </c>
      <c r="H6821" s="4">
        <v>0.23410196795057914</v>
      </c>
      <c r="I6821" s="4">
        <v>0.31672260448670619</v>
      </c>
      <c r="J6821" s="4">
        <v>0.20840902654703952</v>
      </c>
      <c r="K6821" s="4">
        <v>0.22377532117009724</v>
      </c>
    </row>
    <row r="6822" spans="7:11" x14ac:dyDescent="0.35">
      <c r="G6822" s="271">
        <v>43040</v>
      </c>
      <c r="H6822" s="4">
        <v>0.21929539114771734</v>
      </c>
      <c r="I6822" s="4">
        <v>0.24902508196713624</v>
      </c>
      <c r="J6822" s="4">
        <v>0.22080866578198832</v>
      </c>
      <c r="K6822" s="4">
        <v>0.2504696748465185</v>
      </c>
    </row>
    <row r="6823" spans="7:11" x14ac:dyDescent="0.35">
      <c r="G6823" s="271">
        <v>43070</v>
      </c>
      <c r="H6823" s="4">
        <v>-2.2474921008293847E-2</v>
      </c>
      <c r="I6823" s="4">
        <v>0.30322215147528953</v>
      </c>
      <c r="J6823" s="4">
        <v>0.20553928735281835</v>
      </c>
      <c r="K6823" s="4">
        <v>0.28936844331777367</v>
      </c>
    </row>
    <row r="6824" spans="7:11" x14ac:dyDescent="0.35">
      <c r="G6824" s="271">
        <v>43101</v>
      </c>
      <c r="H6824" s="4">
        <v>-0.28501438359568532</v>
      </c>
      <c r="I6824" s="4">
        <v>-0.28179956685714314</v>
      </c>
      <c r="J6824" s="4">
        <v>7.6251519938389967E-2</v>
      </c>
      <c r="K6824" s="4">
        <v>0.21536042795024701</v>
      </c>
    </row>
    <row r="6825" spans="7:11" x14ac:dyDescent="0.35">
      <c r="G6825" s="271">
        <v>43132</v>
      </c>
      <c r="H6825" s="4">
        <v>0.10429234960254652</v>
      </c>
      <c r="I6825" s="4">
        <v>-0.24953400650196311</v>
      </c>
      <c r="J6825" s="4">
        <v>7.5856882624625088E-2</v>
      </c>
      <c r="K6825" s="4">
        <v>0.13972334597304292</v>
      </c>
    </row>
    <row r="6826" spans="7:11" x14ac:dyDescent="0.35">
      <c r="G6826" s="271">
        <v>43160</v>
      </c>
      <c r="H6826" s="4">
        <v>0.20950813829862214</v>
      </c>
      <c r="I6826" s="4">
        <v>-0.15571260603318771</v>
      </c>
      <c r="J6826" s="4">
        <v>8.4744292949169964E-2</v>
      </c>
      <c r="K6826" s="4">
        <v>7.7543081315161855E-2</v>
      </c>
    </row>
    <row r="6827" spans="7:11" x14ac:dyDescent="0.35">
      <c r="G6827" s="271">
        <v>43191</v>
      </c>
      <c r="H6827" s="4">
        <v>0.21397855196146831</v>
      </c>
      <c r="I6827" s="4">
        <v>0.18864449569881026</v>
      </c>
      <c r="J6827" s="4">
        <v>9.9844849748548681E-2</v>
      </c>
      <c r="K6827" s="4">
        <v>6.9319435542678054E-2</v>
      </c>
    </row>
    <row r="6828" spans="7:11" x14ac:dyDescent="0.35">
      <c r="G6828" s="271">
        <v>43221</v>
      </c>
      <c r="H6828" s="4">
        <v>5.3878287653666757E-2</v>
      </c>
      <c r="I6828" s="4">
        <v>-6.9980758441609781E-2</v>
      </c>
      <c r="J6828" s="4">
        <v>8.691627498569221E-2</v>
      </c>
      <c r="K6828" s="4">
        <v>3.6368747076326757E-2</v>
      </c>
    </row>
    <row r="6829" spans="7:11" x14ac:dyDescent="0.35">
      <c r="G6829" s="271">
        <v>43252</v>
      </c>
      <c r="H6829" s="4">
        <v>0.15750122144492473</v>
      </c>
      <c r="I6829" s="4">
        <v>-0.20063155354920859</v>
      </c>
      <c r="J6829" s="4">
        <v>9.9184602195893756E-2</v>
      </c>
      <c r="K6829" s="4">
        <v>1.112123085665484E-2</v>
      </c>
    </row>
    <row r="6830" spans="7:11" x14ac:dyDescent="0.35">
      <c r="G6830" s="271">
        <v>43282</v>
      </c>
      <c r="H6830" s="4">
        <v>0.29812932659915692</v>
      </c>
      <c r="I6830" s="4">
        <v>-0.15814300572507634</v>
      </c>
      <c r="J6830" s="4">
        <v>0.11214937582161877</v>
      </c>
      <c r="K6830" s="4">
        <v>1.505192594737359E-4</v>
      </c>
    </row>
    <row r="6831" spans="7:11" x14ac:dyDescent="0.35">
      <c r="G6831" s="271">
        <v>43313</v>
      </c>
      <c r="H6831" s="4">
        <v>-0.15449559471025553</v>
      </c>
      <c r="I6831" s="4">
        <v>-0.39633889039741543</v>
      </c>
      <c r="J6831" s="4">
        <v>8.9525354116952505E-2</v>
      </c>
      <c r="K6831" s="4">
        <v>-7.6977783796245758E-2</v>
      </c>
    </row>
    <row r="6832" spans="7:11" x14ac:dyDescent="0.35">
      <c r="G6832" s="271">
        <v>43344</v>
      </c>
      <c r="H6832" s="4">
        <v>0.13643287504305635</v>
      </c>
      <c r="I6832" s="4">
        <v>-0.40821785478440054</v>
      </c>
      <c r="J6832" s="4">
        <v>8.5451766610302959E-2</v>
      </c>
      <c r="K6832" s="4">
        <v>-9.5099213786753789E-2</v>
      </c>
    </row>
    <row r="6833" spans="7:11" x14ac:dyDescent="0.35">
      <c r="G6833" s="271">
        <v>43374</v>
      </c>
      <c r="H6833" s="4">
        <v>0.11186371108037707</v>
      </c>
      <c r="I6833" s="4">
        <v>-0.48126893817738303</v>
      </c>
      <c r="J6833" s="4">
        <v>7.6318646525465494E-2</v>
      </c>
      <c r="K6833" s="4">
        <v>-0.17099011817182408</v>
      </c>
    </row>
    <row r="6834" spans="7:11" x14ac:dyDescent="0.35">
      <c r="G6834" s="271">
        <v>43405</v>
      </c>
      <c r="H6834" s="4">
        <v>-7.0876929929228893E-3</v>
      </c>
      <c r="I6834" s="4">
        <v>-0.26397545190688021</v>
      </c>
      <c r="J6834" s="4">
        <v>5.7041303483722272E-2</v>
      </c>
      <c r="K6834" s="4">
        <v>-0.20203853841787589</v>
      </c>
    </row>
    <row r="6835" spans="7:11" x14ac:dyDescent="0.35">
      <c r="G6835" s="271">
        <v>43435</v>
      </c>
      <c r="H6835" s="4">
        <v>0.15125628082012188</v>
      </c>
      <c r="I6835" s="4">
        <v>-0.32441031589673075</v>
      </c>
      <c r="J6835" s="4">
        <v>7.0127888169037256E-2</v>
      </c>
      <c r="K6835" s="4">
        <v>-0.24166314063827232</v>
      </c>
    </row>
    <row r="6836" spans="7:11" x14ac:dyDescent="0.35">
      <c r="G6836" s="271">
        <v>43466</v>
      </c>
      <c r="H6836" s="4">
        <v>-6.60321673737152E-3</v>
      </c>
      <c r="I6836" s="4">
        <v>9.0535740968130218E-2</v>
      </c>
      <c r="J6836" s="4">
        <v>0.10871125961205075</v>
      </c>
      <c r="K6836" s="4">
        <v>-0.21357551449558543</v>
      </c>
    </row>
    <row r="6837" spans="7:11" x14ac:dyDescent="0.35">
      <c r="G6837" s="271">
        <v>43497</v>
      </c>
      <c r="H6837" s="4">
        <v>6.1108543014088967E-2</v>
      </c>
      <c r="I6837" s="4">
        <v>-5.2986278575047452E-2</v>
      </c>
      <c r="J6837" s="4">
        <v>0.10475660722292313</v>
      </c>
      <c r="K6837" s="4">
        <v>-0.19942034952546839</v>
      </c>
    </row>
    <row r="6838" spans="7:11" x14ac:dyDescent="0.35">
      <c r="G6838" s="271">
        <v>43525</v>
      </c>
      <c r="H6838" s="4">
        <v>-1.6996172766075346E-2</v>
      </c>
      <c r="I6838" s="4">
        <v>-0.3168686050105991</v>
      </c>
      <c r="J6838" s="4">
        <v>8.3424162690850068E-2</v>
      </c>
      <c r="K6838" s="4">
        <v>-0.21588123244966961</v>
      </c>
    </row>
    <row r="6839" spans="7:11" x14ac:dyDescent="0.35">
      <c r="G6839" s="271">
        <v>43556</v>
      </c>
      <c r="H6839" s="4">
        <v>-6.8928910405047228E-3</v>
      </c>
      <c r="I6839" s="4">
        <v>-0.31887281015714863</v>
      </c>
      <c r="J6839" s="4">
        <v>6.4461736815745629E-2</v>
      </c>
      <c r="K6839" s="4">
        <v>-0.25786146254076758</v>
      </c>
    </row>
    <row r="6840" spans="7:11" x14ac:dyDescent="0.35">
      <c r="G6840" s="271">
        <v>43586</v>
      </c>
      <c r="H6840" s="4">
        <v>8.4426175860425889E-2</v>
      </c>
      <c r="I6840" s="4">
        <v>-0.24495760942020894</v>
      </c>
      <c r="J6840" s="4">
        <v>6.7276645471514129E-2</v>
      </c>
      <c r="K6840" s="4">
        <v>-0.27209183789391478</v>
      </c>
    </row>
    <row r="6841" spans="7:11" x14ac:dyDescent="0.35">
      <c r="G6841" s="271">
        <v>43617</v>
      </c>
      <c r="H6841" s="4">
        <v>4.0429894518999587E-2</v>
      </c>
      <c r="I6841" s="4">
        <v>-2.4291021255914869E-2</v>
      </c>
      <c r="J6841" s="4">
        <v>5.8032568201231927E-2</v>
      </c>
      <c r="K6841" s="4">
        <v>-0.26197884995047005</v>
      </c>
    </row>
    <row r="6842" spans="7:11" x14ac:dyDescent="0.35">
      <c r="G6842" s="271">
        <v>43647</v>
      </c>
      <c r="H6842" s="4">
        <v>1.0729849609648179E-2</v>
      </c>
      <c r="I6842" s="4">
        <v>-0.16584013523487307</v>
      </c>
      <c r="J6842" s="4">
        <v>3.6366840153468472E-2</v>
      </c>
      <c r="K6842" s="4">
        <v>-0.26365103258359912</v>
      </c>
    </row>
    <row r="6843" spans="7:11" x14ac:dyDescent="0.35">
      <c r="G6843" s="271">
        <v>43678</v>
      </c>
      <c r="H6843" s="4">
        <v>2.2347955685354304E-2</v>
      </c>
      <c r="I6843" s="4">
        <v>-1.6892355512809321E-2</v>
      </c>
      <c r="J6843" s="4">
        <v>4.5314362685495269E-2</v>
      </c>
      <c r="K6843" s="4">
        <v>-0.23095640892462821</v>
      </c>
    </row>
    <row r="6844" spans="7:11" x14ac:dyDescent="0.35">
      <c r="G6844" s="271">
        <v>43709</v>
      </c>
      <c r="H6844" s="4">
        <v>0.22793172356332492</v>
      </c>
      <c r="I6844" s="4">
        <v>5.8240922444358967E-2</v>
      </c>
      <c r="J6844" s="4">
        <v>5.3189408932357907E-2</v>
      </c>
      <c r="K6844" s="4">
        <v>-0.20655287456543792</v>
      </c>
    </row>
    <row r="6845" spans="7:11" x14ac:dyDescent="0.35">
      <c r="G6845" s="271">
        <v>43739</v>
      </c>
      <c r="H6845" s="4">
        <v>7.7427267165376623E-2</v>
      </c>
      <c r="I6845" s="4">
        <v>0.17922839780585931</v>
      </c>
      <c r="J6845" s="4">
        <v>5.0326760868055986E-2</v>
      </c>
      <c r="K6845" s="4">
        <v>-0.14436073627215673</v>
      </c>
    </row>
    <row r="6846" spans="7:11" x14ac:dyDescent="0.35">
      <c r="G6846" s="271">
        <v>43770</v>
      </c>
      <c r="H6846" s="4">
        <v>2.2153541646400043E-2</v>
      </c>
      <c r="I6846" s="4">
        <v>-8.8102760217120712E-2</v>
      </c>
      <c r="J6846" s="4">
        <v>5.3002403994727221E-2</v>
      </c>
      <c r="K6846" s="4">
        <v>-0.12976511673180113</v>
      </c>
    </row>
    <row r="6847" spans="7:11" x14ac:dyDescent="0.35">
      <c r="G6847" s="271">
        <v>43800</v>
      </c>
      <c r="H6847" s="4">
        <v>9.6150163925754928E-2</v>
      </c>
      <c r="I6847" s="4">
        <v>-0.37255928137776684</v>
      </c>
      <c r="J6847" s="4">
        <v>4.961847086968052E-2</v>
      </c>
      <c r="K6847" s="4">
        <v>-0.12662881043697027</v>
      </c>
    </row>
    <row r="6848" spans="7:11" x14ac:dyDescent="0.35">
      <c r="G6848" s="271">
        <v>43831</v>
      </c>
      <c r="H6848" s="4">
        <v>6.0818869435426803E-2</v>
      </c>
      <c r="I6848" s="4">
        <v>-0.54370190022976661</v>
      </c>
      <c r="J6848" s="4">
        <v>5.5199023652531931E-2</v>
      </c>
      <c r="K6848" s="4">
        <v>-0.18847322536372757</v>
      </c>
    </row>
    <row r="6849" spans="7:11" x14ac:dyDescent="0.35">
      <c r="G6849" s="271">
        <v>43862</v>
      </c>
      <c r="H6849" s="4">
        <v>4.7222358945974818E-2</v>
      </c>
      <c r="I6849" s="4">
        <v>-0.34565994795426003</v>
      </c>
      <c r="J6849" s="4">
        <v>5.4018947014464747E-2</v>
      </c>
      <c r="K6849" s="4">
        <v>-0.21258566945659918</v>
      </c>
    </row>
    <row r="6850" spans="7:11" x14ac:dyDescent="0.35">
      <c r="G6850" s="271">
        <v>43891</v>
      </c>
      <c r="H6850" s="4">
        <v>-0.1532720178057897</v>
      </c>
      <c r="I6850" s="4">
        <v>-0.35152199739163792</v>
      </c>
      <c r="J6850" s="4">
        <v>4.1473904404573991E-2</v>
      </c>
      <c r="K6850" s="4">
        <v>-0.21142309473823284</v>
      </c>
    </row>
    <row r="6851" spans="7:11" x14ac:dyDescent="0.35">
      <c r="G6851" s="271">
        <v>43922</v>
      </c>
      <c r="H6851" s="4">
        <v>-0.6877395143677878</v>
      </c>
      <c r="I6851" s="4">
        <v>-0.61949861066308909</v>
      </c>
      <c r="J6851" s="4">
        <v>-1.9372906995712591E-2</v>
      </c>
      <c r="K6851" s="4">
        <v>-0.23317884745930706</v>
      </c>
    </row>
    <row r="6852" spans="7:11" x14ac:dyDescent="0.35">
      <c r="G6852" s="271">
        <v>43952</v>
      </c>
      <c r="H6852" s="4">
        <v>-0.60382091924588677</v>
      </c>
      <c r="I6852" s="4">
        <v>-0.59344171674397939</v>
      </c>
      <c r="J6852" s="4">
        <v>-8.4203830279537484E-2</v>
      </c>
      <c r="K6852" s="4">
        <v>-0.2600806403364736</v>
      </c>
    </row>
    <row r="6853" spans="7:11" x14ac:dyDescent="0.35">
      <c r="G6853" s="271">
        <v>43983</v>
      </c>
      <c r="H6853" s="4">
        <v>-0.27595051600504394</v>
      </c>
      <c r="I6853" s="4">
        <v>-0.57549741791306053</v>
      </c>
      <c r="J6853" s="4">
        <v>-0.11122779332275179</v>
      </c>
      <c r="K6853" s="4">
        <v>-0.30710006256380573</v>
      </c>
    </row>
    <row r="6854" spans="7:11" x14ac:dyDescent="0.35">
      <c r="G6854" s="271">
        <v>44013</v>
      </c>
      <c r="H6854" s="4">
        <v>-0.28545591504269041</v>
      </c>
      <c r="I6854" s="4">
        <v>-0.40771377291319233</v>
      </c>
      <c r="J6854" s="4">
        <v>-0.13805556097167448</v>
      </c>
      <c r="K6854" s="4">
        <v>-0.32589897576437177</v>
      </c>
    </row>
    <row r="6855" spans="7:11" x14ac:dyDescent="0.35">
      <c r="G6855" s="271">
        <v>44044</v>
      </c>
      <c r="H6855" s="4">
        <v>0.90899861981137819</v>
      </c>
      <c r="I6855" s="4">
        <v>-0.6771084161176103</v>
      </c>
      <c r="J6855" s="4">
        <v>-0.10126289584468229</v>
      </c>
      <c r="K6855" s="4">
        <v>-0.38551734643705815</v>
      </c>
    </row>
    <row r="6856" spans="7:11" x14ac:dyDescent="0.35">
      <c r="G6856" s="271">
        <v>44075</v>
      </c>
      <c r="H6856" s="4">
        <v>5.3887713305207141E-2</v>
      </c>
      <c r="I6856" s="4">
        <v>-0.20959750858742832</v>
      </c>
      <c r="J6856" s="4">
        <v>-0.1113856896288431</v>
      </c>
      <c r="K6856" s="4">
        <v>-0.39897433643186786</v>
      </c>
    </row>
    <row r="6857" spans="7:11" x14ac:dyDescent="0.35">
      <c r="G6857" s="271">
        <v>44105</v>
      </c>
      <c r="H6857" s="4">
        <v>1.9867205220191586E-2</v>
      </c>
      <c r="I6857" s="4">
        <v>-0.29721418427187007</v>
      </c>
      <c r="J6857" s="4">
        <v>-0.11591307542644025</v>
      </c>
      <c r="K6857" s="4">
        <v>-0.43535791970591964</v>
      </c>
    </row>
    <row r="6858" spans="7:11" x14ac:dyDescent="0.35">
      <c r="G6858" s="271">
        <v>44136</v>
      </c>
      <c r="H6858" s="4">
        <v>-9.2578301201095226E-2</v>
      </c>
      <c r="I6858" s="4">
        <v>-0.13736254211834387</v>
      </c>
      <c r="J6858" s="4">
        <v>-0.12570078600684964</v>
      </c>
      <c r="K6858" s="4">
        <v>-0.44114714801831656</v>
      </c>
    </row>
    <row r="6859" spans="7:11" x14ac:dyDescent="0.35">
      <c r="G6859" s="271">
        <v>44166</v>
      </c>
      <c r="H6859" s="4">
        <v>-0.36643743322277744</v>
      </c>
      <c r="I6859" s="4">
        <v>0.18789188323376083</v>
      </c>
      <c r="J6859" s="4">
        <v>-0.16281207072182668</v>
      </c>
      <c r="K6859" s="4">
        <v>-0.41530662900436688</v>
      </c>
    </row>
    <row r="6860" spans="7:11" x14ac:dyDescent="0.35">
      <c r="G6860" s="271">
        <v>44197</v>
      </c>
      <c r="H6860" s="4">
        <v>-0.24373822534900735</v>
      </c>
      <c r="I6860" s="4">
        <v>-1.45039313411921E-2</v>
      </c>
      <c r="J6860" s="4">
        <v>-0.18695395438895834</v>
      </c>
      <c r="K6860" s="4">
        <v>-0.37681005508403453</v>
      </c>
    </row>
    <row r="6861" spans="7:11" x14ac:dyDescent="0.35">
      <c r="G6861" s="271">
        <v>44228</v>
      </c>
      <c r="H6861" s="4">
        <v>-0.17587430103523238</v>
      </c>
      <c r="I6861" s="4">
        <v>2.7592895031753883E-3</v>
      </c>
      <c r="J6861" s="4">
        <v>-0.20535017527048449</v>
      </c>
      <c r="K6861" s="4">
        <v>-0.35465651434250478</v>
      </c>
    </row>
    <row r="6862" spans="7:11" x14ac:dyDescent="0.35">
      <c r="G6862" s="271">
        <v>44256</v>
      </c>
      <c r="H6862" s="4">
        <v>0.19807405088954622</v>
      </c>
      <c r="I6862" s="4">
        <v>0.14929299688223807</v>
      </c>
      <c r="J6862" s="4">
        <v>-0.17952740538038359</v>
      </c>
      <c r="K6862" s="4">
        <v>-0.31987215904719435</v>
      </c>
    </row>
    <row r="6863" spans="7:11" x14ac:dyDescent="0.35">
      <c r="G6863" s="271">
        <v>44287</v>
      </c>
      <c r="H6863" s="4">
        <v>1.7264880423101467</v>
      </c>
      <c r="I6863" s="4">
        <v>0.92535007811064052</v>
      </c>
      <c r="J6863" s="4">
        <v>-7.8920896987581535E-2</v>
      </c>
      <c r="K6863" s="4">
        <v>-0.23221170617718057</v>
      </c>
    </row>
    <row r="6864" spans="7:11" x14ac:dyDescent="0.35">
      <c r="G6864" s="271">
        <v>44317</v>
      </c>
      <c r="H6864" s="4">
        <v>1.2972373841788492</v>
      </c>
      <c r="I6864" s="4">
        <v>0.92126504667514153</v>
      </c>
      <c r="J6864" s="4">
        <v>3.2455950821423718E-2</v>
      </c>
      <c r="K6864" s="4">
        <v>-0.14463720605759811</v>
      </c>
    </row>
    <row r="6865" spans="7:11" x14ac:dyDescent="0.35">
      <c r="G6865" s="271">
        <v>44348</v>
      </c>
      <c r="H6865" s="4">
        <v>0.29676982745505787</v>
      </c>
      <c r="I6865" s="4">
        <v>0.41820024177198234</v>
      </c>
      <c r="J6865" s="4">
        <v>8.1234607536754488E-2</v>
      </c>
      <c r="K6865" s="4">
        <v>-6.3048874556416834E-2</v>
      </c>
    </row>
    <row r="6866" spans="7:11" x14ac:dyDescent="0.35">
      <c r="G6866" s="271">
        <v>44378</v>
      </c>
      <c r="H6866" s="4">
        <v>9.0840646615102605E-2</v>
      </c>
      <c r="I6866" s="4">
        <v>0.10564959806735086</v>
      </c>
      <c r="J6866" s="4">
        <v>0.12066195597914753</v>
      </c>
      <c r="K6866" s="4">
        <v>-1.7122238309902782E-2</v>
      </c>
    </row>
    <row r="6867" spans="7:11" x14ac:dyDescent="0.35">
      <c r="G6867" s="271">
        <v>44409</v>
      </c>
      <c r="H6867" s="4">
        <v>3.7263531704488484E-2</v>
      </c>
      <c r="I6867" s="4">
        <v>0.44587152299096355</v>
      </c>
      <c r="J6867" s="4">
        <v>7.708454572918888E-2</v>
      </c>
      <c r="K6867" s="4">
        <v>0.10088629801767102</v>
      </c>
    </row>
    <row r="6868" spans="7:11" x14ac:dyDescent="0.35">
      <c r="G6868" s="271">
        <v>44440</v>
      </c>
      <c r="H6868" s="4">
        <v>-0.334940538016122</v>
      </c>
      <c r="I6868" s="4">
        <v>7.3494200091146489E-2</v>
      </c>
      <c r="J6868" s="4">
        <v>3.562528222624417E-2</v>
      </c>
      <c r="K6868" s="4">
        <v>0.12745392501709185</v>
      </c>
    </row>
    <row r="6869" spans="7:11" x14ac:dyDescent="0.35">
      <c r="G6869" s="271">
        <v>44470</v>
      </c>
      <c r="H6869" s="4">
        <v>-0.26446273947832533</v>
      </c>
      <c r="I6869" s="4">
        <v>-0.19567712374520418</v>
      </c>
      <c r="J6869" s="4">
        <v>1.8328203945034982E-3</v>
      </c>
      <c r="K6869" s="4">
        <v>0.16021858246593834</v>
      </c>
    </row>
    <row r="6870" spans="7:11" x14ac:dyDescent="0.35">
      <c r="G6870" s="271">
        <v>44501</v>
      </c>
      <c r="H6870" s="4">
        <v>0.11112872287028819</v>
      </c>
      <c r="I6870" s="4">
        <v>-1.8517570502515346E-2</v>
      </c>
      <c r="J6870" s="4">
        <v>2.1228017259564913E-2</v>
      </c>
      <c r="K6870" s="4">
        <v>0.17815685319126162</v>
      </c>
    </row>
    <row r="6871" spans="7:11" x14ac:dyDescent="0.35">
      <c r="G6871" s="271">
        <v>44531</v>
      </c>
      <c r="H6871" s="4">
        <v>0.67720656265701029</v>
      </c>
      <c r="I6871" s="4">
        <v>0.12017779030044218</v>
      </c>
      <c r="J6871" s="4">
        <v>0.10158342660918085</v>
      </c>
      <c r="K6871" s="4">
        <v>0.17147240891543469</v>
      </c>
    </row>
    <row r="6872" spans="7:11" x14ac:dyDescent="0.35">
      <c r="G6872" s="271">
        <v>44562</v>
      </c>
      <c r="H6872" s="4">
        <v>0.27114697394881038</v>
      </c>
      <c r="I6872" s="4">
        <v>1.0501700850889493</v>
      </c>
      <c r="J6872" s="4">
        <v>0.14978237642053327</v>
      </c>
      <c r="K6872" s="4">
        <v>0.26672671296738981</v>
      </c>
    </row>
    <row r="6873" spans="7:11" x14ac:dyDescent="0.35">
      <c r="G6873" s="271">
        <v>44593</v>
      </c>
      <c r="H6873" s="4">
        <v>0.29491295284640162</v>
      </c>
      <c r="I6873" s="4">
        <v>9.4785248550934176E-2</v>
      </c>
      <c r="J6873" s="4">
        <v>0.19828156829328192</v>
      </c>
      <c r="K6873" s="4">
        <v>0.2761940284173019</v>
      </c>
    </row>
    <row r="6874" spans="7:11" x14ac:dyDescent="0.35">
      <c r="G6874" s="271">
        <v>44621</v>
      </c>
      <c r="H6874" s="4">
        <v>0.13499395144607829</v>
      </c>
      <c r="I6874" s="4">
        <v>8.2194894101504046E-2</v>
      </c>
      <c r="J6874" s="4">
        <v>0.19132127362670026</v>
      </c>
      <c r="K6874" s="4">
        <v>0.26635078324766526</v>
      </c>
    </row>
    <row r="6875" spans="7:11" x14ac:dyDescent="0.35">
      <c r="G6875" s="271">
        <v>44652</v>
      </c>
      <c r="H6875" s="4">
        <v>0.45260861870206659</v>
      </c>
      <c r="I6875" s="4">
        <v>0.18178978289409597</v>
      </c>
      <c r="J6875" s="4">
        <v>0.16588828729633076</v>
      </c>
      <c r="K6875" s="4">
        <v>0.22019083504617698</v>
      </c>
    </row>
    <row r="6876" spans="7:11" x14ac:dyDescent="0.35">
      <c r="G6876" s="271">
        <v>44682</v>
      </c>
      <c r="H6876" s="4">
        <v>0.42205791540320803</v>
      </c>
      <c r="I6876" s="4">
        <v>0.22647243316064181</v>
      </c>
      <c r="J6876" s="4">
        <v>0.14420717089097712</v>
      </c>
      <c r="K6876" s="4">
        <v>0.18564483965476541</v>
      </c>
    </row>
    <row r="6877" spans="7:11" x14ac:dyDescent="0.35">
      <c r="G6877" s="271">
        <v>44713</v>
      </c>
      <c r="H6877" s="4">
        <v>0.48472783065023317</v>
      </c>
      <c r="I6877" s="4">
        <v>0.25168858869110156</v>
      </c>
      <c r="J6877" s="4">
        <v>0.16309648200495097</v>
      </c>
      <c r="K6877" s="4">
        <v>0.17797947263640146</v>
      </c>
    </row>
    <row r="6878" spans="7:11" x14ac:dyDescent="0.35">
      <c r="G6878" s="271">
        <v>44743</v>
      </c>
      <c r="H6878" s="4">
        <v>0.46452632257432569</v>
      </c>
      <c r="I6878" s="4">
        <v>0.33034384257347194</v>
      </c>
      <c r="J6878" s="4">
        <v>0.19008728425539156</v>
      </c>
      <c r="K6878" s="4">
        <v>0.19296891019403328</v>
      </c>
    </row>
    <row r="6879" spans="7:11" x14ac:dyDescent="0.35">
      <c r="G6879" s="271">
        <v>44774</v>
      </c>
      <c r="H6879" s="4">
        <v>-2.7743565721027985E-2</v>
      </c>
      <c r="I6879" s="4">
        <v>0.17352575885002453</v>
      </c>
      <c r="J6879" s="4">
        <v>0.18412683250260375</v>
      </c>
      <c r="K6879" s="4">
        <v>0.18095320307907836</v>
      </c>
    </row>
    <row r="6880" spans="7:11" x14ac:dyDescent="0.35">
      <c r="G6880" s="271">
        <v>44805</v>
      </c>
      <c r="H6880" s="4">
        <v>0.85601523107854427</v>
      </c>
      <c r="I6880" s="4">
        <v>0.41147542212002208</v>
      </c>
      <c r="J6880" s="4">
        <v>0.28327310741672895</v>
      </c>
      <c r="K6880" s="4">
        <v>0.2038402567114026</v>
      </c>
    </row>
    <row r="6881" spans="7:11" x14ac:dyDescent="0.35">
      <c r="G6881" s="271">
        <v>44835</v>
      </c>
      <c r="H6881" s="4">
        <v>0.47281322584165841</v>
      </c>
      <c r="I6881" s="4">
        <v>0.38346209041501211</v>
      </c>
      <c r="J6881" s="4">
        <v>0.36470315581948443</v>
      </c>
      <c r="K6881" s="4">
        <v>0.25848472077458573</v>
      </c>
    </row>
    <row r="6882" spans="7:11" x14ac:dyDescent="0.35">
      <c r="G6882" s="271">
        <v>44866</v>
      </c>
      <c r="H6882" s="4">
        <v>0.17480542477958672</v>
      </c>
      <c r="I6882" s="4">
        <v>0.17373525209084084</v>
      </c>
      <c r="J6882" s="4">
        <v>0.36849317437545936</v>
      </c>
      <c r="K6882" s="4">
        <v>0.27623766190326582</v>
      </c>
    </row>
    <row r="6883" spans="7:11" x14ac:dyDescent="0.35">
      <c r="G6883" s="271">
        <v>44896</v>
      </c>
      <c r="H6883" s="4">
        <v>-1.6418017115901407E-2</v>
      </c>
      <c r="I6883" s="4">
        <v>4.7707358793797949E-2</v>
      </c>
      <c r="J6883" s="4">
        <v>0.31358889670529755</v>
      </c>
      <c r="K6883" s="4">
        <v>0.26762057775022985</v>
      </c>
    </row>
    <row r="6884" spans="7:11" x14ac:dyDescent="0.35">
      <c r="G6884" s="271">
        <v>44927</v>
      </c>
      <c r="H6884" s="4">
        <v>0.32909378649633303</v>
      </c>
      <c r="I6884" s="4">
        <v>-0.28560460362244677</v>
      </c>
      <c r="J6884" s="4">
        <v>0.31774963305272919</v>
      </c>
      <c r="K6884" s="4">
        <v>0.13258860300716946</v>
      </c>
    </row>
    <row r="6885" spans="7:11" x14ac:dyDescent="0.35">
      <c r="G6885" s="271">
        <v>44958</v>
      </c>
      <c r="H6885" s="4">
        <v>6.7606609402702134E-2</v>
      </c>
      <c r="I6885" s="4">
        <v>4.8519214333869076E-2</v>
      </c>
      <c r="J6885" s="4">
        <v>0.29519529007422962</v>
      </c>
      <c r="K6885" s="4">
        <v>0.12818186247927899</v>
      </c>
    </row>
    <row r="6886" spans="7:11" x14ac:dyDescent="0.35">
      <c r="G6886" s="271">
        <v>44986</v>
      </c>
      <c r="H6886" s="4">
        <v>0.11550353088245835</v>
      </c>
      <c r="I6886" s="4">
        <v>0.16879715287820996</v>
      </c>
      <c r="J6886" s="4">
        <v>0.29114556395028912</v>
      </c>
      <c r="K6886" s="4">
        <v>0.13654606788838519</v>
      </c>
    </row>
    <row r="6887" spans="7:11" x14ac:dyDescent="0.35">
      <c r="G6887" s="271">
        <v>45017</v>
      </c>
      <c r="H6887" s="4">
        <v>-0.27669379924767945</v>
      </c>
      <c r="I6887" s="4">
        <v>9.1788189870698478E-3</v>
      </c>
      <c r="J6887" s="4">
        <v>0.21984718558614813</v>
      </c>
      <c r="K6887" s="4">
        <v>0.11919558473141634</v>
      </c>
    </row>
    <row r="6888" spans="7:11" x14ac:dyDescent="0.35">
      <c r="G6888" s="271">
        <v>45047</v>
      </c>
      <c r="H6888" s="4">
        <v>0.23654273303242168</v>
      </c>
      <c r="I6888" s="4">
        <v>0.13345856416679425</v>
      </c>
      <c r="J6888" s="4">
        <v>0.20553678684805132</v>
      </c>
      <c r="K6888" s="4">
        <v>0.11190092374326976</v>
      </c>
    </row>
    <row r="6889" spans="7:11" x14ac:dyDescent="0.35">
      <c r="G6889" s="271">
        <v>45078</v>
      </c>
      <c r="H6889" s="4">
        <v>0.11960323506213699</v>
      </c>
      <c r="I6889" s="4">
        <v>2.8751511915954708E-2</v>
      </c>
      <c r="J6889" s="4">
        <v>0.17589512798094331</v>
      </c>
      <c r="K6889" s="4">
        <v>9.5697593153544647E-2</v>
      </c>
    </row>
    <row r="6890" spans="7:11" x14ac:dyDescent="0.35">
      <c r="G6890" s="271">
        <v>45108</v>
      </c>
      <c r="H6890" s="4">
        <v>0.44126435206613723</v>
      </c>
      <c r="I6890" s="4">
        <v>0.24933840303802146</v>
      </c>
      <c r="J6890" s="4">
        <v>0.18206419813754371</v>
      </c>
      <c r="K6890" s="4">
        <v>9.395227577535703E-2</v>
      </c>
    </row>
    <row r="6891" spans="7:11" x14ac:dyDescent="0.35">
      <c r="G6891" s="271">
        <v>45139</v>
      </c>
      <c r="H6891" s="4">
        <v>0.36859908365614769</v>
      </c>
      <c r="I6891" s="4">
        <v>-0.13550232612747148</v>
      </c>
      <c r="J6891" s="4">
        <v>0.20999423088788571</v>
      </c>
      <c r="K6891" s="4">
        <v>7.5690260539967857E-2</v>
      </c>
    </row>
    <row r="6892" spans="7:11" x14ac:dyDescent="0.35">
      <c r="G6892" s="271">
        <v>45170</v>
      </c>
      <c r="H6892" s="4">
        <v>0.29165670300629709</v>
      </c>
      <c r="I6892" s="4">
        <v>-0.15454038474687248</v>
      </c>
      <c r="J6892" s="4">
        <v>0.18369119950649626</v>
      </c>
      <c r="K6892" s="4">
        <v>3.7695521484052863E-2</v>
      </c>
    </row>
    <row r="6893" spans="7:11" x14ac:dyDescent="0.35">
      <c r="G6893" s="271">
        <v>45200</v>
      </c>
      <c r="H6893" s="4">
        <v>0.44349543890815757</v>
      </c>
      <c r="I6893" s="4">
        <v>-3.7044010077541989E-2</v>
      </c>
      <c r="J6893" s="4">
        <v>0.18966443189984195</v>
      </c>
      <c r="K6893" s="4">
        <v>8.8589633743128005E-3</v>
      </c>
    </row>
    <row r="6894" spans="7:11" x14ac:dyDescent="0.35">
      <c r="G6894" s="271">
        <v>45231</v>
      </c>
      <c r="H6894" s="4">
        <v>0.64162210939369002</v>
      </c>
      <c r="I6894" s="4">
        <v>0.37147226287507884</v>
      </c>
      <c r="J6894" s="4">
        <v>0.22911680320579553</v>
      </c>
      <c r="K6894" s="4">
        <v>2.7225123113764127E-2</v>
      </c>
    </row>
    <row r="6895" spans="7:11" x14ac:dyDescent="0.35">
      <c r="G6895" s="271">
        <v>45261</v>
      </c>
      <c r="H6895" s="4">
        <v>0.53234374990063005</v>
      </c>
      <c r="I6895" s="4">
        <v>0.56313312876253807</v>
      </c>
      <c r="J6895" s="4">
        <v>0.26906335493446609</v>
      </c>
      <c r="K6895" s="4">
        <v>6.8447494355349692E-2</v>
      </c>
    </row>
    <row r="6896" spans="7:11" x14ac:dyDescent="0.35">
      <c r="G6896" s="271">
        <v>45292</v>
      </c>
      <c r="H6896" s="4">
        <v>0.45761370569405768</v>
      </c>
      <c r="I6896" s="4">
        <v>0.25250833637170422</v>
      </c>
      <c r="J6896" s="4">
        <v>0.28137005397231984</v>
      </c>
      <c r="K6896" s="4">
        <v>0.13036544062674627</v>
      </c>
    </row>
    <row r="6897" spans="7:11" x14ac:dyDescent="0.35">
      <c r="G6897" s="271">
        <v>45323</v>
      </c>
      <c r="H6897" s="4">
        <v>0.70216566858431273</v>
      </c>
      <c r="I6897" s="4">
        <v>0.4995978073673133</v>
      </c>
      <c r="J6897" s="4">
        <v>0.3310266317806061</v>
      </c>
      <c r="K6897" s="4">
        <v>0.16734467109363504</v>
      </c>
    </row>
    <row r="6898" spans="7:11" x14ac:dyDescent="0.35">
      <c r="G6898" s="271">
        <v>45352</v>
      </c>
      <c r="H6898" s="4">
        <v>0.51886236352318305</v>
      </c>
      <c r="I6898" s="4">
        <v>0.23066971179176665</v>
      </c>
      <c r="J6898" s="4">
        <v>0.36561524894515163</v>
      </c>
      <c r="K6898" s="4">
        <v>0.17376998474029892</v>
      </c>
    </row>
    <row r="6899" spans="7:11" x14ac:dyDescent="0.35">
      <c r="G6899" s="271">
        <v>45383</v>
      </c>
      <c r="H6899" s="4">
        <v>1.1486319297213332</v>
      </c>
      <c r="I6899" s="4">
        <v>0.42003191553207242</v>
      </c>
      <c r="J6899" s="4">
        <v>0.46965911459861043</v>
      </c>
      <c r="K6899" s="4">
        <v>0.21243160770181091</v>
      </c>
    </row>
    <row r="6900" spans="7:11" x14ac:dyDescent="0.35">
      <c r="G6900" s="271">
        <v>45413</v>
      </c>
      <c r="H6900" s="4">
        <v>0.195399964806382</v>
      </c>
      <c r="I6900" s="4">
        <v>0.1382074512839242</v>
      </c>
      <c r="J6900" s="4">
        <v>0.45963141991331224</v>
      </c>
      <c r="K6900" s="4">
        <v>0.21196944671932161</v>
      </c>
    </row>
    <row r="6901" spans="7:11" x14ac:dyDescent="0.35">
      <c r="G6901" s="271">
        <v>45444</v>
      </c>
      <c r="H6901" s="4">
        <v>8.1027051869315025E-2</v>
      </c>
      <c r="I6901" s="4">
        <v>3.7575340481278419E-2</v>
      </c>
      <c r="J6901" s="4">
        <v>0.45191582708656108</v>
      </c>
      <c r="K6901" s="4">
        <v>0.21225861815480895</v>
      </c>
    </row>
    <row r="6902" spans="7:11" x14ac:dyDescent="0.35">
      <c r="G6902" s="271">
        <v>45474</v>
      </c>
      <c r="H6902" s="4">
        <v>0.15929861889071062</v>
      </c>
      <c r="I6902" s="4">
        <v>-5.5653804087515413E-2</v>
      </c>
      <c r="J6902" s="4">
        <v>0.42049839438877057</v>
      </c>
      <c r="K6902" s="4">
        <v>0.1861731029062057</v>
      </c>
    </row>
    <row r="6903" spans="7:11" x14ac:dyDescent="0.35">
      <c r="G6903" s="271">
        <v>45505</v>
      </c>
      <c r="H6903" s="4">
        <v>5.2308824284610811E-2</v>
      </c>
      <c r="I6903" s="4">
        <v>0.65183045385603644</v>
      </c>
      <c r="J6903" s="4">
        <v>0.3945656158187385</v>
      </c>
      <c r="K6903" s="4">
        <v>0.22753514370332484</v>
      </c>
    </row>
    <row r="6904" spans="7:11" x14ac:dyDescent="0.35">
      <c r="G6904" s="271">
        <v>45536</v>
      </c>
      <c r="H6904" s="4">
        <v>2.1021309989524672E-2</v>
      </c>
      <c r="I6904" s="4">
        <v>0.66351736777046288</v>
      </c>
      <c r="J6904" s="4">
        <v>0.36290432916442161</v>
      </c>
      <c r="K6904" s="4">
        <v>0.28624959340404965</v>
      </c>
    </row>
    <row r="6905" spans="7:11" x14ac:dyDescent="0.35">
      <c r="G6905" s="271">
        <v>45566</v>
      </c>
      <c r="H6905" s="4">
        <v>5.0520240348323142E-2</v>
      </c>
      <c r="I6905" s="4">
        <v>0.39120523889296499</v>
      </c>
      <c r="J6905" s="4">
        <v>0.32087625680984067</v>
      </c>
      <c r="K6905" s="4">
        <v>0.32360979525172784</v>
      </c>
    </row>
    <row r="6906" spans="7:11" x14ac:dyDescent="0.35">
      <c r="G6906" s="271">
        <v>45597</v>
      </c>
      <c r="H6906" s="4">
        <v>-0.25886658253236383</v>
      </c>
      <c r="I6906" s="4">
        <v>0.12621927255444931</v>
      </c>
      <c r="J6906" s="4">
        <v>0.23296569219989793</v>
      </c>
      <c r="K6906" s="4">
        <v>0.29796860123266011</v>
      </c>
    </row>
    <row r="6907" spans="7:11" x14ac:dyDescent="0.35">
      <c r="G6907" s="271">
        <v>45627</v>
      </c>
      <c r="H6907" s="4">
        <v>-0.17749192641774791</v>
      </c>
      <c r="I6907" s="4">
        <v>-2.3007246460823971E-2</v>
      </c>
      <c r="J6907" s="4">
        <v>0.18011048322070367</v>
      </c>
      <c r="K6907" s="4">
        <v>0.24066749450875791</v>
      </c>
    </row>
    <row r="6908" spans="7:11" x14ac:dyDescent="0.35">
      <c r="G6908" s="271">
        <v>45658</v>
      </c>
      <c r="H6908" s="4">
        <v>-0.28188237351729839</v>
      </c>
      <c r="I6908" s="4">
        <v>5.8161473697784016E-2</v>
      </c>
      <c r="J6908" s="4">
        <v>0.11641536441831879</v>
      </c>
      <c r="K6908" s="4">
        <v>0.22128997484969792</v>
      </c>
    </row>
    <row r="6909" spans="7:11" x14ac:dyDescent="0.35">
      <c r="G6909" s="271">
        <v>45689</v>
      </c>
      <c r="H6909" s="4">
        <v>-0.30002551969230795</v>
      </c>
      <c r="I6909" s="4">
        <v>1.0133696894253807E-2</v>
      </c>
      <c r="J6909" s="4">
        <v>3.864413964520752E-2</v>
      </c>
      <c r="K6909" s="4">
        <v>0.17915388916549069</v>
      </c>
    </row>
    <row r="6910" spans="7:11" x14ac:dyDescent="0.35">
      <c r="G6910" s="271">
        <v>45717</v>
      </c>
      <c r="H6910" s="4">
        <v>-0.25821502619602332</v>
      </c>
      <c r="I6910" s="4">
        <v>0.16271550734920881</v>
      </c>
      <c r="J6910" s="4">
        <v>-2.3247284915281163E-2</v>
      </c>
      <c r="K6910" s="4">
        <v>0.17282771276518205</v>
      </c>
    </row>
    <row r="6911" spans="7:11" x14ac:dyDescent="0.35">
      <c r="G6911" s="271">
        <v>45748</v>
      </c>
      <c r="H6911" s="4">
        <v>-0.29865258887276491</v>
      </c>
      <c r="I6911" s="4">
        <v>0.1215540913477009</v>
      </c>
      <c r="J6911" s="4">
        <v>-9.7964439022693695E-2</v>
      </c>
      <c r="K6911" s="4">
        <v>0.147899503759225</v>
      </c>
    </row>
    <row r="6912" spans="7:11" x14ac:dyDescent="0.35">
      <c r="G6912" s="271">
        <v>45778</v>
      </c>
      <c r="H6912" s="4">
        <v>-0.27202277531363539</v>
      </c>
      <c r="I6912" s="4">
        <v>0.40928001150174986</v>
      </c>
      <c r="J6912" s="4">
        <v>-0.13814407316691846</v>
      </c>
      <c r="K6912" s="4">
        <v>0.17364674428414073</v>
      </c>
    </row>
    <row r="6913" spans="7:11" x14ac:dyDescent="0.35">
      <c r="G6913" s="271">
        <v>45809</v>
      </c>
      <c r="H6913" s="4">
        <v>-0.21040470740150585</v>
      </c>
      <c r="I6913" s="4">
        <v>0.3861490268196619</v>
      </c>
      <c r="J6913" s="4">
        <v>-0.15923621238106656</v>
      </c>
      <c r="K6913" s="4">
        <v>0.19661387474465308</v>
      </c>
    </row>
    <row r="6914" spans="7:11" x14ac:dyDescent="0.35">
      <c r="G6914" s="271">
        <v>45839</v>
      </c>
      <c r="H6914" s="4">
        <v>-0.31150864283922253</v>
      </c>
      <c r="I6914" s="4">
        <v>0.41369741262925475</v>
      </c>
      <c r="J6914" s="4">
        <v>-0.19762469504803393</v>
      </c>
      <c r="K6914" s="4">
        <v>0.23040499365128597</v>
      </c>
    </row>
    <row r="6915" spans="7:11" x14ac:dyDescent="0.35">
      <c r="G6915" s="271">
        <v>45870</v>
      </c>
      <c r="H6915" s="4">
        <v>-0.19107299586572524</v>
      </c>
      <c r="I6915" s="4">
        <v>0.1651909276899779</v>
      </c>
      <c r="J6915" s="4">
        <v>-0.21130890266716928</v>
      </c>
      <c r="K6915" s="4">
        <v>0.20912215950196789</v>
      </c>
    </row>
    <row r="6916" spans="7:11" x14ac:dyDescent="0.35">
      <c r="G6916" s="271">
        <v>45901</v>
      </c>
      <c r="H6916" s="4">
        <v>-0.31093954592582096</v>
      </c>
      <c r="I6916" s="4">
        <v>1.4522036864260457E-2</v>
      </c>
      <c r="J6916" s="4">
        <v>-0.23771613215786258</v>
      </c>
      <c r="K6916" s="4">
        <v>0.16911833291156286</v>
      </c>
    </row>
    <row r="6917" spans="7:11" x14ac:dyDescent="0.35">
      <c r="G6917" s="271">
        <v>45931</v>
      </c>
      <c r="H6917" s="4">
        <v>-9.3592678675403218E-2</v>
      </c>
      <c r="I6917" s="4">
        <v>0.43231392977368333</v>
      </c>
      <c r="J6917" s="4">
        <v>-0.24954010033952434</v>
      </c>
      <c r="K6917" s="4">
        <v>0.17834617360607785</v>
      </c>
    </row>
    <row r="6918" spans="7:11" x14ac:dyDescent="0.35">
      <c r="G6918" s="271">
        <v>45962</v>
      </c>
      <c r="H6918" s="4">
        <v>1.3756502478462274E-2</v>
      </c>
      <c r="I6918" s="4">
        <v>1.0279048335007746</v>
      </c>
      <c r="J6918" s="4">
        <v>-0.230732418154034</v>
      </c>
      <c r="K6918" s="4">
        <v>0.2641487419833124</v>
      </c>
    </row>
    <row r="6919" spans="7:11" x14ac:dyDescent="0.35">
      <c r="G6919" s="271">
        <v>45992</v>
      </c>
      <c r="H6919" s="4">
        <v>0.1024881724591693</v>
      </c>
      <c r="I6919" s="4">
        <v>1.0859766621705718</v>
      </c>
      <c r="J6919" s="4">
        <v>-0.21440624887853099</v>
      </c>
      <c r="K6919" s="4">
        <v>0.36676727950132415</v>
      </c>
    </row>
    <row r="6920" spans="7:11" x14ac:dyDescent="0.35">
      <c r="G6920" s="271">
        <v>46023</v>
      </c>
      <c r="H6920" s="4">
        <v>-8.8335194250777738E-2</v>
      </c>
      <c r="I6920" s="4">
        <v>1.0553507196999359</v>
      </c>
      <c r="J6920" s="4">
        <v>-0.20058753217931113</v>
      </c>
      <c r="K6920" s="4">
        <v>0.45250023809144291</v>
      </c>
    </row>
    <row r="6921" spans="7:11" x14ac:dyDescent="0.35">
      <c r="G6921" s="271">
        <v>46054</v>
      </c>
      <c r="H6921" s="4">
        <v>-8.2386645741442943E-2</v>
      </c>
      <c r="I6921" s="4">
        <v>1.0088406476097393</v>
      </c>
      <c r="J6921" s="4">
        <v>-0.18265225831891663</v>
      </c>
      <c r="K6921" s="4">
        <v>0.5429600103423704</v>
      </c>
    </row>
    <row r="6922" spans="7:11" x14ac:dyDescent="0.35">
      <c r="G6922" s="271">
        <v>46082</v>
      </c>
      <c r="H6922" s="4">
        <v>-1</v>
      </c>
      <c r="I6922" s="4">
        <v>-1</v>
      </c>
      <c r="J6922" s="4">
        <v>-0.16819321279703792</v>
      </c>
      <c r="K6922" s="4">
        <v>0.54053016328398518</v>
      </c>
    </row>
    <row r="6923" spans="7:11" x14ac:dyDescent="0.35">
      <c r="G6923" s="271">
        <v>46113</v>
      </c>
      <c r="H6923" s="4">
        <v>-1</v>
      </c>
      <c r="I6923" s="4">
        <v>-1</v>
      </c>
      <c r="J6923" s="4">
        <v>-0.14236753333512464</v>
      </c>
      <c r="K6923" s="4">
        <v>0.54504051355667937</v>
      </c>
    </row>
    <row r="6924" spans="7:11" x14ac:dyDescent="0.35">
      <c r="G6924" s="271">
        <v>46143</v>
      </c>
      <c r="H6924" s="4">
        <v>-1</v>
      </c>
      <c r="I6924" s="4">
        <v>-1</v>
      </c>
      <c r="J6924" s="4">
        <v>-0.12614225553415037</v>
      </c>
      <c r="K6924" s="4">
        <v>0.5068681106686348</v>
      </c>
    </row>
    <row r="6925" spans="7:11" x14ac:dyDescent="0.35">
      <c r="G6925" s="271">
        <v>46174</v>
      </c>
      <c r="H6925" s="4">
        <v>-1</v>
      </c>
      <c r="I6925" s="4">
        <v>-1</v>
      </c>
      <c r="J6925" s="4">
        <v>-0.10608538570857839</v>
      </c>
      <c r="K6925" s="4">
        <v>0.54253556916321677</v>
      </c>
    </row>
    <row r="6926" spans="7:11" x14ac:dyDescent="0.35">
      <c r="G6926" s="271">
        <v>46204</v>
      </c>
      <c r="H6926" s="4">
        <v>-1</v>
      </c>
      <c r="I6926" s="4">
        <v>-1</v>
      </c>
      <c r="J6926" s="4">
        <v>-7.4961458298458572E-2</v>
      </c>
      <c r="K6926" s="4">
        <v>0.5840811203254539</v>
      </c>
    </row>
    <row r="6927" spans="7:11" x14ac:dyDescent="0.35">
      <c r="G6927" s="271">
        <v>46235</v>
      </c>
      <c r="H6927" s="4">
        <v>-1</v>
      </c>
      <c r="I6927" s="4">
        <v>-1</v>
      </c>
      <c r="J6927" s="4">
        <v>-2.6837106817842238E-2</v>
      </c>
      <c r="K6927" s="4">
        <v>0.7032712723069654</v>
      </c>
    </row>
    <row r="6928" spans="7:11" x14ac:dyDescent="0.35">
      <c r="G6928" s="271">
        <v>46266</v>
      </c>
      <c r="H6928" s="4">
        <v>-1</v>
      </c>
      <c r="I6928" s="4">
        <v>-1</v>
      </c>
      <c r="J6928" s="4">
        <v>3.1140686784045579E-2</v>
      </c>
      <c r="K6928" s="4">
        <v>0.86363990867594032</v>
      </c>
    </row>
    <row r="6929" spans="7:11" x14ac:dyDescent="0.35">
      <c r="G6929" s="271">
        <v>46296</v>
      </c>
      <c r="H6929" s="4">
        <v>-1</v>
      </c>
      <c r="I6929" s="4">
        <v>-1</v>
      </c>
      <c r="J6929" s="4">
        <v>-2.5407640890422578E-2</v>
      </c>
      <c r="K6929" s="4">
        <v>0.9284570286110696</v>
      </c>
    </row>
    <row r="6930" spans="7:11" x14ac:dyDescent="0.35">
      <c r="G6930" s="271">
        <v>46327</v>
      </c>
      <c r="H6930" s="4">
        <v>-1</v>
      </c>
      <c r="I6930" s="4">
        <v>-1</v>
      </c>
      <c r="J6930" s="4">
        <v>-6.1488091624611996E-2</v>
      </c>
      <c r="K6930" s="4">
        <v>0.75644776336393038</v>
      </c>
    </row>
    <row r="6931" spans="7:11" x14ac:dyDescent="0.35">
      <c r="G6931" s="271">
        <v>46357</v>
      </c>
      <c r="H6931" s="4">
        <v>-1</v>
      </c>
      <c r="I6931" s="4">
        <v>-1</v>
      </c>
      <c r="J6931" s="4">
        <v>-0.11541337055501455</v>
      </c>
      <c r="K6931" s="4">
        <v>0.59991332357050076</v>
      </c>
    </row>
    <row r="6932" spans="7:11" x14ac:dyDescent="0.35">
      <c r="G6932" s="20" t="s">
        <v>1244</v>
      </c>
    </row>
    <row r="6933" spans="7:11" x14ac:dyDescent="0.35">
      <c r="G6933" s="271">
        <v>34700</v>
      </c>
      <c r="H6933" s="4">
        <v>-1</v>
      </c>
      <c r="I6933" s="4">
        <v>-1</v>
      </c>
      <c r="J6933" s="4">
        <v>-1</v>
      </c>
      <c r="K6933" s="4">
        <v>-1</v>
      </c>
    </row>
    <row r="6934" spans="7:11" x14ac:dyDescent="0.35">
      <c r="G6934" s="271">
        <v>34731</v>
      </c>
      <c r="H6934" s="4">
        <v>-1</v>
      </c>
      <c r="I6934" s="4">
        <v>-1</v>
      </c>
      <c r="J6934" s="4">
        <v>-1</v>
      </c>
      <c r="K6934" s="4">
        <v>-1</v>
      </c>
    </row>
    <row r="6935" spans="7:11" x14ac:dyDescent="0.35">
      <c r="G6935" s="271">
        <v>34759</v>
      </c>
      <c r="H6935" s="4">
        <v>-1</v>
      </c>
      <c r="I6935" s="4">
        <v>-1</v>
      </c>
      <c r="J6935" s="4">
        <v>-1</v>
      </c>
      <c r="K6935" s="4">
        <v>-1</v>
      </c>
    </row>
    <row r="6936" spans="7:11" x14ac:dyDescent="0.35">
      <c r="G6936" s="271">
        <v>34790</v>
      </c>
      <c r="H6936" s="4">
        <v>-1</v>
      </c>
      <c r="I6936" s="4">
        <v>-1</v>
      </c>
      <c r="J6936" s="4">
        <v>-1</v>
      </c>
      <c r="K6936" s="4">
        <v>-1</v>
      </c>
    </row>
    <row r="6937" spans="7:11" x14ac:dyDescent="0.35">
      <c r="G6937" s="271">
        <v>34820</v>
      </c>
      <c r="H6937" s="4">
        <v>-1</v>
      </c>
      <c r="I6937" s="4">
        <v>-1</v>
      </c>
      <c r="J6937" s="4">
        <v>-1</v>
      </c>
      <c r="K6937" s="4">
        <v>-1</v>
      </c>
    </row>
    <row r="6938" spans="7:11" x14ac:dyDescent="0.35">
      <c r="G6938" s="271">
        <v>34851</v>
      </c>
      <c r="H6938" s="4">
        <v>-1</v>
      </c>
      <c r="I6938" s="4">
        <v>-1</v>
      </c>
      <c r="J6938" s="4">
        <v>-1</v>
      </c>
      <c r="K6938" s="4">
        <v>-1</v>
      </c>
    </row>
    <row r="6939" spans="7:11" x14ac:dyDescent="0.35">
      <c r="G6939" s="271">
        <v>34881</v>
      </c>
      <c r="H6939" s="4">
        <v>-1</v>
      </c>
      <c r="I6939" s="4">
        <v>-1</v>
      </c>
      <c r="J6939" s="4">
        <v>-1</v>
      </c>
      <c r="K6939" s="4">
        <v>-1</v>
      </c>
    </row>
    <row r="6940" spans="7:11" x14ac:dyDescent="0.35">
      <c r="G6940" s="271">
        <v>34912</v>
      </c>
      <c r="H6940" s="4">
        <v>-1</v>
      </c>
      <c r="I6940" s="4">
        <v>-1</v>
      </c>
      <c r="J6940" s="4">
        <v>-1</v>
      </c>
      <c r="K6940" s="4">
        <v>-1</v>
      </c>
    </row>
    <row r="6941" spans="7:11" x14ac:dyDescent="0.35">
      <c r="G6941" s="271">
        <v>34943</v>
      </c>
      <c r="H6941" s="4">
        <v>-1</v>
      </c>
      <c r="I6941" s="4">
        <v>-1</v>
      </c>
      <c r="J6941" s="4">
        <v>-1</v>
      </c>
      <c r="K6941" s="4">
        <v>-1</v>
      </c>
    </row>
    <row r="6942" spans="7:11" x14ac:dyDescent="0.35">
      <c r="G6942" s="271">
        <v>34973</v>
      </c>
      <c r="H6942" s="4">
        <v>-1</v>
      </c>
      <c r="I6942" s="4">
        <v>-1</v>
      </c>
      <c r="J6942" s="4">
        <v>-1</v>
      </c>
      <c r="K6942" s="4">
        <v>-1</v>
      </c>
    </row>
    <row r="6943" spans="7:11" x14ac:dyDescent="0.35">
      <c r="G6943" s="271">
        <v>35004</v>
      </c>
      <c r="H6943" s="4">
        <v>-1</v>
      </c>
      <c r="I6943" s="4">
        <v>-1</v>
      </c>
      <c r="J6943" s="4">
        <v>-1</v>
      </c>
      <c r="K6943" s="4">
        <v>-1</v>
      </c>
    </row>
    <row r="6944" spans="7:11" x14ac:dyDescent="0.35">
      <c r="G6944" s="271">
        <v>35034</v>
      </c>
      <c r="H6944" s="4">
        <v>-1</v>
      </c>
      <c r="I6944" s="4">
        <v>-1</v>
      </c>
      <c r="J6944" s="4">
        <v>-1</v>
      </c>
      <c r="K6944" s="4">
        <v>-1</v>
      </c>
    </row>
    <row r="6945" spans="7:11" x14ac:dyDescent="0.35">
      <c r="G6945" s="271">
        <v>35065</v>
      </c>
      <c r="H6945" s="4">
        <v>0.15538588266233577</v>
      </c>
      <c r="I6945" s="4">
        <v>1.9551631643921485E-2</v>
      </c>
      <c r="J6945" s="4">
        <v>7.0225445950020449E-2</v>
      </c>
      <c r="K6945" s="4">
        <v>6.4169402553963417E-2</v>
      </c>
    </row>
    <row r="6946" spans="7:11" x14ac:dyDescent="0.35">
      <c r="G6946" s="271">
        <v>35096</v>
      </c>
      <c r="H6946" s="4">
        <v>6.1638420112318126E-2</v>
      </c>
      <c r="I6946" s="4">
        <v>0.19440359786236683</v>
      </c>
      <c r="J6946" s="4">
        <v>3.2091773524583589E-2</v>
      </c>
      <c r="K6946" s="4">
        <v>6.5652265210732974E-2</v>
      </c>
    </row>
    <row r="6947" spans="7:11" x14ac:dyDescent="0.35">
      <c r="G6947" s="271">
        <v>35125</v>
      </c>
      <c r="H6947" s="4">
        <v>3.2874601192808495E-2</v>
      </c>
      <c r="I6947" s="4">
        <v>-7.7097692771524007E-2</v>
      </c>
      <c r="J6947" s="4">
        <v>-3.3269424428798655E-2</v>
      </c>
      <c r="K6947" s="4">
        <v>-1.468224504928195E-2</v>
      </c>
    </row>
    <row r="6948" spans="7:11" x14ac:dyDescent="0.35">
      <c r="G6948" s="271">
        <v>35156</v>
      </c>
      <c r="H6948" s="4">
        <v>9.7412725023679814E-2</v>
      </c>
      <c r="I6948" s="4">
        <v>-1.4690256038776606E-2</v>
      </c>
      <c r="J6948" s="4">
        <v>4.5031111627005238E-3</v>
      </c>
      <c r="K6948" s="4">
        <v>-2.1763530980664081E-3</v>
      </c>
    </row>
    <row r="6949" spans="7:11" x14ac:dyDescent="0.35">
      <c r="G6949" s="271">
        <v>35186</v>
      </c>
      <c r="H6949" s="4">
        <v>0.10278932999946644</v>
      </c>
      <c r="I6949" s="4">
        <v>-9.4528510196034032E-2</v>
      </c>
      <c r="J6949" s="4">
        <v>3.4784321579728328E-4</v>
      </c>
      <c r="K6949" s="4">
        <v>-3.7155026390669699E-2</v>
      </c>
    </row>
    <row r="6950" spans="7:11" x14ac:dyDescent="0.35">
      <c r="G6950" s="271">
        <v>35217</v>
      </c>
      <c r="H6950" s="4">
        <v>-2.7045446424964537E-2</v>
      </c>
      <c r="I6950" s="4">
        <v>-2.270826795335823E-2</v>
      </c>
      <c r="J6950" s="4">
        <v>-2.197048170263427E-2</v>
      </c>
      <c r="K6950" s="4">
        <v>-2.286342363189342E-2</v>
      </c>
    </row>
    <row r="6951" spans="7:11" x14ac:dyDescent="0.35">
      <c r="G6951" s="271">
        <v>35247</v>
      </c>
      <c r="H6951" s="4">
        <v>0.21328156130033293</v>
      </c>
      <c r="I6951" s="4">
        <v>2.116847736136962E-2</v>
      </c>
      <c r="J6951" s="4">
        <v>5.1401696079924619E-3</v>
      </c>
      <c r="K6951" s="4">
        <v>-4.3656391613747791E-3</v>
      </c>
    </row>
    <row r="6952" spans="7:11" x14ac:dyDescent="0.35">
      <c r="G6952" s="271">
        <v>35278</v>
      </c>
      <c r="H6952" s="4">
        <v>0.20773498656925127</v>
      </c>
      <c r="I6952" s="4">
        <v>6.1889881611344233E-2</v>
      </c>
      <c r="J6952" s="4">
        <v>6.8901546166365124E-2</v>
      </c>
      <c r="K6952" s="4">
        <v>3.2726024142617272E-2</v>
      </c>
    </row>
    <row r="6953" spans="7:11" x14ac:dyDescent="0.35">
      <c r="G6953" s="271">
        <v>35309</v>
      </c>
      <c r="H6953" s="4">
        <v>0.11013521915687319</v>
      </c>
      <c r="I6953" s="4">
        <v>-0.10126698083418162</v>
      </c>
      <c r="J6953" s="4">
        <v>7.9907480105020801E-2</v>
      </c>
      <c r="K6953" s="4">
        <v>1.4347702824524022E-2</v>
      </c>
    </row>
    <row r="6954" spans="7:11" x14ac:dyDescent="0.35">
      <c r="G6954" s="271">
        <v>35339</v>
      </c>
      <c r="H6954" s="4">
        <v>0.19406583943671563</v>
      </c>
      <c r="I6954" s="4">
        <v>7.2471524375829599E-2</v>
      </c>
      <c r="J6954" s="4">
        <v>8.5839865551791128E-2</v>
      </c>
      <c r="K6954" s="4">
        <v>7.4756071535750923E-3</v>
      </c>
    </row>
    <row r="6955" spans="7:11" x14ac:dyDescent="0.35">
      <c r="G6955" s="271">
        <v>35370</v>
      </c>
      <c r="H6955" s="4">
        <v>0.22434247803616936</v>
      </c>
      <c r="I6955" s="4">
        <v>2.8526187527550428E-2</v>
      </c>
      <c r="J6955" s="4">
        <v>9.9193937895350581E-2</v>
      </c>
      <c r="K6955" s="4">
        <v>6.7900911229845651E-3</v>
      </c>
    </row>
    <row r="6956" spans="7:11" x14ac:dyDescent="0.35">
      <c r="G6956" s="271">
        <v>35400</v>
      </c>
      <c r="H6956" s="4">
        <v>0.3992351807573018</v>
      </c>
      <c r="I6956" s="4">
        <v>-5.2152202284552307E-2</v>
      </c>
      <c r="J6956" s="4">
        <v>0.13978588078037135</v>
      </c>
      <c r="K6956" s="4">
        <v>-1.0421513915874758E-3</v>
      </c>
    </row>
    <row r="6957" spans="7:11" x14ac:dyDescent="0.35">
      <c r="G6957" s="271">
        <v>35431</v>
      </c>
      <c r="H6957" s="4">
        <v>0.10589308614436788</v>
      </c>
      <c r="I6957" s="4">
        <v>8.6245019712135162E-2</v>
      </c>
      <c r="J6957" s="4">
        <v>0.13552203941439256</v>
      </c>
      <c r="K6957" s="4">
        <v>4.3141382587190691E-3</v>
      </c>
    </row>
    <row r="6958" spans="7:11" x14ac:dyDescent="0.35">
      <c r="G6958" s="271">
        <v>35462</v>
      </c>
      <c r="H6958" s="4">
        <v>0.15266966164862827</v>
      </c>
      <c r="I6958" s="4">
        <v>-0.2600961108006189</v>
      </c>
      <c r="J6958" s="4">
        <v>0.14325951030585804</v>
      </c>
      <c r="K6958" s="4">
        <v>-3.5802667875071359E-2</v>
      </c>
    </row>
    <row r="6959" spans="7:11" x14ac:dyDescent="0.35">
      <c r="G6959" s="271">
        <v>35490</v>
      </c>
      <c r="H6959" s="4">
        <v>0.12354392998618691</v>
      </c>
      <c r="I6959" s="4">
        <v>-5.1175923439088389E-2</v>
      </c>
      <c r="J6959" s="4">
        <v>0.15204896087907493</v>
      </c>
      <c r="K6959" s="4">
        <v>-3.3195869443606529E-2</v>
      </c>
    </row>
    <row r="6960" spans="7:11" x14ac:dyDescent="0.35">
      <c r="G6960" s="271">
        <v>35521</v>
      </c>
      <c r="H6960" s="4">
        <v>0.60056053872239024</v>
      </c>
      <c r="I6960" s="4">
        <v>0.22565969886158732</v>
      </c>
      <c r="J6960" s="4">
        <v>0.1931318491408871</v>
      </c>
      <c r="K6960" s="4">
        <v>-1.4263382839519556E-2</v>
      </c>
    </row>
    <row r="6961" spans="7:11" x14ac:dyDescent="0.35">
      <c r="G6961" s="271">
        <v>35551</v>
      </c>
      <c r="H6961" s="4">
        <v>0.19255361805996696</v>
      </c>
      <c r="I6961" s="4">
        <v>5.2137941862832049E-2</v>
      </c>
      <c r="J6961" s="4">
        <v>0.20099656494870644</v>
      </c>
      <c r="K6961" s="4">
        <v>-8.3314013346824645E-4</v>
      </c>
    </row>
    <row r="6962" spans="7:11" x14ac:dyDescent="0.35">
      <c r="G6962" s="271">
        <v>35582</v>
      </c>
      <c r="H6962" s="4">
        <v>0.420576852647633</v>
      </c>
      <c r="I6962" s="4">
        <v>0.22184670018567143</v>
      </c>
      <c r="J6962" s="4">
        <v>0.24236253736184743</v>
      </c>
      <c r="K6962" s="4">
        <v>1.7892164165111302E-2</v>
      </c>
    </row>
    <row r="6963" spans="7:11" x14ac:dyDescent="0.35">
      <c r="G6963" s="271">
        <v>35612</v>
      </c>
      <c r="H6963" s="4">
        <v>0.39349078372961066</v>
      </c>
      <c r="I6963" s="4">
        <v>0.28871571281383934</v>
      </c>
      <c r="J6963" s="4">
        <v>0.25884314192772107</v>
      </c>
      <c r="K6963" s="4">
        <v>3.8389369220666048E-2</v>
      </c>
    </row>
    <row r="6964" spans="7:11" x14ac:dyDescent="0.35">
      <c r="G6964" s="271">
        <v>35643</v>
      </c>
      <c r="H6964" s="4">
        <v>0.22227595913726916</v>
      </c>
      <c r="I6964" s="4">
        <v>-2.5151370411135798E-2</v>
      </c>
      <c r="J6964" s="4">
        <v>0.25918540901685749</v>
      </c>
      <c r="K6964" s="4">
        <v>3.2758648810061297E-2</v>
      </c>
    </row>
    <row r="6965" spans="7:11" x14ac:dyDescent="0.35">
      <c r="G6965" s="271">
        <v>35674</v>
      </c>
      <c r="H6965" s="4">
        <v>0.58277333502917306</v>
      </c>
      <c r="I6965" s="4">
        <v>0.36205435389550811</v>
      </c>
      <c r="J6965" s="4">
        <v>0.29783144704603148</v>
      </c>
      <c r="K6965" s="4">
        <v>7.0635966524514426E-2</v>
      </c>
    </row>
    <row r="6966" spans="7:11" x14ac:dyDescent="0.35">
      <c r="G6966" s="271">
        <v>35704</v>
      </c>
      <c r="H6966" s="4">
        <v>0.51377620920269562</v>
      </c>
      <c r="I6966" s="4">
        <v>0.11096578062127938</v>
      </c>
      <c r="J6966" s="4">
        <v>0.32832129295720014</v>
      </c>
      <c r="K6966" s="4">
        <v>7.4476451853827674E-2</v>
      </c>
    </row>
    <row r="6967" spans="7:11" x14ac:dyDescent="0.35">
      <c r="G6967" s="271">
        <v>35735</v>
      </c>
      <c r="H6967" s="4">
        <v>0.22408099838916651</v>
      </c>
      <c r="I6967" s="4">
        <v>0.14116123401309411</v>
      </c>
      <c r="J6967" s="4">
        <v>0.32642201516080793</v>
      </c>
      <c r="K6967" s="4">
        <v>8.4252021046280712E-2</v>
      </c>
    </row>
    <row r="6968" spans="7:11" x14ac:dyDescent="0.35">
      <c r="G6968" s="271">
        <v>35765</v>
      </c>
      <c r="H6968" s="4">
        <v>0.21322914287454164</v>
      </c>
      <c r="I6968" s="4">
        <v>0.25717356466962182</v>
      </c>
      <c r="J6968" s="4">
        <v>0.31137536885086781</v>
      </c>
      <c r="K6968" s="4">
        <v>0.11021471698872354</v>
      </c>
    </row>
    <row r="6969" spans="7:11" x14ac:dyDescent="0.35">
      <c r="G6969" s="271">
        <v>35796</v>
      </c>
      <c r="H6969" s="4">
        <v>0.14691673245081383</v>
      </c>
      <c r="I6969" s="4">
        <v>0.10015424792256211</v>
      </c>
      <c r="J6969" s="4">
        <v>0.31324581606786017</v>
      </c>
      <c r="K6969" s="4">
        <v>0.11125147469599184</v>
      </c>
    </row>
    <row r="6970" spans="7:11" x14ac:dyDescent="0.35">
      <c r="G6970" s="271">
        <v>35827</v>
      </c>
      <c r="H6970" s="4">
        <v>0.25175246730230572</v>
      </c>
      <c r="I6970" s="4">
        <v>0.41016564946295753</v>
      </c>
      <c r="J6970" s="4">
        <v>0.3202441289208271</v>
      </c>
      <c r="K6970" s="4">
        <v>0.16945438795134105</v>
      </c>
    </row>
    <row r="6971" spans="7:11" x14ac:dyDescent="0.35">
      <c r="G6971" s="271">
        <v>35855</v>
      </c>
      <c r="H6971" s="4">
        <v>0.20557723984476151</v>
      </c>
      <c r="I6971" s="4">
        <v>0.25128511839567125</v>
      </c>
      <c r="J6971" s="4">
        <v>0.32618502208002487</v>
      </c>
      <c r="K6971" s="4">
        <v>0.19683589752712605</v>
      </c>
    </row>
    <row r="6972" spans="7:11" x14ac:dyDescent="0.35">
      <c r="G6972" s="271">
        <v>35886</v>
      </c>
      <c r="H6972" s="4">
        <v>0.11456169859193643</v>
      </c>
      <c r="I6972" s="4">
        <v>1.8719285661503493E-2</v>
      </c>
      <c r="J6972" s="4">
        <v>0.28381988031315863</v>
      </c>
      <c r="K6972" s="4">
        <v>0.17706463877497147</v>
      </c>
    </row>
    <row r="6973" spans="7:11" x14ac:dyDescent="0.35">
      <c r="G6973" s="271">
        <v>35916</v>
      </c>
      <c r="H6973" s="4">
        <v>9.6483062605424941E-2</v>
      </c>
      <c r="I6973" s="4">
        <v>0.20860619672713154</v>
      </c>
      <c r="J6973" s="4">
        <v>0.27318183473687752</v>
      </c>
      <c r="K6973" s="4">
        <v>0.19077195770911315</v>
      </c>
    </row>
    <row r="6974" spans="7:11" x14ac:dyDescent="0.35">
      <c r="G6974" s="271">
        <v>35947</v>
      </c>
      <c r="H6974" s="4">
        <v>8.1083245248056768E-2</v>
      </c>
      <c r="I6974" s="4">
        <v>0.13980842578424779</v>
      </c>
      <c r="J6974" s="4">
        <v>0.24235557267547381</v>
      </c>
      <c r="K6974" s="4">
        <v>0.18376487858750123</v>
      </c>
    </row>
    <row r="6975" spans="7:11" x14ac:dyDescent="0.35">
      <c r="G6975" s="271">
        <v>35977</v>
      </c>
      <c r="H6975" s="4">
        <v>0.10467727945410976</v>
      </c>
      <c r="I6975" s="4">
        <v>2.9650064477375615E-2</v>
      </c>
      <c r="J6975" s="4">
        <v>0.21671059694573858</v>
      </c>
      <c r="K6975" s="4">
        <v>0.16137407337255949</v>
      </c>
    </row>
    <row r="6976" spans="7:11" x14ac:dyDescent="0.35">
      <c r="G6976" s="271">
        <v>36008</v>
      </c>
      <c r="H6976" s="4">
        <v>-3.4693806890533918E-2</v>
      </c>
      <c r="I6976" s="4">
        <v>9.2899140826475213E-2</v>
      </c>
      <c r="J6976" s="4">
        <v>0.20192183831206312</v>
      </c>
      <c r="K6976" s="4">
        <v>0.1689963793890501</v>
      </c>
    </row>
    <row r="6977" spans="7:11" x14ac:dyDescent="0.35">
      <c r="G6977" s="271">
        <v>36039</v>
      </c>
      <c r="H6977" s="4">
        <v>-0.1004330041917908</v>
      </c>
      <c r="I6977" s="4">
        <v>4.6536627033238798E-2</v>
      </c>
      <c r="J6977" s="4">
        <v>0.14602808893830077</v>
      </c>
      <c r="K6977" s="4">
        <v>0.14238590306572507</v>
      </c>
    </row>
    <row r="6978" spans="7:11" x14ac:dyDescent="0.35">
      <c r="G6978" s="271">
        <v>36069</v>
      </c>
      <c r="H6978" s="4">
        <v>-0.18569530988348371</v>
      </c>
      <c r="I6978" s="4">
        <v>-0.13804547358462138</v>
      </c>
      <c r="J6978" s="4">
        <v>8.0095312103597216E-2</v>
      </c>
      <c r="K6978" s="4">
        <v>0.1164587371515089</v>
      </c>
    </row>
    <row r="6979" spans="7:11" x14ac:dyDescent="0.35">
      <c r="G6979" s="271">
        <v>36100</v>
      </c>
      <c r="H6979" s="4">
        <v>6.9661583150173234E-2</v>
      </c>
      <c r="I6979" s="4">
        <v>1.305038311897988E-3</v>
      </c>
      <c r="J6979" s="4">
        <v>6.8473827075143934E-2</v>
      </c>
      <c r="K6979" s="4">
        <v>0.10381967339169473</v>
      </c>
    </row>
    <row r="6980" spans="7:11" x14ac:dyDescent="0.35">
      <c r="G6980" s="271">
        <v>36130</v>
      </c>
      <c r="H6980" s="4">
        <v>-9.9179841651748424E-2</v>
      </c>
      <c r="I6980" s="4">
        <v>-5.6250576034494126E-2</v>
      </c>
      <c r="J6980" s="4">
        <v>4.4297080608406425E-2</v>
      </c>
      <c r="K6980" s="4">
        <v>7.7647387846911942E-2</v>
      </c>
    </row>
    <row r="6981" spans="7:11" x14ac:dyDescent="0.35">
      <c r="G6981" s="271">
        <v>36161</v>
      </c>
      <c r="H6981" s="4">
        <v>-3.2122158686147761E-2</v>
      </c>
      <c r="I6981" s="4">
        <v>-0.11539083814548157</v>
      </c>
      <c r="J6981" s="4">
        <v>3.1602930443414889E-2</v>
      </c>
      <c r="K6981" s="4">
        <v>5.9395546403026467E-2</v>
      </c>
    </row>
    <row r="6982" spans="7:11" x14ac:dyDescent="0.35">
      <c r="G6982" s="271">
        <v>36192</v>
      </c>
      <c r="H6982" s="4">
        <v>-4.1809108000073758E-3</v>
      </c>
      <c r="I6982" s="4">
        <v>-7.1263113343129181E-2</v>
      </c>
      <c r="J6982" s="4">
        <v>1.355495943228302E-2</v>
      </c>
      <c r="K6982" s="4">
        <v>2.6144330530492477E-2</v>
      </c>
    </row>
    <row r="6983" spans="7:11" x14ac:dyDescent="0.35">
      <c r="G6983" s="271">
        <v>36220</v>
      </c>
      <c r="H6983" s="4">
        <v>8.907717093905454E-2</v>
      </c>
      <c r="I6983" s="4">
        <v>2.6972299984863835E-2</v>
      </c>
      <c r="J6983" s="4">
        <v>6.0665261294885475E-3</v>
      </c>
      <c r="K6983" s="4">
        <v>9.8346590156310754E-3</v>
      </c>
    </row>
    <row r="6984" spans="7:11" x14ac:dyDescent="0.35">
      <c r="G6984" s="271">
        <v>36251</v>
      </c>
      <c r="H6984" s="4">
        <v>-0.1580304514529679</v>
      </c>
      <c r="I6984" s="4">
        <v>5.8758371537763754E-2</v>
      </c>
      <c r="J6984" s="4">
        <v>-1.90366172156341E-2</v>
      </c>
      <c r="K6984" s="4">
        <v>1.3246407784794467E-2</v>
      </c>
    </row>
    <row r="6985" spans="7:11" x14ac:dyDescent="0.35">
      <c r="G6985" s="271">
        <v>36281</v>
      </c>
      <c r="H6985" s="4">
        <v>-2.1859399066172736E-2</v>
      </c>
      <c r="I6985" s="4">
        <v>-5.5817977175499967E-2</v>
      </c>
      <c r="J6985" s="4">
        <v>-2.7980874770531239E-2</v>
      </c>
      <c r="K6985" s="4">
        <v>-8.1121238925176975E-3</v>
      </c>
    </row>
    <row r="6986" spans="7:11" x14ac:dyDescent="0.35">
      <c r="G6986" s="271">
        <v>36312</v>
      </c>
      <c r="H6986" s="4">
        <v>0.1142157225005036</v>
      </c>
      <c r="I6986" s="4">
        <v>7.9683745113742654E-2</v>
      </c>
      <c r="J6986" s="4">
        <v>-2.4235153719841529E-2</v>
      </c>
      <c r="K6986" s="4">
        <v>-1.181963820070453E-2</v>
      </c>
    </row>
    <row r="6987" spans="7:11" x14ac:dyDescent="0.35">
      <c r="G6987" s="271">
        <v>36342</v>
      </c>
      <c r="H6987" s="4">
        <v>-4.3755447596559582E-2</v>
      </c>
      <c r="I6987" s="4">
        <v>6.3129023369674853E-2</v>
      </c>
      <c r="J6987" s="4">
        <v>-3.7120816690449421E-2</v>
      </c>
      <c r="K6987" s="4">
        <v>-8.8975627786851419E-3</v>
      </c>
    </row>
    <row r="6988" spans="7:11" x14ac:dyDescent="0.35">
      <c r="G6988" s="271">
        <v>36373</v>
      </c>
      <c r="H6988" s="4">
        <v>0.13885505893498129</v>
      </c>
      <c r="I6988" s="4">
        <v>0.23579982197321026</v>
      </c>
      <c r="J6988" s="4">
        <v>-2.9071558455797564E-2</v>
      </c>
      <c r="K6988" s="4">
        <v>-1.073603638173104E-4</v>
      </c>
    </row>
    <row r="6989" spans="7:11" x14ac:dyDescent="0.35">
      <c r="G6989" s="271">
        <v>36404</v>
      </c>
      <c r="H6989" s="4">
        <v>5.652918775309379E-2</v>
      </c>
      <c r="I6989" s="4">
        <v>0.1379771264753149</v>
      </c>
      <c r="J6989" s="4">
        <v>-1.5745013374329098E-2</v>
      </c>
      <c r="K6989" s="4">
        <v>8.5212514098778058E-3</v>
      </c>
    </row>
    <row r="6990" spans="7:11" x14ac:dyDescent="0.35">
      <c r="G6990" s="271">
        <v>36434</v>
      </c>
      <c r="H6990" s="4">
        <v>3.3976027829264677E-2</v>
      </c>
      <c r="I6990" s="4">
        <v>0.12162149329558725</v>
      </c>
      <c r="J6990" s="4">
        <v>6.608974686802549E-3</v>
      </c>
      <c r="K6990" s="4">
        <v>3.099833993089085E-2</v>
      </c>
    </row>
    <row r="6991" spans="7:11" x14ac:dyDescent="0.35">
      <c r="G6991" s="271">
        <v>36465</v>
      </c>
      <c r="H6991" s="4">
        <v>2.8824862279603902E-3</v>
      </c>
      <c r="I6991" s="4">
        <v>0.2112116160654669</v>
      </c>
      <c r="J6991" s="4">
        <v>9.1513389580000215E-4</v>
      </c>
      <c r="K6991" s="4">
        <v>4.8587351843225823E-2</v>
      </c>
    </row>
    <row r="6992" spans="7:11" x14ac:dyDescent="0.35">
      <c r="G6992" s="271">
        <v>36495</v>
      </c>
      <c r="H6992" s="4">
        <v>0.10423136485753282</v>
      </c>
      <c r="I6992" s="4">
        <v>0.44750264052627653</v>
      </c>
      <c r="J6992" s="4">
        <v>1.6498727470301677E-2</v>
      </c>
      <c r="K6992" s="4">
        <v>9.0031407620747128E-2</v>
      </c>
    </row>
    <row r="6993" spans="7:11" x14ac:dyDescent="0.35">
      <c r="G6993" s="271">
        <v>36526</v>
      </c>
      <c r="H6993" s="4">
        <v>0.18558243771296934</v>
      </c>
      <c r="I6993" s="4">
        <v>0.5025735643912006</v>
      </c>
      <c r="J6993" s="4">
        <v>3.2244236446658858E-2</v>
      </c>
      <c r="K6993" s="4">
        <v>0.13605793415879752</v>
      </c>
    </row>
    <row r="6994" spans="7:11" x14ac:dyDescent="0.35">
      <c r="G6994" s="271">
        <v>36557</v>
      </c>
      <c r="H6994" s="4">
        <v>0.13873598349537208</v>
      </c>
      <c r="I6994" s="4">
        <v>0.50590851326475361</v>
      </c>
      <c r="J6994" s="4">
        <v>4.4230315507342022E-2</v>
      </c>
      <c r="K6994" s="4">
        <v>0.18310196454229888</v>
      </c>
    </row>
    <row r="6995" spans="7:11" x14ac:dyDescent="0.35">
      <c r="G6995" s="271">
        <v>36586</v>
      </c>
      <c r="H6995" s="4">
        <v>0.13501016278434719</v>
      </c>
      <c r="I6995" s="4">
        <v>0.30748682581926179</v>
      </c>
      <c r="J6995" s="4">
        <v>4.9030939835906562E-2</v>
      </c>
      <c r="K6995" s="4">
        <v>0.20870071848579186</v>
      </c>
    </row>
    <row r="6996" spans="7:11" x14ac:dyDescent="0.35">
      <c r="G6996" s="271">
        <v>36617</v>
      </c>
      <c r="H6996" s="4">
        <v>0.23361179174975977</v>
      </c>
      <c r="I6996" s="4">
        <v>0.20615580545967616</v>
      </c>
      <c r="J6996" s="4">
        <v>8.4510498272334589E-2</v>
      </c>
      <c r="K6996" s="4">
        <v>0.22103346217575148</v>
      </c>
    </row>
    <row r="6997" spans="7:11" x14ac:dyDescent="0.35">
      <c r="G6997" s="271">
        <v>36647</v>
      </c>
      <c r="H6997" s="4">
        <v>0.36716757478739614</v>
      </c>
      <c r="I6997" s="4">
        <v>0.47969673663376988</v>
      </c>
      <c r="J6997" s="4">
        <v>0.11707610437423766</v>
      </c>
      <c r="K6997" s="4">
        <v>0.26966897648587018</v>
      </c>
    </row>
    <row r="6998" spans="7:11" x14ac:dyDescent="0.35">
      <c r="G6998" s="271">
        <v>36678</v>
      </c>
      <c r="H6998" s="4">
        <v>6.0784933298543287E-2</v>
      </c>
      <c r="I6998" s="4">
        <v>0.33250325494408584</v>
      </c>
      <c r="J6998" s="4">
        <v>0.11151390518403814</v>
      </c>
      <c r="K6998" s="4">
        <v>0.29271113594219456</v>
      </c>
    </row>
    <row r="6999" spans="7:11" x14ac:dyDescent="0.35">
      <c r="G6999" s="271">
        <v>36708</v>
      </c>
      <c r="H6999" s="4">
        <v>8.5154580128974366E-2</v>
      </c>
      <c r="I6999" s="4">
        <v>0.26627440328219221</v>
      </c>
      <c r="J6999" s="4">
        <v>0.12429176328491587</v>
      </c>
      <c r="K6999" s="4">
        <v>0.30984298019575651</v>
      </c>
    </row>
    <row r="7000" spans="7:11" x14ac:dyDescent="0.35">
      <c r="G7000" s="271">
        <v>36739</v>
      </c>
      <c r="H7000" s="4">
        <v>0.19085862376392804</v>
      </c>
      <c r="I7000" s="4">
        <v>0.39816361353891105</v>
      </c>
      <c r="J7000" s="4">
        <v>0.12721893339446844</v>
      </c>
      <c r="K7000" s="4">
        <v>0.32046923773288483</v>
      </c>
    </row>
    <row r="7001" spans="7:11" x14ac:dyDescent="0.35">
      <c r="G7001" s="271">
        <v>36770</v>
      </c>
      <c r="H7001" s="4">
        <v>0.27189421959691806</v>
      </c>
      <c r="I7001" s="4">
        <v>0.4741508091142379</v>
      </c>
      <c r="J7001" s="4">
        <v>0.14557052423004246</v>
      </c>
      <c r="K7001" s="4">
        <v>0.35316597373993774</v>
      </c>
    </row>
    <row r="7002" spans="7:11" x14ac:dyDescent="0.35">
      <c r="G7002" s="271">
        <v>36800</v>
      </c>
      <c r="H7002" s="4">
        <v>0.18315399425286816</v>
      </c>
      <c r="I7002" s="4">
        <v>0.43021337299810813</v>
      </c>
      <c r="J7002" s="4">
        <v>0.1584994535856632</v>
      </c>
      <c r="K7002" s="4">
        <v>0.37764851154572465</v>
      </c>
    </row>
    <row r="7003" spans="7:11" x14ac:dyDescent="0.35">
      <c r="G7003" s="271">
        <v>36831</v>
      </c>
      <c r="H7003" s="4">
        <v>0.18690790502398924</v>
      </c>
      <c r="I7003" s="4">
        <v>0.56122531842020829</v>
      </c>
      <c r="J7003" s="4">
        <v>0.17521035839368548</v>
      </c>
      <c r="K7003" s="4">
        <v>0.4087229206724281</v>
      </c>
    </row>
    <row r="7004" spans="7:11" x14ac:dyDescent="0.35">
      <c r="G7004" s="271">
        <v>36861</v>
      </c>
      <c r="H7004" s="4">
        <v>0.14838060659908336</v>
      </c>
      <c r="I7004" s="4">
        <v>8.0131805242605436E-2</v>
      </c>
      <c r="J7004" s="4">
        <v>0.17816684730410581</v>
      </c>
      <c r="K7004" s="4">
        <v>0.37037285593370872</v>
      </c>
    </row>
    <row r="7005" spans="7:11" x14ac:dyDescent="0.35">
      <c r="G7005" s="271">
        <v>36892</v>
      </c>
      <c r="H7005" s="4">
        <v>0.15720962148903594</v>
      </c>
      <c r="I7005" s="4">
        <v>8.594394522438642E-2</v>
      </c>
      <c r="J7005" s="4">
        <v>0.17592300543635164</v>
      </c>
      <c r="K7005" s="4">
        <v>0.33521125772125782</v>
      </c>
    </row>
    <row r="7006" spans="7:11" x14ac:dyDescent="0.35">
      <c r="G7006" s="271">
        <v>36923</v>
      </c>
      <c r="H7006" s="4">
        <v>3.0505217338738788E-4</v>
      </c>
      <c r="I7006" s="4">
        <v>-5.120814892094594E-3</v>
      </c>
      <c r="J7006" s="4">
        <v>0.1628620457415817</v>
      </c>
      <c r="K7006" s="4">
        <v>0.28940538568727581</v>
      </c>
    </row>
    <row r="7007" spans="7:11" x14ac:dyDescent="0.35">
      <c r="G7007" s="271">
        <v>36951</v>
      </c>
      <c r="H7007" s="4">
        <v>-2.8692530703393837E-2</v>
      </c>
      <c r="I7007" s="4">
        <v>9.3967807362377309E-2</v>
      </c>
      <c r="J7007" s="4">
        <v>0.14537262924779948</v>
      </c>
      <c r="K7007" s="4">
        <v>0.26844121890918737</v>
      </c>
    </row>
    <row r="7008" spans="7:11" x14ac:dyDescent="0.35">
      <c r="G7008" s="271">
        <v>36982</v>
      </c>
      <c r="H7008" s="4">
        <v>-4.0728445619453546E-2</v>
      </c>
      <c r="I7008" s="4">
        <v>4.2715899876025976E-2</v>
      </c>
      <c r="J7008" s="4">
        <v>0.12122132328394586</v>
      </c>
      <c r="K7008" s="4">
        <v>0.25319204116372673</v>
      </c>
    </row>
    <row r="7009" spans="7:11" x14ac:dyDescent="0.35">
      <c r="G7009" s="271">
        <v>37012</v>
      </c>
      <c r="H7009" s="4">
        <v>-5.4862546606659568E-2</v>
      </c>
      <c r="I7009" s="4">
        <v>3.7381746060284993E-2</v>
      </c>
      <c r="J7009" s="4">
        <v>8.4972270622026169E-2</v>
      </c>
      <c r="K7009" s="4">
        <v>0.21530582177447455</v>
      </c>
    </row>
    <row r="7010" spans="7:11" x14ac:dyDescent="0.35">
      <c r="G7010" s="271">
        <v>37043</v>
      </c>
      <c r="H7010" s="4">
        <v>-2.3458340995719862E-2</v>
      </c>
      <c r="I7010" s="4">
        <v>0.16101176264315864</v>
      </c>
      <c r="J7010" s="4">
        <v>7.6511444050258115E-2</v>
      </c>
      <c r="K7010" s="4">
        <v>0.20115759680096179</v>
      </c>
    </row>
    <row r="7011" spans="7:11" x14ac:dyDescent="0.35">
      <c r="G7011" s="271">
        <v>37073</v>
      </c>
      <c r="H7011" s="4">
        <v>2.3500111645887278E-2</v>
      </c>
      <c r="I7011" s="4">
        <v>5.5344815007461134E-2</v>
      </c>
      <c r="J7011" s="4">
        <v>7.0982463670643314E-2</v>
      </c>
      <c r="K7011" s="4">
        <v>0.1839205787342828</v>
      </c>
    </row>
    <row r="7012" spans="7:11" x14ac:dyDescent="0.35">
      <c r="G7012" s="271">
        <v>37104</v>
      </c>
      <c r="H7012" s="4">
        <v>6.1411439695509884E-2</v>
      </c>
      <c r="I7012" s="4">
        <v>1.6850590323625791E-2</v>
      </c>
      <c r="J7012" s="4">
        <v>6.4643711783144431E-2</v>
      </c>
      <c r="K7012" s="4">
        <v>0.15960882974616841</v>
      </c>
    </row>
    <row r="7013" spans="7:11" x14ac:dyDescent="0.35">
      <c r="G7013" s="271">
        <v>37135</v>
      </c>
      <c r="H7013" s="4">
        <v>-0.19570008070656042</v>
      </c>
      <c r="I7013" s="4">
        <v>-0.26129669289080226</v>
      </c>
      <c r="J7013" s="4">
        <v>2.3881226372107767E-2</v>
      </c>
      <c r="K7013" s="4">
        <v>8.7667283158017639E-2</v>
      </c>
    </row>
    <row r="7014" spans="7:11" x14ac:dyDescent="0.35">
      <c r="G7014" s="271">
        <v>37165</v>
      </c>
      <c r="H7014" s="4">
        <v>2.3539158533626647E-2</v>
      </c>
      <c r="I7014" s="4">
        <v>4.9329792024596086E-2</v>
      </c>
      <c r="J7014" s="4">
        <v>1.1634654336428296E-2</v>
      </c>
      <c r="K7014" s="4">
        <v>6.27562909805508E-2</v>
      </c>
    </row>
    <row r="7015" spans="7:11" x14ac:dyDescent="0.35">
      <c r="G7015" s="271">
        <v>37196</v>
      </c>
      <c r="H7015" s="4">
        <v>-5.7766544134401743E-2</v>
      </c>
      <c r="I7015" s="4">
        <v>-0.25865765031574739</v>
      </c>
      <c r="J7015" s="4">
        <v>-8.321962605586597E-3</v>
      </c>
      <c r="K7015" s="4">
        <v>-5.982508794914021E-3</v>
      </c>
    </row>
    <row r="7016" spans="7:11" x14ac:dyDescent="0.35">
      <c r="G7016" s="271">
        <v>37226</v>
      </c>
      <c r="H7016" s="4">
        <v>-0.13813625645121297</v>
      </c>
      <c r="I7016" s="4">
        <v>-0.20372352413116612</v>
      </c>
      <c r="J7016" s="4">
        <v>-2.8811520917686129E-2</v>
      </c>
      <c r="K7016" s="4">
        <v>-2.9582931307935878E-2</v>
      </c>
    </row>
    <row r="7017" spans="7:11" x14ac:dyDescent="0.35">
      <c r="G7017" s="271">
        <v>37257</v>
      </c>
      <c r="H7017" s="4">
        <v>-5.9536651784120487E-2</v>
      </c>
      <c r="I7017" s="4">
        <v>0.1247586346787386</v>
      </c>
      <c r="J7017" s="4">
        <v>-4.4348843209278566E-2</v>
      </c>
      <c r="K7017" s="4">
        <v>-2.5900273994518219E-2</v>
      </c>
    </row>
    <row r="7018" spans="7:11" x14ac:dyDescent="0.35">
      <c r="G7018" s="271">
        <v>37288</v>
      </c>
      <c r="H7018" s="4">
        <v>9.1354796516400771E-3</v>
      </c>
      <c r="I7018" s="4">
        <v>1.5295568629983602E-2</v>
      </c>
      <c r="J7018" s="4">
        <v>-4.3653801196694819E-2</v>
      </c>
      <c r="K7018" s="4">
        <v>-2.4318128241636927E-2</v>
      </c>
    </row>
    <row r="7019" spans="7:11" x14ac:dyDescent="0.35">
      <c r="G7019" s="271">
        <v>37316</v>
      </c>
      <c r="H7019" s="4">
        <v>-5.12220358519071E-2</v>
      </c>
      <c r="I7019" s="4">
        <v>-0.11729909562970076</v>
      </c>
      <c r="J7019" s="4">
        <v>-4.56937375640738E-2</v>
      </c>
      <c r="K7019" s="4">
        <v>-4.1693650874025101E-2</v>
      </c>
    </row>
    <row r="7020" spans="7:11" x14ac:dyDescent="0.35">
      <c r="G7020" s="271">
        <v>37347</v>
      </c>
      <c r="H7020" s="4">
        <v>0.14677216386810832</v>
      </c>
      <c r="I7020" s="4">
        <v>0.10748955930035442</v>
      </c>
      <c r="J7020" s="4">
        <v>-3.0672414246673996E-2</v>
      </c>
      <c r="K7020" s="4">
        <v>-3.6720666381687583E-2</v>
      </c>
    </row>
    <row r="7021" spans="7:11" x14ac:dyDescent="0.35">
      <c r="G7021" s="271">
        <v>37377</v>
      </c>
      <c r="H7021" s="4">
        <v>-2.5624822568293126E-5</v>
      </c>
      <c r="I7021" s="4">
        <v>-4.1049662622938854E-2</v>
      </c>
      <c r="J7021" s="4">
        <v>-2.5683536885661717E-2</v>
      </c>
      <c r="K7021" s="4">
        <v>-4.3362521763365969E-2</v>
      </c>
    </row>
    <row r="7022" spans="7:11" x14ac:dyDescent="0.35">
      <c r="G7022" s="271">
        <v>37408</v>
      </c>
      <c r="H7022" s="4">
        <v>-0.12991209712679552</v>
      </c>
      <c r="I7022" s="4">
        <v>-0.21233105810189601</v>
      </c>
      <c r="J7022" s="4">
        <v>-3.5229983889259908E-2</v>
      </c>
      <c r="K7022" s="4">
        <v>-7.6530160768011446E-2</v>
      </c>
    </row>
    <row r="7023" spans="7:11" x14ac:dyDescent="0.35">
      <c r="G7023" s="271">
        <v>37438</v>
      </c>
      <c r="H7023" s="4">
        <v>9.7767684302292324E-3</v>
      </c>
      <c r="I7023" s="4">
        <v>9.7194008852068414E-3</v>
      </c>
      <c r="J7023" s="4">
        <v>-3.6302319363641367E-2</v>
      </c>
      <c r="K7023" s="4">
        <v>-7.954569723464755E-2</v>
      </c>
    </row>
    <row r="7024" spans="7:11" x14ac:dyDescent="0.35">
      <c r="G7024" s="271">
        <v>37469</v>
      </c>
      <c r="H7024" s="4">
        <v>-0.10605351473579416</v>
      </c>
      <c r="I7024" s="4">
        <v>-0.14623561130745666</v>
      </c>
      <c r="J7024" s="4">
        <v>-4.5578606444932057E-2</v>
      </c>
      <c r="K7024" s="4">
        <v>-9.0294124622487093E-2</v>
      </c>
    </row>
    <row r="7025" spans="7:11" x14ac:dyDescent="0.35">
      <c r="G7025" s="271">
        <v>37500</v>
      </c>
      <c r="H7025" s="4">
        <v>0.10321604171419407</v>
      </c>
      <c r="I7025" s="4">
        <v>8.4790641307796788E-2</v>
      </c>
      <c r="J7025" s="4">
        <v>-2.0203373099539568E-2</v>
      </c>
      <c r="K7025" s="4">
        <v>-5.8974590429137552E-2</v>
      </c>
    </row>
    <row r="7026" spans="7:11" x14ac:dyDescent="0.35">
      <c r="G7026" s="271">
        <v>37530</v>
      </c>
      <c r="H7026" s="4">
        <v>0.12924534069375615</v>
      </c>
      <c r="I7026" s="4">
        <v>3.2328119147773116E-3</v>
      </c>
      <c r="J7026" s="4">
        <v>-1.0406063754911155E-2</v>
      </c>
      <c r="K7026" s="4">
        <v>-6.2604616835482463E-2</v>
      </c>
    </row>
    <row r="7027" spans="7:11" x14ac:dyDescent="0.35">
      <c r="G7027" s="271">
        <v>37561</v>
      </c>
      <c r="H7027" s="4">
        <v>-2.84223822321783E-2</v>
      </c>
      <c r="I7027" s="4">
        <v>0.20357934527523969</v>
      </c>
      <c r="J7027" s="4">
        <v>-7.5891889100307974E-3</v>
      </c>
      <c r="K7027" s="4">
        <v>-2.014497849495156E-2</v>
      </c>
    </row>
    <row r="7028" spans="7:11" x14ac:dyDescent="0.35">
      <c r="G7028" s="271">
        <v>37591</v>
      </c>
      <c r="H7028" s="4">
        <v>9.5796321322827227E-2</v>
      </c>
      <c r="I7028" s="4">
        <v>0.26416213230620622</v>
      </c>
      <c r="J7028" s="4">
        <v>9.8145007446102106E-3</v>
      </c>
      <c r="K7028" s="4">
        <v>1.5788380274139646E-2</v>
      </c>
    </row>
    <row r="7029" spans="7:11" x14ac:dyDescent="0.35">
      <c r="G7029" s="271">
        <v>37622</v>
      </c>
      <c r="H7029" s="4">
        <v>2.5464139542425102E-2</v>
      </c>
      <c r="I7029" s="4">
        <v>-4.678118282452548E-2</v>
      </c>
      <c r="J7029" s="4">
        <v>1.6952906320790273E-2</v>
      </c>
      <c r="K7029" s="4">
        <v>1.6502917397762662E-3</v>
      </c>
    </row>
    <row r="7030" spans="7:11" x14ac:dyDescent="0.35">
      <c r="G7030" s="271">
        <v>37653</v>
      </c>
      <c r="H7030" s="4">
        <v>4.7181457206013633E-4</v>
      </c>
      <c r="I7030" s="4">
        <v>1.6983416408613561E-2</v>
      </c>
      <c r="J7030" s="4">
        <v>1.6228588382470432E-2</v>
      </c>
      <c r="K7030" s="4">
        <v>1.8037813703946082E-3</v>
      </c>
    </row>
    <row r="7031" spans="7:11" x14ac:dyDescent="0.35">
      <c r="G7031" s="271">
        <v>37681</v>
      </c>
      <c r="H7031" s="4">
        <v>2.6689973358604568E-2</v>
      </c>
      <c r="I7031" s="4">
        <v>0.16172390375640711</v>
      </c>
      <c r="J7031" s="4">
        <v>2.3428834562315259E-2</v>
      </c>
      <c r="K7031" s="4">
        <v>2.5268869795522564E-2</v>
      </c>
    </row>
    <row r="7032" spans="7:11" x14ac:dyDescent="0.35">
      <c r="G7032" s="271">
        <v>37712</v>
      </c>
      <c r="H7032" s="4">
        <v>-9.8569326840891591E-2</v>
      </c>
      <c r="I7032" s="4">
        <v>-3.0305576512624E-2</v>
      </c>
      <c r="J7032" s="4">
        <v>1.6473418349798319E-3</v>
      </c>
      <c r="K7032" s="4">
        <v>1.439099387978926E-2</v>
      </c>
    </row>
    <row r="7033" spans="7:11" x14ac:dyDescent="0.35">
      <c r="G7033" s="271">
        <v>37742</v>
      </c>
      <c r="H7033" s="4">
        <v>1.1565344111665876E-3</v>
      </c>
      <c r="I7033" s="4">
        <v>2.5607900819700768E-2</v>
      </c>
      <c r="J7033" s="4">
        <v>1.7549709216282405E-3</v>
      </c>
      <c r="K7033" s="4">
        <v>2.0457442391119462E-2</v>
      </c>
    </row>
    <row r="7034" spans="7:11" x14ac:dyDescent="0.35">
      <c r="G7034" s="271">
        <v>37773</v>
      </c>
      <c r="H7034" s="4">
        <v>0.11227863900880752</v>
      </c>
      <c r="I7034" s="4">
        <v>0.14530910041543832</v>
      </c>
      <c r="J7034" s="4">
        <v>2.2921731570615833E-2</v>
      </c>
      <c r="K7034" s="4">
        <v>5.4929878663176668E-2</v>
      </c>
    </row>
    <row r="7035" spans="7:11" x14ac:dyDescent="0.35">
      <c r="G7035" s="271">
        <v>37803</v>
      </c>
      <c r="H7035" s="4">
        <v>-3.8432089451866047E-2</v>
      </c>
      <c r="I7035" s="4">
        <v>-1.1785325563089644E-2</v>
      </c>
      <c r="J7035" s="4">
        <v>1.8532924400788797E-2</v>
      </c>
      <c r="K7035" s="4">
        <v>5.3054972174711779E-2</v>
      </c>
    </row>
    <row r="7036" spans="7:11" x14ac:dyDescent="0.35">
      <c r="G7036" s="271">
        <v>37834</v>
      </c>
      <c r="H7036" s="4">
        <v>2.1702166230449071E-2</v>
      </c>
      <c r="I7036" s="4">
        <v>4.4150505541514784E-2</v>
      </c>
      <c r="J7036" s="4">
        <v>2.6186441005171313E-2</v>
      </c>
      <c r="K7036" s="4">
        <v>6.7079785585957286E-2</v>
      </c>
    </row>
    <row r="7037" spans="7:11" x14ac:dyDescent="0.35">
      <c r="G7037" s="271">
        <v>37865</v>
      </c>
      <c r="H7037" s="4">
        <v>-3.5210115589872193E-2</v>
      </c>
      <c r="I7037" s="4">
        <v>7.5749206267113012E-2</v>
      </c>
      <c r="J7037" s="4">
        <v>1.500974619444384E-2</v>
      </c>
      <c r="K7037" s="4">
        <v>6.6399825356963316E-2</v>
      </c>
    </row>
    <row r="7038" spans="7:11" x14ac:dyDescent="0.35">
      <c r="G7038" s="271">
        <v>37895</v>
      </c>
      <c r="H7038" s="4">
        <v>-8.2733730891876411E-2</v>
      </c>
      <c r="I7038" s="4">
        <v>9.9944171596081377E-2</v>
      </c>
      <c r="J7038" s="4">
        <v>-5.8288637098261598E-3</v>
      </c>
      <c r="K7038" s="4">
        <v>7.5543251509188725E-2</v>
      </c>
    </row>
    <row r="7039" spans="7:11" x14ac:dyDescent="0.35">
      <c r="G7039" s="271">
        <v>37926</v>
      </c>
      <c r="H7039" s="4">
        <v>-1.6626165093071021E-3</v>
      </c>
      <c r="I7039" s="4">
        <v>-0.10804009370951162</v>
      </c>
      <c r="J7039" s="4">
        <v>-3.4839169566910355E-3</v>
      </c>
      <c r="K7039" s="4">
        <v>4.7044171778713784E-2</v>
      </c>
    </row>
    <row r="7040" spans="7:11" x14ac:dyDescent="0.35">
      <c r="G7040" s="271">
        <v>37956</v>
      </c>
      <c r="H7040" s="4">
        <v>0.17763495303086252</v>
      </c>
      <c r="I7040" s="4">
        <v>4.2990680110552848E-2</v>
      </c>
      <c r="J7040" s="4">
        <v>3.2237078527257435E-3</v>
      </c>
      <c r="K7040" s="4">
        <v>3.1774221607121511E-2</v>
      </c>
    </row>
    <row r="7041" spans="7:11" x14ac:dyDescent="0.35">
      <c r="G7041" s="271">
        <v>37987</v>
      </c>
      <c r="H7041" s="4">
        <v>0.24857635807649969</v>
      </c>
      <c r="I7041" s="4">
        <v>0.10287011890141473</v>
      </c>
      <c r="J7041" s="4">
        <v>2.1234115946308973E-2</v>
      </c>
      <c r="K7041" s="4">
        <v>4.4726972352842731E-2</v>
      </c>
    </row>
    <row r="7042" spans="7:11" x14ac:dyDescent="0.35">
      <c r="G7042" s="271">
        <v>38018</v>
      </c>
      <c r="H7042" s="4">
        <v>8.9757639575650972E-2</v>
      </c>
      <c r="I7042" s="4">
        <v>8.9487463147960744E-2</v>
      </c>
      <c r="J7042" s="4">
        <v>2.8522693602607063E-2</v>
      </c>
      <c r="K7042" s="4">
        <v>5.0655439135078639E-2</v>
      </c>
    </row>
    <row r="7043" spans="7:11" x14ac:dyDescent="0.35">
      <c r="G7043" s="271">
        <v>38047</v>
      </c>
      <c r="H7043" s="4">
        <v>0.22538641897754474</v>
      </c>
      <c r="I7043" s="4">
        <v>0.19749394306421508</v>
      </c>
      <c r="J7043" s="4">
        <v>4.6117010413523785E-2</v>
      </c>
      <c r="K7043" s="4">
        <v>5.5275274698273424E-2</v>
      </c>
    </row>
    <row r="7044" spans="7:11" x14ac:dyDescent="0.35">
      <c r="G7044" s="271">
        <v>38078</v>
      </c>
      <c r="H7044" s="4">
        <v>0.19153022713479761</v>
      </c>
      <c r="I7044" s="4">
        <v>0.1702124118760735</v>
      </c>
      <c r="J7044" s="4">
        <v>7.2240245236744771E-2</v>
      </c>
      <c r="K7044" s="4">
        <v>7.1551605757042225E-2</v>
      </c>
    </row>
    <row r="7045" spans="7:11" x14ac:dyDescent="0.35">
      <c r="G7045" s="271">
        <v>38108</v>
      </c>
      <c r="H7045" s="4">
        <v>0.15373142168135501</v>
      </c>
      <c r="I7045" s="4">
        <v>0.249574993365133</v>
      </c>
      <c r="J7045" s="4">
        <v>8.6115075038496247E-2</v>
      </c>
      <c r="K7045" s="4">
        <v>9.1231923591593711E-2</v>
      </c>
    </row>
    <row r="7046" spans="7:11" x14ac:dyDescent="0.35">
      <c r="G7046" s="271">
        <v>38139</v>
      </c>
      <c r="H7046" s="4">
        <v>0.13992486954811878</v>
      </c>
      <c r="I7046" s="4">
        <v>0.2192132676467593</v>
      </c>
      <c r="J7046" s="4">
        <v>8.8777233471005079E-2</v>
      </c>
      <c r="K7046" s="4">
        <v>9.8422103296350594E-2</v>
      </c>
    </row>
    <row r="7047" spans="7:11" x14ac:dyDescent="0.35">
      <c r="G7047" s="271">
        <v>38169</v>
      </c>
      <c r="H7047" s="4">
        <v>0.28677186270704058</v>
      </c>
      <c r="I7047" s="4">
        <v>0.21271185008945603</v>
      </c>
      <c r="J7047" s="4">
        <v>0.11708937223035099</v>
      </c>
      <c r="K7047" s="4">
        <v>0.11653095723861884</v>
      </c>
    </row>
    <row r="7048" spans="7:11" x14ac:dyDescent="0.35">
      <c r="G7048" s="271">
        <v>38200</v>
      </c>
      <c r="H7048" s="4">
        <v>9.2609842682470411E-2</v>
      </c>
      <c r="I7048" s="4">
        <v>0.2333351480681245</v>
      </c>
      <c r="J7048" s="4">
        <v>0.1207718259130337</v>
      </c>
      <c r="K7048" s="4">
        <v>0.12790745256848157</v>
      </c>
    </row>
    <row r="7049" spans="7:11" x14ac:dyDescent="0.35">
      <c r="G7049" s="271">
        <v>38231</v>
      </c>
      <c r="H7049" s="4">
        <v>0.15990739031777923</v>
      </c>
      <c r="I7049" s="4">
        <v>0.24417747642989562</v>
      </c>
      <c r="J7049" s="4">
        <v>0.13702969540795906</v>
      </c>
      <c r="K7049" s="4">
        <v>0.14266622459577971</v>
      </c>
    </row>
    <row r="7050" spans="7:11" x14ac:dyDescent="0.35">
      <c r="G7050" s="271">
        <v>38261</v>
      </c>
      <c r="H7050" s="4">
        <v>6.6131695054508777E-2</v>
      </c>
      <c r="I7050" s="4">
        <v>5.0365332982718503E-2</v>
      </c>
      <c r="J7050" s="4">
        <v>0.15333543813913519</v>
      </c>
      <c r="K7050" s="4">
        <v>0.13748629539325719</v>
      </c>
    </row>
    <row r="7051" spans="7:11" x14ac:dyDescent="0.35">
      <c r="G7051" s="271">
        <v>38292</v>
      </c>
      <c r="H7051" s="4">
        <v>0.24304771213449827</v>
      </c>
      <c r="I7051" s="4">
        <v>0.42101191358346135</v>
      </c>
      <c r="J7051" s="4">
        <v>0.17432277994456169</v>
      </c>
      <c r="K7051" s="4">
        <v>0.18427261936831463</v>
      </c>
    </row>
    <row r="7052" spans="7:11" x14ac:dyDescent="0.35">
      <c r="G7052" s="271">
        <v>38322</v>
      </c>
      <c r="H7052" s="4">
        <v>1.2332681112141142E-2</v>
      </c>
      <c r="I7052" s="4">
        <v>0.20746316455540659</v>
      </c>
      <c r="J7052" s="4">
        <v>0.15998732295831219</v>
      </c>
      <c r="K7052" s="4">
        <v>0.19820248699940413</v>
      </c>
    </row>
    <row r="7053" spans="7:11" x14ac:dyDescent="0.35">
      <c r="G7053" s="271">
        <v>38353</v>
      </c>
      <c r="H7053" s="4">
        <v>-0.16469430234780069</v>
      </c>
      <c r="I7053" s="4">
        <v>0.24325042830239108</v>
      </c>
      <c r="J7053" s="4">
        <v>0.12103713616559597</v>
      </c>
      <c r="K7053" s="4">
        <v>0.20991481837492509</v>
      </c>
    </row>
    <row r="7054" spans="7:11" x14ac:dyDescent="0.35">
      <c r="G7054" s="271">
        <v>38384</v>
      </c>
      <c r="H7054" s="4">
        <v>4.1245046911082328E-2</v>
      </c>
      <c r="I7054" s="4">
        <v>0.16293927673388109</v>
      </c>
      <c r="J7054" s="4">
        <v>0.11661786475641733</v>
      </c>
      <c r="K7054" s="4">
        <v>0.21533871934353321</v>
      </c>
    </row>
    <row r="7055" spans="7:11" x14ac:dyDescent="0.35">
      <c r="G7055" s="271">
        <v>38412</v>
      </c>
      <c r="H7055" s="4">
        <v>-2.5257683124635832E-2</v>
      </c>
      <c r="I7055" s="4">
        <v>0.12191157204778813</v>
      </c>
      <c r="J7055" s="4">
        <v>9.2689638576995081E-2</v>
      </c>
      <c r="K7055" s="4">
        <v>0.20730339202600079</v>
      </c>
    </row>
    <row r="7056" spans="7:11" x14ac:dyDescent="0.35">
      <c r="G7056" s="271">
        <v>38443</v>
      </c>
      <c r="H7056" s="4">
        <v>6.3866501867681391E-2</v>
      </c>
      <c r="I7056" s="4">
        <v>0.28682545269911874</v>
      </c>
      <c r="J7056" s="4">
        <v>8.2082974107419382E-2</v>
      </c>
      <c r="K7056" s="4">
        <v>0.21703255023666634</v>
      </c>
    </row>
    <row r="7057" spans="7:11" x14ac:dyDescent="0.35">
      <c r="G7057" s="271">
        <v>38473</v>
      </c>
      <c r="H7057" s="4">
        <v>7.4302270798911607E-2</v>
      </c>
      <c r="I7057" s="4">
        <v>0.15090775617297991</v>
      </c>
      <c r="J7057" s="4">
        <v>7.5328775108531199E-2</v>
      </c>
      <c r="K7057" s="4">
        <v>0.2077107112127039</v>
      </c>
    </row>
    <row r="7058" spans="7:11" x14ac:dyDescent="0.35">
      <c r="G7058" s="271">
        <v>38504</v>
      </c>
      <c r="H7058" s="4">
        <v>0.21901044429456507</v>
      </c>
      <c r="I7058" s="4">
        <v>9.2747215701922459E-2</v>
      </c>
      <c r="J7058" s="4">
        <v>8.3336388157689401E-2</v>
      </c>
      <c r="K7058" s="4">
        <v>0.19541823405942305</v>
      </c>
    </row>
    <row r="7059" spans="7:11" x14ac:dyDescent="0.35">
      <c r="G7059" s="271">
        <v>38534</v>
      </c>
      <c r="H7059" s="4">
        <v>-7.4008998168008544E-2</v>
      </c>
      <c r="I7059" s="4">
        <v>0.14508418947649693</v>
      </c>
      <c r="J7059" s="4">
        <v>5.2189550348300529E-2</v>
      </c>
      <c r="K7059" s="4">
        <v>0.18979189160259535</v>
      </c>
    </row>
    <row r="7060" spans="7:11" x14ac:dyDescent="0.35">
      <c r="G7060" s="271">
        <v>38565</v>
      </c>
      <c r="H7060" s="4">
        <v>0.21040837089175479</v>
      </c>
      <c r="I7060" s="4">
        <v>0.31371245898257683</v>
      </c>
      <c r="J7060" s="4">
        <v>5.850745363847798E-2</v>
      </c>
      <c r="K7060" s="4">
        <v>0.19571462310591148</v>
      </c>
    </row>
    <row r="7061" spans="7:11" x14ac:dyDescent="0.35">
      <c r="G7061" s="271">
        <v>38596</v>
      </c>
      <c r="H7061" s="4">
        <v>0.14157866660400442</v>
      </c>
      <c r="I7061" s="4">
        <v>0.109041320412822</v>
      </c>
      <c r="J7061" s="4">
        <v>5.8148226247826118E-2</v>
      </c>
      <c r="K7061" s="4">
        <v>0.1834614288265124</v>
      </c>
    </row>
    <row r="7062" spans="7:11" x14ac:dyDescent="0.35">
      <c r="G7062" s="271">
        <v>38626</v>
      </c>
      <c r="H7062" s="4">
        <v>5.8119666390284097E-2</v>
      </c>
      <c r="I7062" s="4">
        <v>0.22680263442921889</v>
      </c>
      <c r="J7062" s="4">
        <v>5.7476569054212945E-2</v>
      </c>
      <c r="K7062" s="4">
        <v>0.19867648812543859</v>
      </c>
    </row>
    <row r="7063" spans="7:11" x14ac:dyDescent="0.35">
      <c r="G7063" s="271">
        <v>38657</v>
      </c>
      <c r="H7063" s="4">
        <v>0.14740267932675577</v>
      </c>
      <c r="I7063" s="4">
        <v>9.2499551923977963E-2</v>
      </c>
      <c r="J7063" s="4">
        <v>5.2093256175091529E-2</v>
      </c>
      <c r="K7063" s="4">
        <v>0.17229038345132897</v>
      </c>
    </row>
    <row r="7064" spans="7:11" x14ac:dyDescent="0.35">
      <c r="G7064" s="271">
        <v>38687</v>
      </c>
      <c r="H7064" s="4">
        <v>0.18132151535489172</v>
      </c>
      <c r="I7064" s="4">
        <v>1.608885623412748E-2</v>
      </c>
      <c r="J7064" s="4">
        <v>6.4884969459806374E-2</v>
      </c>
      <c r="K7064" s="4">
        <v>0.15589198869996435</v>
      </c>
    </row>
    <row r="7065" spans="7:11" x14ac:dyDescent="0.35">
      <c r="G7065" s="271">
        <v>38718</v>
      </c>
      <c r="H7065" s="4">
        <v>0.39965821210405816</v>
      </c>
      <c r="I7065" s="4">
        <v>0.18920958279761946</v>
      </c>
      <c r="J7065" s="4">
        <v>0.10960472624713757</v>
      </c>
      <c r="K7065" s="4">
        <v>0.15251010967683998</v>
      </c>
    </row>
    <row r="7066" spans="7:11" x14ac:dyDescent="0.35">
      <c r="G7066" s="271">
        <v>38749</v>
      </c>
      <c r="H7066" s="4">
        <v>0.28500730534889374</v>
      </c>
      <c r="I7066" s="4">
        <v>0.25476526463453952</v>
      </c>
      <c r="J7066" s="4">
        <v>0.12904880902024618</v>
      </c>
      <c r="K7066" s="4">
        <v>0.16012753178449635</v>
      </c>
    </row>
    <row r="7067" spans="7:11" x14ac:dyDescent="0.35">
      <c r="G7067" s="271">
        <v>38777</v>
      </c>
      <c r="H7067" s="4">
        <v>0.30996358930390877</v>
      </c>
      <c r="I7067" s="4">
        <v>0.21647122553889098</v>
      </c>
      <c r="J7067" s="4">
        <v>0.16044328959000898</v>
      </c>
      <c r="K7067" s="4">
        <v>0.16872434605978914</v>
      </c>
    </row>
    <row r="7068" spans="7:11" x14ac:dyDescent="0.35">
      <c r="G7068" s="271">
        <v>38808</v>
      </c>
      <c r="H7068" s="4">
        <v>-1.0855905400718346E-2</v>
      </c>
      <c r="I7068" s="4">
        <v>0.10309573087712365</v>
      </c>
      <c r="J7068" s="4">
        <v>0.15293117451536564</v>
      </c>
      <c r="K7068" s="4">
        <v>0.15416512528740167</v>
      </c>
    </row>
    <row r="7069" spans="7:11" x14ac:dyDescent="0.35">
      <c r="G7069" s="271">
        <v>38838</v>
      </c>
      <c r="H7069" s="4">
        <v>0.15954551032094599</v>
      </c>
      <c r="I7069" s="4">
        <v>0.19588807024135679</v>
      </c>
      <c r="J7069" s="4">
        <v>0.16063706175219439</v>
      </c>
      <c r="K7069" s="4">
        <v>0.15845930150227994</v>
      </c>
    </row>
    <row r="7070" spans="7:11" x14ac:dyDescent="0.35">
      <c r="G7070" s="271">
        <v>38869</v>
      </c>
      <c r="H7070" s="4">
        <v>5.3482051669581532E-2</v>
      </c>
      <c r="I7070" s="4">
        <v>0.24932178512453684</v>
      </c>
      <c r="J7070" s="4">
        <v>0.14458241262800842</v>
      </c>
      <c r="K7070" s="4">
        <v>0.1720986988831692</v>
      </c>
    </row>
    <row r="7071" spans="7:11" x14ac:dyDescent="0.35">
      <c r="G7071" s="271">
        <v>38899</v>
      </c>
      <c r="H7071" s="4">
        <v>0.23809415987638682</v>
      </c>
      <c r="I7071" s="4">
        <v>0.2660139817377738</v>
      </c>
      <c r="J7071" s="4">
        <v>0.17322147045129821</v>
      </c>
      <c r="K7071" s="4">
        <v>0.18194928213509853</v>
      </c>
    </row>
    <row r="7072" spans="7:11" x14ac:dyDescent="0.35">
      <c r="G7072" s="271">
        <v>38930</v>
      </c>
      <c r="H7072" s="4">
        <v>0.29959576037228075</v>
      </c>
      <c r="I7072" s="4">
        <v>0.28742888680194811</v>
      </c>
      <c r="J7072" s="4">
        <v>0.17892197069951576</v>
      </c>
      <c r="K7072" s="4">
        <v>0.18232975363817761</v>
      </c>
    </row>
    <row r="7073" spans="7:11" x14ac:dyDescent="0.35">
      <c r="G7073" s="271">
        <v>38961</v>
      </c>
      <c r="H7073" s="4">
        <v>9.379207997664718E-2</v>
      </c>
      <c r="I7073" s="4">
        <v>0.14908421804834826</v>
      </c>
      <c r="J7073" s="4">
        <v>0.17425141425559532</v>
      </c>
      <c r="K7073" s="4">
        <v>0.18533121178887502</v>
      </c>
    </row>
    <row r="7074" spans="7:11" x14ac:dyDescent="0.35">
      <c r="G7074" s="271">
        <v>38991</v>
      </c>
      <c r="H7074" s="4">
        <v>0.24591085116296307</v>
      </c>
      <c r="I7074" s="4">
        <v>0.21189362636604536</v>
      </c>
      <c r="J7074" s="4">
        <v>0.19047118156418064</v>
      </c>
      <c r="K7074" s="4">
        <v>0.1846680515126875</v>
      </c>
    </row>
    <row r="7075" spans="7:11" x14ac:dyDescent="0.35">
      <c r="G7075" s="271">
        <v>39022</v>
      </c>
      <c r="H7075" s="4">
        <v>0.12274920284205515</v>
      </c>
      <c r="I7075" s="4">
        <v>8.0198381319497303E-2</v>
      </c>
      <c r="J7075" s="4">
        <v>0.18748566465172423</v>
      </c>
      <c r="K7075" s="4">
        <v>0.18278569272112577</v>
      </c>
    </row>
    <row r="7076" spans="7:11" x14ac:dyDescent="0.35">
      <c r="G7076" s="271">
        <v>39052</v>
      </c>
      <c r="H7076" s="4">
        <v>5.4116749149005106E-2</v>
      </c>
      <c r="I7076" s="4">
        <v>0.27374917572453472</v>
      </c>
      <c r="J7076" s="4">
        <v>0.17669360284954716</v>
      </c>
      <c r="K7076" s="4">
        <v>0.20262120025707198</v>
      </c>
    </row>
    <row r="7077" spans="7:11" x14ac:dyDescent="0.35">
      <c r="G7077" s="271">
        <v>39083</v>
      </c>
      <c r="H7077" s="4">
        <v>8.4400081192140597E-2</v>
      </c>
      <c r="I7077" s="4">
        <v>4.3029526568648002E-2</v>
      </c>
      <c r="J7077" s="4">
        <v>0.15341302572905136</v>
      </c>
      <c r="K7077" s="4">
        <v>0.18861385019774524</v>
      </c>
    </row>
    <row r="7078" spans="7:11" x14ac:dyDescent="0.35">
      <c r="G7078" s="271">
        <v>39114</v>
      </c>
      <c r="H7078" s="4">
        <v>0.12488453429473312</v>
      </c>
      <c r="I7078" s="4">
        <v>5.3895753726585838E-2</v>
      </c>
      <c r="J7078" s="4">
        <v>0.14139248607304511</v>
      </c>
      <c r="K7078" s="4">
        <v>0.1720599301373511</v>
      </c>
    </row>
    <row r="7079" spans="7:11" x14ac:dyDescent="0.35">
      <c r="G7079" s="271">
        <v>39142</v>
      </c>
      <c r="H7079" s="4">
        <v>0.15321661820323174</v>
      </c>
      <c r="I7079" s="4">
        <v>9.3207236579384567E-3</v>
      </c>
      <c r="J7079" s="4">
        <v>0.12918370705198146</v>
      </c>
      <c r="K7079" s="4">
        <v>0.15233940951904579</v>
      </c>
    </row>
    <row r="7080" spans="7:11" x14ac:dyDescent="0.35">
      <c r="G7080" s="271">
        <v>39173</v>
      </c>
      <c r="H7080" s="4">
        <v>0.18064542867644739</v>
      </c>
      <c r="I7080" s="4">
        <v>0.15358771265790128</v>
      </c>
      <c r="J7080" s="4">
        <v>0.14463473152052053</v>
      </c>
      <c r="K7080" s="4">
        <v>0.15639615382866046</v>
      </c>
    </row>
    <row r="7081" spans="7:11" x14ac:dyDescent="0.35">
      <c r="G7081" s="271">
        <v>39203</v>
      </c>
      <c r="H7081" s="4">
        <v>0.13451483518088447</v>
      </c>
      <c r="I7081" s="4">
        <v>6.9579088325865346E-2</v>
      </c>
      <c r="J7081" s="4">
        <v>0.14241798504514325</v>
      </c>
      <c r="K7081" s="4">
        <v>0.14447239973025394</v>
      </c>
    </row>
    <row r="7082" spans="7:11" x14ac:dyDescent="0.35">
      <c r="G7082" s="271">
        <v>39234</v>
      </c>
      <c r="H7082" s="4">
        <v>0.1938269592256221</v>
      </c>
      <c r="I7082" s="4">
        <v>8.4374768644583042E-2</v>
      </c>
      <c r="J7082" s="4">
        <v>0.15536381925608334</v>
      </c>
      <c r="K7082" s="4">
        <v>0.1306058893911155</v>
      </c>
    </row>
    <row r="7083" spans="7:11" x14ac:dyDescent="0.35">
      <c r="G7083" s="271">
        <v>39264</v>
      </c>
      <c r="H7083" s="4">
        <v>0.18900741663903831</v>
      </c>
      <c r="I7083" s="4">
        <v>0.10825365799685649</v>
      </c>
      <c r="J7083" s="4">
        <v>0.1523214052971531</v>
      </c>
      <c r="K7083" s="4">
        <v>0.11899501798948431</v>
      </c>
    </row>
    <row r="7084" spans="7:11" x14ac:dyDescent="0.35">
      <c r="G7084" s="271">
        <v>39295</v>
      </c>
      <c r="H7084" s="4">
        <v>0.10526352275109341</v>
      </c>
      <c r="I7084" s="4">
        <v>-5.4025029736645691E-2</v>
      </c>
      <c r="J7084" s="4">
        <v>0.14178489665916816</v>
      </c>
      <c r="K7084" s="4">
        <v>9.4699304092514591E-2</v>
      </c>
    </row>
    <row r="7085" spans="7:11" x14ac:dyDescent="0.35">
      <c r="G7085" s="271">
        <v>39326</v>
      </c>
      <c r="H7085" s="4">
        <v>0.17179951754070188</v>
      </c>
      <c r="I7085" s="4">
        <v>8.5058502723560858E-2</v>
      </c>
      <c r="J7085" s="4">
        <v>0.14791772105757817</v>
      </c>
      <c r="K7085" s="4">
        <v>8.9651261487088796E-2</v>
      </c>
    </row>
    <row r="7086" spans="7:11" x14ac:dyDescent="0.35">
      <c r="G7086" s="271">
        <v>39356</v>
      </c>
      <c r="H7086" s="4">
        <v>0.15283879448813109</v>
      </c>
      <c r="I7086" s="4">
        <v>0.11436047794915005</v>
      </c>
      <c r="J7086" s="4">
        <v>0.14101859169391506</v>
      </c>
      <c r="K7086" s="4">
        <v>8.2516999069363273E-2</v>
      </c>
    </row>
    <row r="7087" spans="7:11" x14ac:dyDescent="0.35">
      <c r="G7087" s="271">
        <v>39387</v>
      </c>
      <c r="H7087" s="4">
        <v>0.17236623863489986</v>
      </c>
      <c r="I7087" s="4">
        <v>0.14575253940185551</v>
      </c>
      <c r="J7087" s="4">
        <v>0.14547156265019479</v>
      </c>
      <c r="K7087" s="4">
        <v>8.8107577682314586E-2</v>
      </c>
    </row>
    <row r="7088" spans="7:11" x14ac:dyDescent="0.35">
      <c r="G7088" s="271">
        <v>39417</v>
      </c>
      <c r="H7088" s="4">
        <v>8.4436014762365064E-2</v>
      </c>
      <c r="I7088" s="4">
        <v>0.15446512221380049</v>
      </c>
      <c r="J7088" s="4">
        <v>0.14740506161730371</v>
      </c>
      <c r="K7088" s="4">
        <v>8.1567687970559577E-2</v>
      </c>
    </row>
    <row r="7089" spans="7:11" x14ac:dyDescent="0.35">
      <c r="G7089" s="271">
        <v>39448</v>
      </c>
      <c r="H7089" s="4">
        <v>0.14841173872384283</v>
      </c>
      <c r="I7089" s="4">
        <v>0.26924705284180361</v>
      </c>
      <c r="J7089" s="4">
        <v>0.15254722340672133</v>
      </c>
      <c r="K7089" s="4">
        <v>0.10018397759707032</v>
      </c>
    </row>
    <row r="7090" spans="7:11" x14ac:dyDescent="0.35">
      <c r="G7090" s="271">
        <v>39479</v>
      </c>
      <c r="H7090" s="4">
        <v>0.15492000322947219</v>
      </c>
      <c r="I7090" s="4">
        <v>0.19924621671259124</v>
      </c>
      <c r="J7090" s="4">
        <v>0.15498687755713791</v>
      </c>
      <c r="K7090" s="4">
        <v>0.11153868121811228</v>
      </c>
    </row>
    <row r="7091" spans="7:11" x14ac:dyDescent="0.35">
      <c r="G7091" s="271">
        <v>39508</v>
      </c>
      <c r="H7091" s="4">
        <v>-0.13429073942986813</v>
      </c>
      <c r="I7091" s="4">
        <v>1.1599831425579188E-2</v>
      </c>
      <c r="J7091" s="4">
        <v>0.12428549458158167</v>
      </c>
      <c r="K7091" s="4">
        <v>0.11165442770004463</v>
      </c>
    </row>
    <row r="7092" spans="7:11" x14ac:dyDescent="0.35">
      <c r="G7092" s="271">
        <v>39539</v>
      </c>
      <c r="H7092" s="4">
        <v>0.42534922077947424</v>
      </c>
      <c r="I7092" s="4">
        <v>0.3278029301175851</v>
      </c>
      <c r="J7092" s="4">
        <v>0.14520002947411781</v>
      </c>
      <c r="K7092" s="4">
        <v>0.12751037412068733</v>
      </c>
    </row>
    <row r="7093" spans="7:11" x14ac:dyDescent="0.35">
      <c r="G7093" s="271">
        <v>39569</v>
      </c>
      <c r="H7093" s="4">
        <v>0.11280837650548459</v>
      </c>
      <c r="I7093" s="4">
        <v>0.1280750358497551</v>
      </c>
      <c r="J7093" s="4">
        <v>0.14299916387417899</v>
      </c>
      <c r="K7093" s="4">
        <v>0.13259925995017463</v>
      </c>
    </row>
    <row r="7094" spans="7:11" x14ac:dyDescent="0.35">
      <c r="G7094" s="271">
        <v>39600</v>
      </c>
      <c r="H7094" s="4">
        <v>2.4253946800563808E-2</v>
      </c>
      <c r="I7094" s="4">
        <v>7.5328446628617485E-2</v>
      </c>
      <c r="J7094" s="4">
        <v>0.12711196075867504</v>
      </c>
      <c r="K7094" s="4">
        <v>0.131417392841229</v>
      </c>
    </row>
    <row r="7095" spans="7:11" x14ac:dyDescent="0.35">
      <c r="G7095" s="271">
        <v>39630</v>
      </c>
      <c r="H7095" s="4">
        <v>0.2013307216088096</v>
      </c>
      <c r="I7095" s="4">
        <v>0.21237235047632863</v>
      </c>
      <c r="J7095" s="4">
        <v>0.1292089992515606</v>
      </c>
      <c r="K7095" s="4">
        <v>0.14047546514916398</v>
      </c>
    </row>
    <row r="7096" spans="7:11" x14ac:dyDescent="0.35">
      <c r="G7096" s="271">
        <v>39661</v>
      </c>
      <c r="H7096" s="4">
        <v>3.1875268562201464E-2</v>
      </c>
      <c r="I7096" s="4">
        <v>0.11371211681323445</v>
      </c>
      <c r="J7096" s="4">
        <v>0.12439681919584578</v>
      </c>
      <c r="K7096" s="4">
        <v>0.15283302815660971</v>
      </c>
    </row>
    <row r="7097" spans="7:11" x14ac:dyDescent="0.35">
      <c r="G7097" s="271">
        <v>39692</v>
      </c>
      <c r="H7097" s="4">
        <v>0.1636062714737494</v>
      </c>
      <c r="I7097" s="4">
        <v>0.2409512615264171</v>
      </c>
      <c r="J7097" s="4">
        <v>0.12429146893858967</v>
      </c>
      <c r="K7097" s="4">
        <v>0.16611955465204153</v>
      </c>
    </row>
    <row r="7098" spans="7:11" x14ac:dyDescent="0.35">
      <c r="G7098" s="271">
        <v>39722</v>
      </c>
      <c r="H7098" s="4">
        <v>2.2976877014706742E-2</v>
      </c>
      <c r="I7098" s="4">
        <v>-0.16036507229548636</v>
      </c>
      <c r="J7098" s="4">
        <v>0.11237196210773548</v>
      </c>
      <c r="K7098" s="4">
        <v>0.13911538372765753</v>
      </c>
    </row>
    <row r="7099" spans="7:11" x14ac:dyDescent="0.35">
      <c r="G7099" s="271">
        <v>39753</v>
      </c>
      <c r="H7099" s="4">
        <v>-0.15619328708841229</v>
      </c>
      <c r="I7099" s="4">
        <v>-0.26574005380841859</v>
      </c>
      <c r="J7099" s="4">
        <v>8.1770789711532288E-2</v>
      </c>
      <c r="K7099" s="4">
        <v>0.10214214828121215</v>
      </c>
    </row>
    <row r="7100" spans="7:11" x14ac:dyDescent="0.35">
      <c r="G7100" s="271">
        <v>39783</v>
      </c>
      <c r="H7100" s="4">
        <v>-0.17518276363593999</v>
      </c>
      <c r="I7100" s="4">
        <v>-0.28185966663662776</v>
      </c>
      <c r="J7100" s="4">
        <v>6.3274523624355261E-2</v>
      </c>
      <c r="K7100" s="4">
        <v>6.4390571760179149E-2</v>
      </c>
    </row>
    <row r="7101" spans="7:11" x14ac:dyDescent="0.35">
      <c r="G7101" s="271">
        <v>39814</v>
      </c>
      <c r="H7101" s="4">
        <v>-0.32181662705828473</v>
      </c>
      <c r="I7101" s="4">
        <v>-0.51347271190596011</v>
      </c>
      <c r="J7101" s="4">
        <v>2.3466977306679571E-2</v>
      </c>
      <c r="K7101" s="4">
        <v>-6.2915999025779934E-3</v>
      </c>
    </row>
    <row r="7102" spans="7:11" x14ac:dyDescent="0.35">
      <c r="G7102" s="271">
        <v>39845</v>
      </c>
      <c r="H7102" s="4">
        <v>-0.19829261370641726</v>
      </c>
      <c r="I7102" s="4">
        <v>-0.33864741583297053</v>
      </c>
      <c r="J7102" s="4">
        <v>-6.8934978010949388E-3</v>
      </c>
      <c r="K7102" s="4">
        <v>-4.945195301045846E-2</v>
      </c>
    </row>
    <row r="7103" spans="7:11" x14ac:dyDescent="0.35">
      <c r="G7103" s="271">
        <v>39873</v>
      </c>
      <c r="H7103" s="4">
        <v>-0.20848032495134605</v>
      </c>
      <c r="I7103" s="4">
        <v>-0.32315663680323714</v>
      </c>
      <c r="J7103" s="4">
        <v>-1.1365141911026E-2</v>
      </c>
      <c r="K7103" s="4">
        <v>-7.5805131243925294E-2</v>
      </c>
    </row>
    <row r="7104" spans="7:11" x14ac:dyDescent="0.35">
      <c r="G7104" s="271">
        <v>39904</v>
      </c>
      <c r="H7104" s="4">
        <v>-0.4282224348262178</v>
      </c>
      <c r="I7104" s="4">
        <v>-0.55388129935926234</v>
      </c>
      <c r="J7104" s="4">
        <v>-8.5683113932895294E-2</v>
      </c>
      <c r="K7104" s="4">
        <v>-0.1570228134869478</v>
      </c>
    </row>
    <row r="7105" spans="7:11" x14ac:dyDescent="0.35">
      <c r="G7105" s="271">
        <v>39934</v>
      </c>
      <c r="H7105" s="4">
        <v>-0.35065765185287667</v>
      </c>
      <c r="I7105" s="4">
        <v>-0.4768579490336704</v>
      </c>
      <c r="J7105" s="4">
        <v>-0.12703399207468025</v>
      </c>
      <c r="K7105" s="4">
        <v>-0.21005071945761467</v>
      </c>
    </row>
    <row r="7106" spans="7:11" x14ac:dyDescent="0.35">
      <c r="G7106" s="271">
        <v>39965</v>
      </c>
      <c r="H7106" s="4">
        <v>-0.13527283996253481</v>
      </c>
      <c r="I7106" s="4">
        <v>-0.41055889720583749</v>
      </c>
      <c r="J7106" s="4">
        <v>-0.14099020184233579</v>
      </c>
      <c r="K7106" s="4">
        <v>-0.25094022068003463</v>
      </c>
    </row>
    <row r="7107" spans="7:11" x14ac:dyDescent="0.35">
      <c r="G7107" s="271">
        <v>39995</v>
      </c>
      <c r="H7107" s="4">
        <v>-0.35283324370316338</v>
      </c>
      <c r="I7107" s="4">
        <v>-0.49188196122138794</v>
      </c>
      <c r="J7107" s="4">
        <v>-0.19100005368180772</v>
      </c>
      <c r="K7107" s="4">
        <v>-0.30984540379797965</v>
      </c>
    </row>
    <row r="7108" spans="7:11" x14ac:dyDescent="0.35">
      <c r="G7108" s="271">
        <v>40026</v>
      </c>
      <c r="H7108" s="4">
        <v>-0.25800235897660984</v>
      </c>
      <c r="I7108" s="4">
        <v>-0.37712875984294558</v>
      </c>
      <c r="J7108" s="4">
        <v>-0.20751618052144272</v>
      </c>
      <c r="K7108" s="4">
        <v>-0.33972311178340253</v>
      </c>
    </row>
    <row r="7109" spans="7:11" x14ac:dyDescent="0.35">
      <c r="G7109" s="271">
        <v>40057</v>
      </c>
      <c r="H7109" s="4">
        <v>-0.31086064991127871</v>
      </c>
      <c r="I7109" s="4">
        <v>-0.42969051479637388</v>
      </c>
      <c r="J7109" s="4">
        <v>-0.24454493412210543</v>
      </c>
      <c r="K7109" s="4">
        <v>-0.39210824593259486</v>
      </c>
    </row>
    <row r="7110" spans="7:11" x14ac:dyDescent="0.35">
      <c r="G7110" s="271">
        <v>40087</v>
      </c>
      <c r="H7110" s="4">
        <v>-0.25432396331935503</v>
      </c>
      <c r="I7110" s="4">
        <v>-0.25056261703128713</v>
      </c>
      <c r="J7110" s="4">
        <v>-0.26813203427338184</v>
      </c>
      <c r="K7110" s="4">
        <v>-0.40166538310177202</v>
      </c>
    </row>
    <row r="7111" spans="7:11" x14ac:dyDescent="0.35">
      <c r="G7111" s="271">
        <v>40118</v>
      </c>
      <c r="H7111" s="4">
        <v>-0.17447832412968522</v>
      </c>
      <c r="I7111" s="4">
        <v>-7.8363394288756827E-2</v>
      </c>
      <c r="J7111" s="4">
        <v>-0.2710439335285304</v>
      </c>
      <c r="K7111" s="4">
        <v>-0.39337671300528709</v>
      </c>
    </row>
    <row r="7112" spans="7:11" x14ac:dyDescent="0.35">
      <c r="G7112" s="271">
        <v>40148</v>
      </c>
      <c r="H7112" s="4">
        <v>-1.2562510995608678E-2</v>
      </c>
      <c r="I7112" s="4">
        <v>-0.16230484205615714</v>
      </c>
      <c r="J7112" s="4">
        <v>-0.26317544459283193</v>
      </c>
      <c r="K7112" s="4">
        <v>-0.38888049731708252</v>
      </c>
    </row>
    <row r="7113" spans="7:11" x14ac:dyDescent="0.35">
      <c r="G7113" s="271">
        <v>40179</v>
      </c>
      <c r="H7113" s="4">
        <v>-3.0414410241811352E-2</v>
      </c>
      <c r="I7113" s="4">
        <v>0.22862566330069001</v>
      </c>
      <c r="J7113" s="4">
        <v>-0.24483901525788254</v>
      </c>
      <c r="K7113" s="4">
        <v>-0.34798579141191976</v>
      </c>
    </row>
    <row r="7114" spans="7:11" x14ac:dyDescent="0.35">
      <c r="G7114" s="271">
        <v>40210</v>
      </c>
      <c r="H7114" s="4">
        <v>5.2694751934096562E-2</v>
      </c>
      <c r="I7114" s="4">
        <v>2.5639139023412971E-2</v>
      </c>
      <c r="J7114" s="4">
        <v>-0.22734890112146766</v>
      </c>
      <c r="K7114" s="4">
        <v>-0.32655501320403091</v>
      </c>
    </row>
    <row r="7115" spans="7:11" x14ac:dyDescent="0.35">
      <c r="G7115" s="271">
        <v>40238</v>
      </c>
      <c r="H7115" s="4">
        <v>0.1656596793888212</v>
      </c>
      <c r="I7115" s="4">
        <v>0.17616853134900268</v>
      </c>
      <c r="J7115" s="4">
        <v>-0.20306593750253155</v>
      </c>
      <c r="K7115" s="4">
        <v>-0.2978003849446661</v>
      </c>
    </row>
    <row r="7116" spans="7:11" x14ac:dyDescent="0.35">
      <c r="G7116" s="271">
        <v>40269</v>
      </c>
      <c r="H7116" s="4">
        <v>0.1698110619641735</v>
      </c>
      <c r="I7116" s="4">
        <v>0.29934734712514088</v>
      </c>
      <c r="J7116" s="4">
        <v>-0.15380079557198012</v>
      </c>
      <c r="K7116" s="4">
        <v>-0.2334318623698074</v>
      </c>
    </row>
    <row r="7117" spans="7:11" x14ac:dyDescent="0.35">
      <c r="G7117" s="271">
        <v>40299</v>
      </c>
      <c r="H7117" s="4">
        <v>0.49432748229952317</v>
      </c>
      <c r="I7117" s="4">
        <v>0.43289505411599682</v>
      </c>
      <c r="J7117" s="4">
        <v>-8.7802365556957418E-2</v>
      </c>
      <c r="K7117" s="4">
        <v>-0.16402385482733006</v>
      </c>
    </row>
    <row r="7118" spans="7:11" x14ac:dyDescent="0.35">
      <c r="G7118" s="271">
        <v>40330</v>
      </c>
      <c r="H7118" s="4">
        <v>5.3453886603510803E-2</v>
      </c>
      <c r="I7118" s="4">
        <v>0.38837852106512116</v>
      </c>
      <c r="J7118" s="4">
        <v>-7.0130874583117953E-2</v>
      </c>
      <c r="K7118" s="4">
        <v>-9.6987344274200971E-2</v>
      </c>
    </row>
    <row r="7119" spans="7:11" x14ac:dyDescent="0.35">
      <c r="G7119" s="271">
        <v>40360</v>
      </c>
      <c r="H7119" s="4">
        <v>0.26617650578915297</v>
      </c>
      <c r="I7119" s="4">
        <v>0.24116621039612252</v>
      </c>
      <c r="J7119" s="4">
        <v>-7.8716614725463652E-3</v>
      </c>
      <c r="K7119" s="4">
        <v>-1.9359335957580326E-2</v>
      </c>
    </row>
    <row r="7120" spans="7:11" x14ac:dyDescent="0.35">
      <c r="G7120" s="271">
        <v>40391</v>
      </c>
      <c r="H7120" s="4">
        <v>0.14767524581333125</v>
      </c>
      <c r="I7120" s="4">
        <v>0.30720597981528064</v>
      </c>
      <c r="J7120" s="4">
        <v>1.9048924509056375E-2</v>
      </c>
      <c r="K7120" s="4">
        <v>3.7373749304140169E-2</v>
      </c>
    </row>
    <row r="7121" spans="7:11" x14ac:dyDescent="0.35">
      <c r="G7121" s="271">
        <v>40422</v>
      </c>
      <c r="H7121" s="4">
        <v>0.25762289942634631</v>
      </c>
      <c r="I7121" s="4">
        <v>0.19005132221512411</v>
      </c>
      <c r="J7121" s="4">
        <v>7.6425170706228229E-2</v>
      </c>
      <c r="K7121" s="4">
        <v>0.12296860604916149</v>
      </c>
    </row>
    <row r="7122" spans="7:11" x14ac:dyDescent="0.35">
      <c r="G7122" s="271">
        <v>40452</v>
      </c>
      <c r="H7122" s="4">
        <v>0.23557878015581823</v>
      </c>
      <c r="I7122" s="4">
        <v>0.18920503998379101</v>
      </c>
      <c r="J7122" s="4">
        <v>0.1298155542699253</v>
      </c>
      <c r="K7122" s="4">
        <v>0.17323871420260484</v>
      </c>
    </row>
    <row r="7123" spans="7:11" x14ac:dyDescent="0.35">
      <c r="G7123" s="271">
        <v>40483</v>
      </c>
      <c r="H7123" s="4">
        <v>0.29715219174862062</v>
      </c>
      <c r="I7123" s="4">
        <v>0.23213004354433275</v>
      </c>
      <c r="J7123" s="4">
        <v>0.17512589597570116</v>
      </c>
      <c r="K7123" s="4">
        <v>0.20348413114771513</v>
      </c>
    </row>
    <row r="7124" spans="7:11" x14ac:dyDescent="0.35">
      <c r="G7124" s="271">
        <v>40513</v>
      </c>
      <c r="H7124" s="4">
        <v>0.26991818423965652</v>
      </c>
      <c r="I7124" s="4">
        <v>0.40139806813026557</v>
      </c>
      <c r="J7124" s="4">
        <v>0.196241210630556</v>
      </c>
      <c r="K7124" s="4">
        <v>0.25509023345214898</v>
      </c>
    </row>
    <row r="7125" spans="7:11" x14ac:dyDescent="0.35">
      <c r="G7125" s="271">
        <v>40544</v>
      </c>
      <c r="H7125" s="4">
        <v>0.34366003669181833</v>
      </c>
      <c r="I7125" s="4">
        <v>0.36096519349374323</v>
      </c>
      <c r="J7125" s="4">
        <v>0.22435335251908395</v>
      </c>
      <c r="K7125" s="4">
        <v>0.26632960059790478</v>
      </c>
    </row>
    <row r="7126" spans="7:11" x14ac:dyDescent="0.35">
      <c r="G7126" s="271">
        <v>40575</v>
      </c>
      <c r="H7126" s="4">
        <v>0.26305523187905533</v>
      </c>
      <c r="I7126" s="4">
        <v>0.2451021233583941</v>
      </c>
      <c r="J7126" s="4">
        <v>0.24443058552582198</v>
      </c>
      <c r="K7126" s="4">
        <v>0.28570782708528619</v>
      </c>
    </row>
    <row r="7127" spans="7:11" x14ac:dyDescent="0.35">
      <c r="G7127" s="271">
        <v>40603</v>
      </c>
      <c r="H7127" s="4">
        <v>0.37136944620580481</v>
      </c>
      <c r="I7127" s="4">
        <v>0.40319267099814016</v>
      </c>
      <c r="J7127" s="4">
        <v>0.26314506781052582</v>
      </c>
      <c r="K7127" s="4">
        <v>0.30608953346894818</v>
      </c>
    </row>
    <row r="7128" spans="7:11" x14ac:dyDescent="0.35">
      <c r="G7128" s="271">
        <v>40634</v>
      </c>
      <c r="H7128" s="4">
        <v>0.24124806363886009</v>
      </c>
      <c r="I7128" s="4">
        <v>0.3150890246136191</v>
      </c>
      <c r="J7128" s="4">
        <v>0.2682875451954938</v>
      </c>
      <c r="K7128" s="4">
        <v>0.30741132292118101</v>
      </c>
    </row>
    <row r="7129" spans="7:11" x14ac:dyDescent="0.35">
      <c r="G7129" s="271">
        <v>40664</v>
      </c>
      <c r="H7129" s="4">
        <v>3.3914677980755759E-2</v>
      </c>
      <c r="I7129" s="4">
        <v>7.6313052837413631E-2</v>
      </c>
      <c r="J7129" s="4">
        <v>0.22445902824515529</v>
      </c>
      <c r="K7129" s="4">
        <v>0.27390979948206717</v>
      </c>
    </row>
    <row r="7130" spans="7:11" x14ac:dyDescent="0.35">
      <c r="G7130" s="271">
        <v>40695</v>
      </c>
      <c r="H7130" s="4">
        <v>0.11091586163726741</v>
      </c>
      <c r="I7130" s="4">
        <v>5.5778575005656306E-2</v>
      </c>
      <c r="J7130" s="4">
        <v>0.22943821064041314</v>
      </c>
      <c r="K7130" s="4">
        <v>0.2419929970073369</v>
      </c>
    </row>
    <row r="7131" spans="7:11" x14ac:dyDescent="0.35">
      <c r="G7131" s="271">
        <v>40725</v>
      </c>
      <c r="H7131" s="4">
        <v>4.27467472782177E-2</v>
      </c>
      <c r="I7131" s="4">
        <v>0.12361578716671007</v>
      </c>
      <c r="J7131" s="4">
        <v>0.20726970821508384</v>
      </c>
      <c r="K7131" s="4">
        <v>0.23162357535744937</v>
      </c>
    </row>
    <row r="7132" spans="7:11" x14ac:dyDescent="0.35">
      <c r="G7132" s="271">
        <v>40756</v>
      </c>
      <c r="H7132" s="4">
        <v>0.23522239571290005</v>
      </c>
      <c r="I7132" s="4">
        <v>7.5157861758017086E-2</v>
      </c>
      <c r="J7132" s="4">
        <v>0.2121855857032664</v>
      </c>
      <c r="K7132" s="4">
        <v>0.21462016688538954</v>
      </c>
    </row>
    <row r="7133" spans="7:11" x14ac:dyDescent="0.35">
      <c r="G7133" s="271">
        <v>40787</v>
      </c>
      <c r="H7133" s="4">
        <v>8.8217597295275674E-2</v>
      </c>
      <c r="I7133" s="4">
        <v>0.10667667093087507</v>
      </c>
      <c r="J7133" s="4">
        <v>0.19722385222181771</v>
      </c>
      <c r="K7133" s="4">
        <v>0.20647041483913853</v>
      </c>
    </row>
    <row r="7134" spans="7:11" x14ac:dyDescent="0.35">
      <c r="G7134" s="271">
        <v>40817</v>
      </c>
      <c r="H7134" s="4">
        <v>-2.4925633373301337E-2</v>
      </c>
      <c r="I7134" s="4">
        <v>-8.4850920497565818E-2</v>
      </c>
      <c r="J7134" s="4">
        <v>0.17269557823853776</v>
      </c>
      <c r="K7134" s="4">
        <v>0.18149170493171529</v>
      </c>
    </row>
    <row r="7135" spans="7:11" x14ac:dyDescent="0.35">
      <c r="G7135" s="271">
        <v>40848</v>
      </c>
      <c r="H7135" s="4">
        <v>0.1172569679110842</v>
      </c>
      <c r="I7135" s="4">
        <v>-5.01787899249998E-2</v>
      </c>
      <c r="J7135" s="4">
        <v>0.15856806261953338</v>
      </c>
      <c r="K7135" s="4">
        <v>0.15604210024575327</v>
      </c>
    </row>
    <row r="7136" spans="7:11" x14ac:dyDescent="0.35">
      <c r="G7136" s="271">
        <v>40878</v>
      </c>
      <c r="H7136" s="4">
        <v>8.8724878133447538E-2</v>
      </c>
      <c r="I7136" s="4">
        <v>-4.668043467355687E-2</v>
      </c>
      <c r="J7136" s="4">
        <v>0.14617260484378214</v>
      </c>
      <c r="K7136" s="4">
        <v>0.1217362033972178</v>
      </c>
    </row>
    <row r="7137" spans="7:11" x14ac:dyDescent="0.35">
      <c r="G7137" s="271">
        <v>40909</v>
      </c>
      <c r="H7137" s="4">
        <v>8.9299358437741727E-2</v>
      </c>
      <c r="I7137" s="4">
        <v>-0.17572480688636649</v>
      </c>
      <c r="J7137" s="4">
        <v>0.12967376879881076</v>
      </c>
      <c r="K7137" s="4">
        <v>7.6871670569540029E-2</v>
      </c>
    </row>
    <row r="7138" spans="7:11" x14ac:dyDescent="0.35">
      <c r="G7138" s="271">
        <v>40940</v>
      </c>
      <c r="H7138" s="4">
        <v>-8.6902630203342324E-2</v>
      </c>
      <c r="I7138" s="4">
        <v>-9.2411984630861199E-2</v>
      </c>
      <c r="J7138" s="4">
        <v>9.7135047027193444E-2</v>
      </c>
      <c r="K7138" s="4">
        <v>5.0109005086893754E-2</v>
      </c>
    </row>
    <row r="7139" spans="7:11" x14ac:dyDescent="0.35">
      <c r="G7139" s="271">
        <v>40969</v>
      </c>
      <c r="H7139" s="4">
        <v>-2.6469811950963207E-2</v>
      </c>
      <c r="I7139" s="4">
        <v>-0.17803392256092887</v>
      </c>
      <c r="J7139" s="4">
        <v>6.3336182919878636E-2</v>
      </c>
      <c r="K7139" s="4">
        <v>2.2908015303135798E-4</v>
      </c>
    </row>
    <row r="7140" spans="7:11" x14ac:dyDescent="0.35">
      <c r="G7140" s="271">
        <v>41000</v>
      </c>
      <c r="H7140" s="4">
        <v>-7.7681027152607052E-2</v>
      </c>
      <c r="I7140" s="4">
        <v>-0.23760653864612302</v>
      </c>
      <c r="J7140" s="4">
        <v>3.8614710555266774E-2</v>
      </c>
      <c r="K7140" s="4">
        <v>-4.4493200542506939E-2</v>
      </c>
    </row>
    <row r="7141" spans="7:11" x14ac:dyDescent="0.35">
      <c r="G7141" s="271">
        <v>41030</v>
      </c>
      <c r="H7141" s="4">
        <v>1.2659708969256389E-2</v>
      </c>
      <c r="I7141" s="4">
        <v>-9.203974630698597E-2</v>
      </c>
      <c r="J7141" s="4">
        <v>3.656016200948442E-2</v>
      </c>
      <c r="K7141" s="4">
        <v>-5.8685841701007324E-2</v>
      </c>
    </row>
    <row r="7142" spans="7:11" x14ac:dyDescent="0.35">
      <c r="G7142" s="271">
        <v>41061</v>
      </c>
      <c r="H7142" s="4">
        <v>1.4158116690859535E-2</v>
      </c>
      <c r="I7142" s="4">
        <v>-0.17252719231658253</v>
      </c>
      <c r="J7142" s="4">
        <v>2.832137124773082E-2</v>
      </c>
      <c r="K7142" s="4">
        <v>-7.8747769152191394E-2</v>
      </c>
    </row>
    <row r="7143" spans="7:11" x14ac:dyDescent="0.35">
      <c r="G7143" s="271">
        <v>41091</v>
      </c>
      <c r="H7143" s="4">
        <v>9.8929533433621986E-2</v>
      </c>
      <c r="I7143" s="4">
        <v>-0.11619514265578379</v>
      </c>
      <c r="J7143" s="4">
        <v>3.3360994261251165E-2</v>
      </c>
      <c r="K7143" s="4">
        <v>-9.6231395921539731E-2</v>
      </c>
    </row>
    <row r="7144" spans="7:11" x14ac:dyDescent="0.35">
      <c r="G7144" s="271">
        <v>41122</v>
      </c>
      <c r="H7144" s="4">
        <v>-5.7589084558731907E-2</v>
      </c>
      <c r="I7144" s="4">
        <v>5.209682603863075E-2</v>
      </c>
      <c r="J7144" s="4">
        <v>1.7409081772989277E-2</v>
      </c>
      <c r="K7144" s="4">
        <v>-9.7009654542824397E-2</v>
      </c>
    </row>
    <row r="7145" spans="7:11" x14ac:dyDescent="0.35">
      <c r="G7145" s="271">
        <v>41153</v>
      </c>
      <c r="H7145" s="4">
        <v>-3.4497038505425959E-2</v>
      </c>
      <c r="I7145" s="4">
        <v>-6.8477867926324931E-2</v>
      </c>
      <c r="J7145" s="4">
        <v>7.4726883069888839E-3</v>
      </c>
      <c r="K7145" s="4">
        <v>-0.11032738505054063</v>
      </c>
    </row>
    <row r="7146" spans="7:11" x14ac:dyDescent="0.35">
      <c r="G7146" s="271">
        <v>41183</v>
      </c>
      <c r="H7146" s="4">
        <v>0.21481875903205205</v>
      </c>
      <c r="I7146" s="4">
        <v>0.23482711907346876</v>
      </c>
      <c r="J7146" s="4">
        <v>2.685101843408022E-2</v>
      </c>
      <c r="K7146" s="4">
        <v>-8.8147854123581504E-2</v>
      </c>
    </row>
    <row r="7147" spans="7:11" x14ac:dyDescent="0.35">
      <c r="G7147" s="271">
        <v>41214</v>
      </c>
      <c r="H7147" s="4">
        <v>7.4496657435173308E-2</v>
      </c>
      <c r="I7147" s="4">
        <v>2.9322757548175593E-2</v>
      </c>
      <c r="J7147" s="4">
        <v>2.3856712440784023E-2</v>
      </c>
      <c r="K7147" s="4">
        <v>-8.220723031085575E-2</v>
      </c>
    </row>
    <row r="7148" spans="7:11" x14ac:dyDescent="0.35">
      <c r="G7148" s="271">
        <v>41244</v>
      </c>
      <c r="H7148" s="4">
        <v>8.0019443977620064E-2</v>
      </c>
      <c r="I7148" s="4">
        <v>-9.2512620914192656E-2</v>
      </c>
      <c r="J7148" s="4">
        <v>2.3601158025295499E-2</v>
      </c>
      <c r="K7148" s="4">
        <v>-8.5878378451912596E-2</v>
      </c>
    </row>
    <row r="7149" spans="7:11" x14ac:dyDescent="0.35">
      <c r="G7149" s="271">
        <v>41275</v>
      </c>
      <c r="H7149" s="4">
        <v>1.4742090961244569E-2</v>
      </c>
      <c r="I7149" s="4">
        <v>0.11497482942201276</v>
      </c>
      <c r="J7149" s="4">
        <v>1.8202790751308706E-2</v>
      </c>
      <c r="K7149" s="4">
        <v>-6.3393694938376655E-2</v>
      </c>
    </row>
    <row r="7150" spans="7:11" x14ac:dyDescent="0.35">
      <c r="G7150" s="271">
        <v>41306</v>
      </c>
      <c r="H7150" s="4">
        <v>-1.7584936404535512E-2</v>
      </c>
      <c r="I7150" s="4">
        <v>2.5063323491751666E-2</v>
      </c>
      <c r="J7150" s="4">
        <v>2.4870069280097384E-2</v>
      </c>
      <c r="K7150" s="4">
        <v>-5.424250827442556E-2</v>
      </c>
    </row>
    <row r="7151" spans="7:11" x14ac:dyDescent="0.35">
      <c r="G7151" s="271">
        <v>41334</v>
      </c>
      <c r="H7151" s="4">
        <v>-9.0600182591181633E-2</v>
      </c>
      <c r="I7151" s="4">
        <v>-8.1282107331336451E-2</v>
      </c>
      <c r="J7151" s="4">
        <v>1.8870628884687823E-2</v>
      </c>
      <c r="K7151" s="4">
        <v>-4.3685543084033496E-2</v>
      </c>
    </row>
    <row r="7152" spans="7:11" x14ac:dyDescent="0.35">
      <c r="G7152" s="271">
        <v>41365</v>
      </c>
      <c r="H7152" s="4">
        <v>0.26612285546402736</v>
      </c>
      <c r="I7152" s="4">
        <v>0.11385058857099972</v>
      </c>
      <c r="J7152" s="4">
        <v>4.6041954334875124E-2</v>
      </c>
      <c r="K7152" s="4">
        <v>-1.2888918182147324E-2</v>
      </c>
    </row>
    <row r="7153" spans="7:11" x14ac:dyDescent="0.35">
      <c r="G7153" s="271">
        <v>41395</v>
      </c>
      <c r="H7153" s="4">
        <v>1.062593274963719E-2</v>
      </c>
      <c r="I7153" s="4">
        <v>-8.2064999586882958E-2</v>
      </c>
      <c r="J7153" s="4">
        <v>4.5812155582215519E-2</v>
      </c>
      <c r="K7153" s="4">
        <v>-1.1346921890105666E-2</v>
      </c>
    </row>
    <row r="7154" spans="7:11" x14ac:dyDescent="0.35">
      <c r="G7154" s="271">
        <v>41426</v>
      </c>
      <c r="H7154" s="4">
        <v>-4.900107363665529E-2</v>
      </c>
      <c r="I7154" s="4">
        <v>5.5349937527057858E-2</v>
      </c>
      <c r="J7154" s="4">
        <v>4.0027354818156446E-2</v>
      </c>
      <c r="K7154" s="4">
        <v>9.8529456003000337E-3</v>
      </c>
    </row>
    <row r="7155" spans="7:11" x14ac:dyDescent="0.35">
      <c r="G7155" s="271">
        <v>41456</v>
      </c>
      <c r="H7155" s="4">
        <v>-8.8989297406618983E-2</v>
      </c>
      <c r="I7155" s="4">
        <v>0.1396206079931277</v>
      </c>
      <c r="J7155" s="4">
        <v>2.2788649694818641E-2</v>
      </c>
      <c r="K7155" s="4">
        <v>3.1260316423720402E-2</v>
      </c>
    </row>
    <row r="7156" spans="7:11" x14ac:dyDescent="0.35">
      <c r="G7156" s="271">
        <v>41487</v>
      </c>
      <c r="H7156" s="4">
        <v>0.15582984819399415</v>
      </c>
      <c r="I7156" s="4">
        <v>4.4269245483191888E-2</v>
      </c>
      <c r="J7156" s="4">
        <v>3.5471133427918744E-2</v>
      </c>
      <c r="K7156" s="4">
        <v>3.0704170030573019E-2</v>
      </c>
    </row>
    <row r="7157" spans="7:11" x14ac:dyDescent="0.35">
      <c r="G7157" s="271">
        <v>41518</v>
      </c>
      <c r="H7157" s="4">
        <v>-2.9958545475764486E-3</v>
      </c>
      <c r="I7157" s="4">
        <v>-0.13658048178995086</v>
      </c>
      <c r="J7157" s="4">
        <v>3.8239038935827807E-2</v>
      </c>
      <c r="K7157" s="4">
        <v>2.5251718391092304E-2</v>
      </c>
    </row>
    <row r="7158" spans="7:11" x14ac:dyDescent="0.35">
      <c r="G7158" s="271">
        <v>41548</v>
      </c>
      <c r="H7158" s="4">
        <v>-4.1124572169071949E-2</v>
      </c>
      <c r="I7158" s="4">
        <v>-5.2617810743404991E-4</v>
      </c>
      <c r="J7158" s="4">
        <v>1.682429451892431E-2</v>
      </c>
      <c r="K7158" s="4">
        <v>6.7468794859635306E-3</v>
      </c>
    </row>
    <row r="7159" spans="7:11" x14ac:dyDescent="0.35">
      <c r="G7159" s="271">
        <v>41579</v>
      </c>
      <c r="H7159" s="4">
        <v>-0.13952238558293462</v>
      </c>
      <c r="I7159" s="4">
        <v>1.1520289201274236E-2</v>
      </c>
      <c r="J7159" s="4">
        <v>-3.0112030053561778E-3</v>
      </c>
      <c r="K7159" s="4">
        <v>5.2716410239546097E-3</v>
      </c>
    </row>
    <row r="7160" spans="7:11" x14ac:dyDescent="0.35">
      <c r="G7160" s="271">
        <v>41609</v>
      </c>
      <c r="H7160" s="4">
        <v>-9.3230881889221462E-2</v>
      </c>
      <c r="I7160" s="4">
        <v>-6.4446818083833124E-2</v>
      </c>
      <c r="J7160" s="4">
        <v>-1.6189266816307279E-2</v>
      </c>
      <c r="K7160" s="4">
        <v>8.1854715744651418E-3</v>
      </c>
    </row>
    <row r="7161" spans="7:11" x14ac:dyDescent="0.35">
      <c r="G7161" s="271">
        <v>41640</v>
      </c>
      <c r="H7161" s="4">
        <v>0.10577965695775604</v>
      </c>
      <c r="I7161" s="4">
        <v>-4.2460062956818034E-2</v>
      </c>
      <c r="J7161" s="4">
        <v>-9.0735895308596826E-3</v>
      </c>
      <c r="K7161" s="4">
        <v>-4.4632622531610711E-3</v>
      </c>
    </row>
    <row r="7162" spans="7:11" x14ac:dyDescent="0.35">
      <c r="G7162" s="271">
        <v>41671</v>
      </c>
      <c r="H7162" s="4">
        <v>6.3083512886106474E-2</v>
      </c>
      <c r="I7162" s="4">
        <v>0.11383306655777559</v>
      </c>
      <c r="J7162" s="4">
        <v>-2.5616539606999611E-3</v>
      </c>
      <c r="K7162" s="4">
        <v>2.9072272102086405E-3</v>
      </c>
    </row>
    <row r="7163" spans="7:11" x14ac:dyDescent="0.35">
      <c r="G7163" s="271">
        <v>41699</v>
      </c>
      <c r="H7163" s="4">
        <v>0.13411919918179449</v>
      </c>
      <c r="I7163" s="4">
        <v>3.6658023685372632E-2</v>
      </c>
      <c r="J7163" s="4">
        <v>1.7368437172126105E-2</v>
      </c>
      <c r="K7163" s="4">
        <v>1.3198882866778616E-2</v>
      </c>
    </row>
    <row r="7164" spans="7:11" x14ac:dyDescent="0.35">
      <c r="G7164" s="271">
        <v>41730</v>
      </c>
      <c r="H7164" s="4">
        <v>-0.12968886925455592</v>
      </c>
      <c r="I7164" s="4">
        <v>4.2728062229507202E-2</v>
      </c>
      <c r="J7164" s="4">
        <v>-1.473375093051521E-2</v>
      </c>
      <c r="K7164" s="4">
        <v>8.0663865643404442E-3</v>
      </c>
    </row>
    <row r="7165" spans="7:11" x14ac:dyDescent="0.35">
      <c r="G7165" s="271">
        <v>41760</v>
      </c>
      <c r="H7165" s="4">
        <v>9.3292867045406958E-3</v>
      </c>
      <c r="I7165" s="4">
        <v>0.10222788858304299</v>
      </c>
      <c r="J7165" s="4">
        <v>-1.4827068619299499E-2</v>
      </c>
      <c r="K7165" s="4">
        <v>2.3367218108004906E-2</v>
      </c>
    </row>
    <row r="7166" spans="7:11" x14ac:dyDescent="0.35">
      <c r="G7166" s="271">
        <v>41791</v>
      </c>
      <c r="H7166" s="4">
        <v>0.1250830206120257</v>
      </c>
      <c r="I7166" s="4">
        <v>0.14381757391119443</v>
      </c>
      <c r="J7166" s="4">
        <v>-2.0230173768509552E-4</v>
      </c>
      <c r="K7166" s="4">
        <v>3.1005044363448642E-2</v>
      </c>
    </row>
    <row r="7167" spans="7:11" x14ac:dyDescent="0.35">
      <c r="G7167" s="271">
        <v>41821</v>
      </c>
      <c r="H7167" s="4">
        <v>0.13155481080485165</v>
      </c>
      <c r="I7167" s="4">
        <v>0.13151176800036746</v>
      </c>
      <c r="J7167" s="4">
        <v>1.9070711466828483E-2</v>
      </c>
      <c r="K7167" s="4">
        <v>3.1456505867139661E-2</v>
      </c>
    </row>
    <row r="7168" spans="7:11" x14ac:dyDescent="0.35">
      <c r="G7168" s="271">
        <v>41852</v>
      </c>
      <c r="H7168" s="4">
        <v>-3.2673490814835504E-2</v>
      </c>
      <c r="I7168" s="4">
        <v>1.955246164546498E-2</v>
      </c>
      <c r="J7168" s="4">
        <v>8.0436104925625251E-3</v>
      </c>
      <c r="K7168" s="4">
        <v>2.9452183239663254E-2</v>
      </c>
    </row>
    <row r="7169" spans="7:11" x14ac:dyDescent="0.35">
      <c r="G7169" s="271">
        <v>41883</v>
      </c>
      <c r="H7169" s="4">
        <v>0.21999785647395664</v>
      </c>
      <c r="I7169" s="4">
        <v>0.20973694987722458</v>
      </c>
      <c r="J7169" s="4">
        <v>2.5478326329048784E-2</v>
      </c>
      <c r="K7169" s="4">
        <v>5.7585321136126799E-2</v>
      </c>
    </row>
    <row r="7170" spans="7:11" x14ac:dyDescent="0.35">
      <c r="G7170" s="271">
        <v>41913</v>
      </c>
      <c r="H7170" s="4">
        <v>0.17888692663120076</v>
      </c>
      <c r="I7170" s="4">
        <v>-8.8941527504284856E-3</v>
      </c>
      <c r="J7170" s="4">
        <v>4.5506356303299134E-2</v>
      </c>
      <c r="K7170" s="4">
        <v>5.6801849906850554E-2</v>
      </c>
    </row>
    <row r="7171" spans="7:11" x14ac:dyDescent="0.35">
      <c r="G7171" s="271">
        <v>41944</v>
      </c>
      <c r="H7171" s="4">
        <v>0.16189045357928999</v>
      </c>
      <c r="I7171" s="4">
        <v>7.3907844485455954E-2</v>
      </c>
      <c r="J7171" s="4">
        <v>7.2521171970294951E-2</v>
      </c>
      <c r="K7171" s="4">
        <v>6.2154216523066852E-2</v>
      </c>
    </row>
    <row r="7172" spans="7:11" x14ac:dyDescent="0.35">
      <c r="G7172" s="271">
        <v>41974</v>
      </c>
      <c r="H7172" s="4">
        <v>0.13880596484892549</v>
      </c>
      <c r="I7172" s="4">
        <v>9.2779925759411963E-2</v>
      </c>
      <c r="J7172" s="4">
        <v>9.0626279244553576E-2</v>
      </c>
      <c r="K7172" s="4">
        <v>7.3951677764408252E-2</v>
      </c>
    </row>
    <row r="7173" spans="7:11" x14ac:dyDescent="0.35">
      <c r="G7173" s="271">
        <v>42005</v>
      </c>
      <c r="H7173" s="4">
        <v>-0.11557010259983813</v>
      </c>
      <c r="I7173" s="4">
        <v>-0.10936986597639331</v>
      </c>
      <c r="J7173" s="4">
        <v>7.1540498080617354E-2</v>
      </c>
      <c r="K7173" s="4">
        <v>6.8821186671160328E-2</v>
      </c>
    </row>
    <row r="7174" spans="7:11" x14ac:dyDescent="0.35">
      <c r="G7174" s="271">
        <v>42036</v>
      </c>
      <c r="H7174" s="4">
        <v>-7.9550905236010716E-2</v>
      </c>
      <c r="I7174" s="4">
        <v>-0.11792608403861915</v>
      </c>
      <c r="J7174" s="4">
        <v>5.9248628928286529E-2</v>
      </c>
      <c r="K7174" s="4">
        <v>4.8043228029256868E-2</v>
      </c>
    </row>
    <row r="7175" spans="7:11" x14ac:dyDescent="0.35">
      <c r="G7175" s="271">
        <v>42064</v>
      </c>
      <c r="H7175" s="4">
        <v>-3.2525838463842938E-2</v>
      </c>
      <c r="I7175" s="4">
        <v>7.520289782514844E-2</v>
      </c>
      <c r="J7175" s="4">
        <v>4.4234403695162072E-2</v>
      </c>
      <c r="K7175" s="4">
        <v>5.124635690682533E-2</v>
      </c>
    </row>
    <row r="7176" spans="7:11" x14ac:dyDescent="0.35">
      <c r="G7176" s="271">
        <v>42095</v>
      </c>
      <c r="H7176" s="4">
        <v>-4.2423271245188854E-3</v>
      </c>
      <c r="I7176" s="4">
        <v>-3.6004957386226555E-2</v>
      </c>
      <c r="J7176" s="4">
        <v>5.6728835697949842E-2</v>
      </c>
      <c r="K7176" s="4">
        <v>4.4344940202405869E-2</v>
      </c>
    </row>
    <row r="7177" spans="7:11" x14ac:dyDescent="0.35">
      <c r="G7177" s="271">
        <v>42125</v>
      </c>
      <c r="H7177" s="4">
        <v>-2.7442725339744345E-2</v>
      </c>
      <c r="I7177" s="4">
        <v>1.9944368241848753E-2</v>
      </c>
      <c r="J7177" s="4">
        <v>5.3274977341413177E-2</v>
      </c>
      <c r="K7177" s="4">
        <v>3.7755137541294337E-2</v>
      </c>
    </row>
    <row r="7178" spans="7:11" x14ac:dyDescent="0.35">
      <c r="G7178" s="271">
        <v>42156</v>
      </c>
      <c r="H7178" s="4">
        <v>0.13429585374384501</v>
      </c>
      <c r="I7178" s="4">
        <v>0.13238687965286888</v>
      </c>
      <c r="J7178" s="4">
        <v>5.4884378722149574E-2</v>
      </c>
      <c r="K7178" s="4">
        <v>3.7934209283976283E-2</v>
      </c>
    </row>
    <row r="7179" spans="7:11" x14ac:dyDescent="0.35">
      <c r="G7179" s="271">
        <v>42186</v>
      </c>
      <c r="H7179" s="4">
        <v>4.3021717872251841E-2</v>
      </c>
      <c r="I7179" s="4">
        <v>-1.3994300709850527E-2</v>
      </c>
      <c r="J7179" s="4">
        <v>4.7450887614418402E-2</v>
      </c>
      <c r="K7179" s="4">
        <v>2.5107426229471042E-2</v>
      </c>
    </row>
    <row r="7180" spans="7:11" x14ac:dyDescent="0.35">
      <c r="G7180" s="271">
        <v>42217</v>
      </c>
      <c r="H7180" s="4">
        <v>3.3121313435449551E-2</v>
      </c>
      <c r="I7180" s="4">
        <v>-5.3457032038472518E-2</v>
      </c>
      <c r="J7180" s="4">
        <v>5.1713121201947709E-2</v>
      </c>
      <c r="K7180" s="4">
        <v>1.9103409117497527E-2</v>
      </c>
    </row>
    <row r="7181" spans="7:11" x14ac:dyDescent="0.35">
      <c r="G7181" s="271">
        <v>42248</v>
      </c>
      <c r="H7181" s="4">
        <v>-7.2992804998552985E-2</v>
      </c>
      <c r="I7181" s="4">
        <v>-9.2254549344985559E-3</v>
      </c>
      <c r="J7181" s="4">
        <v>2.72867748130039E-2</v>
      </c>
      <c r="K7181" s="4">
        <v>3.0458769884180725E-3</v>
      </c>
    </row>
    <row r="7182" spans="7:11" x14ac:dyDescent="0.35">
      <c r="G7182" s="271">
        <v>42278</v>
      </c>
      <c r="H7182" s="4">
        <v>-0.13161499517920494</v>
      </c>
      <c r="I7182" s="4">
        <v>-5.4280211798841571E-2</v>
      </c>
      <c r="J7182" s="4">
        <v>-1.845239123094311E-3</v>
      </c>
      <c r="K7182" s="4">
        <v>-9.4451729220934588E-4</v>
      </c>
    </row>
    <row r="7183" spans="7:11" x14ac:dyDescent="0.35">
      <c r="G7183" s="271">
        <v>42309</v>
      </c>
      <c r="H7183" s="4">
        <v>-7.097129988383899E-2</v>
      </c>
      <c r="I7183" s="4">
        <v>-5.5793898819506027E-2</v>
      </c>
      <c r="J7183" s="4">
        <v>-2.0393715190313744E-2</v>
      </c>
      <c r="K7183" s="4">
        <v>-1.1838257995976043E-2</v>
      </c>
    </row>
    <row r="7184" spans="7:11" x14ac:dyDescent="0.35">
      <c r="G7184" s="271">
        <v>42339</v>
      </c>
      <c r="H7184" s="4">
        <v>1.5957508806696108E-2</v>
      </c>
      <c r="I7184" s="4">
        <v>-4.7130906702160802E-3</v>
      </c>
      <c r="J7184" s="4">
        <v>-2.8245048332838474E-2</v>
      </c>
      <c r="K7184" s="4">
        <v>-1.8248152888060032E-2</v>
      </c>
    </row>
    <row r="7185" spans="7:11" x14ac:dyDescent="0.35">
      <c r="G7185" s="271">
        <v>42370</v>
      </c>
      <c r="H7185" s="4">
        <v>-4.4620835806711834E-2</v>
      </c>
      <c r="I7185" s="4">
        <v>-5.2651705877182597E-2</v>
      </c>
      <c r="J7185" s="4">
        <v>-2.2344986682322099E-2</v>
      </c>
      <c r="K7185" s="4">
        <v>-1.3546499282633961E-2</v>
      </c>
    </row>
    <row r="7186" spans="7:11" x14ac:dyDescent="0.35">
      <c r="G7186" s="271">
        <v>42401</v>
      </c>
      <c r="H7186" s="4">
        <v>7.0971628387120012E-2</v>
      </c>
      <c r="I7186" s="4">
        <v>-0.1081089002046125</v>
      </c>
      <c r="J7186" s="4">
        <v>-1.0743669447395909E-2</v>
      </c>
      <c r="K7186" s="4">
        <v>-1.1716451804927197E-2</v>
      </c>
    </row>
    <row r="7187" spans="7:11" x14ac:dyDescent="0.35">
      <c r="G7187" s="271">
        <v>42430</v>
      </c>
      <c r="H7187" s="4">
        <v>-3.3368478634196341E-2</v>
      </c>
      <c r="I7187" s="4">
        <v>-7.2896722121539415E-2</v>
      </c>
      <c r="J7187" s="4">
        <v>-1.0753396645810209E-2</v>
      </c>
      <c r="K7187" s="4">
        <v>-2.3914881950089728E-2</v>
      </c>
    </row>
    <row r="7188" spans="7:11" x14ac:dyDescent="0.35">
      <c r="G7188" s="271">
        <v>42461</v>
      </c>
      <c r="H7188" s="4">
        <v>9.9506446428310635E-2</v>
      </c>
      <c r="I7188" s="4">
        <v>-1.4143727705238085E-3</v>
      </c>
      <c r="J7188" s="4">
        <v>-2.6856550284281022E-3</v>
      </c>
      <c r="K7188" s="4">
        <v>-2.1092071494975384E-2</v>
      </c>
    </row>
    <row r="7189" spans="7:11" x14ac:dyDescent="0.35">
      <c r="G7189" s="271">
        <v>42491</v>
      </c>
      <c r="H7189" s="4">
        <v>3.6510949919569269E-2</v>
      </c>
      <c r="I7189" s="4">
        <v>-4.6894154113671593E-2</v>
      </c>
      <c r="J7189" s="4">
        <v>2.8555012308979499E-3</v>
      </c>
      <c r="K7189" s="4">
        <v>-2.6652699344648645E-2</v>
      </c>
    </row>
    <row r="7190" spans="7:11" x14ac:dyDescent="0.35">
      <c r="G7190" s="271">
        <v>42522</v>
      </c>
      <c r="H7190" s="4">
        <v>-9.5455792200480283E-2</v>
      </c>
      <c r="I7190" s="4">
        <v>-0.19939205235084423</v>
      </c>
      <c r="J7190" s="4">
        <v>-1.8699671181489519E-2</v>
      </c>
      <c r="K7190" s="4">
        <v>-5.877087305977291E-2</v>
      </c>
    </row>
    <row r="7191" spans="7:11" x14ac:dyDescent="0.35">
      <c r="G7191" s="271">
        <v>42552</v>
      </c>
      <c r="H7191" s="4">
        <v>-0.1204483971383572</v>
      </c>
      <c r="I7191" s="4">
        <v>-0.1911020494182698</v>
      </c>
      <c r="J7191" s="4">
        <v>-3.3660489190563969E-2</v>
      </c>
      <c r="K7191" s="4">
        <v>-7.5059313983946052E-2</v>
      </c>
    </row>
    <row r="7192" spans="7:11" x14ac:dyDescent="0.35">
      <c r="G7192" s="271">
        <v>42583</v>
      </c>
      <c r="H7192" s="4">
        <v>7.2784099564119353E-2</v>
      </c>
      <c r="I7192" s="4">
        <v>-0.15569817623289783</v>
      </c>
      <c r="J7192" s="4">
        <v>-3.1105384135446945E-2</v>
      </c>
      <c r="K7192" s="4">
        <v>-8.2950254353951536E-2</v>
      </c>
    </row>
    <row r="7193" spans="7:11" x14ac:dyDescent="0.35">
      <c r="G7193" s="271">
        <v>42614</v>
      </c>
      <c r="H7193" s="4">
        <v>-5.4256668831322297E-2</v>
      </c>
      <c r="I7193" s="4">
        <v>-8.8039211258537975E-2</v>
      </c>
      <c r="J7193" s="4">
        <v>-2.9256191500246165E-2</v>
      </c>
      <c r="K7193" s="4">
        <v>-8.9732835360163632E-2</v>
      </c>
    </row>
    <row r="7194" spans="7:11" x14ac:dyDescent="0.35">
      <c r="G7194" s="271">
        <v>42644</v>
      </c>
      <c r="H7194" s="4">
        <v>-5.7072895540682844E-2</v>
      </c>
      <c r="I7194" s="4">
        <v>-9.6208632936349181E-2</v>
      </c>
      <c r="J7194" s="4">
        <v>-2.131724945308211E-2</v>
      </c>
      <c r="K7194" s="4">
        <v>-9.3400439783434042E-2</v>
      </c>
    </row>
    <row r="7195" spans="7:11" x14ac:dyDescent="0.35">
      <c r="G7195" s="271">
        <v>42675</v>
      </c>
      <c r="H7195" s="4">
        <v>6.188592267286297E-2</v>
      </c>
      <c r="I7195" s="4">
        <v>7.1754664256004519E-2</v>
      </c>
      <c r="J7195" s="4">
        <v>-9.8732298795345397E-3</v>
      </c>
      <c r="K7195" s="4">
        <v>-8.2926418281964565E-2</v>
      </c>
    </row>
    <row r="7196" spans="7:11" x14ac:dyDescent="0.35">
      <c r="G7196" s="271">
        <v>42705</v>
      </c>
      <c r="H7196" s="4">
        <v>-4.1894743497477016E-3</v>
      </c>
      <c r="I7196" s="4">
        <v>0.12482238390198463</v>
      </c>
      <c r="J7196" s="4">
        <v>-1.1439734407219793E-2</v>
      </c>
      <c r="K7196" s="4">
        <v>-7.3454090374226566E-2</v>
      </c>
    </row>
    <row r="7197" spans="7:11" x14ac:dyDescent="0.35">
      <c r="G7197" s="271">
        <v>42736</v>
      </c>
      <c r="H7197" s="4">
        <v>0.1820644197298309</v>
      </c>
      <c r="I7197" s="4">
        <v>0.44221898709514207</v>
      </c>
      <c r="J7197" s="4">
        <v>4.5378645277713847E-3</v>
      </c>
      <c r="K7197" s="4">
        <v>-4.062650458458994E-2</v>
      </c>
    </row>
    <row r="7198" spans="7:11" x14ac:dyDescent="0.35">
      <c r="G7198" s="271">
        <v>42767</v>
      </c>
      <c r="H7198" s="4">
        <v>1.3498153821315473E-2</v>
      </c>
      <c r="I7198" s="4">
        <v>0.32743314550283431</v>
      </c>
      <c r="J7198" s="4">
        <v>2.5043854799378096E-4</v>
      </c>
      <c r="K7198" s="4">
        <v>-9.7988978571108554E-3</v>
      </c>
    </row>
    <row r="7199" spans="7:11" x14ac:dyDescent="0.35">
      <c r="G7199" s="271">
        <v>42795</v>
      </c>
      <c r="H7199" s="4">
        <v>0.20628064909478394</v>
      </c>
      <c r="I7199" s="4">
        <v>0.20595469304242164</v>
      </c>
      <c r="J7199" s="4">
        <v>2.0994437824286338E-2</v>
      </c>
      <c r="K7199" s="4">
        <v>1.3355101168807337E-2</v>
      </c>
    </row>
    <row r="7200" spans="7:11" x14ac:dyDescent="0.35">
      <c r="G7200" s="271">
        <v>42826</v>
      </c>
      <c r="H7200" s="4">
        <v>-2.0982443277625995E-2</v>
      </c>
      <c r="I7200" s="4">
        <v>0.12696799495928213</v>
      </c>
      <c r="J7200" s="4">
        <v>1.1271430441929464E-2</v>
      </c>
      <c r="K7200" s="4">
        <v>2.3906514403270407E-2</v>
      </c>
    </row>
    <row r="7201" spans="7:11" x14ac:dyDescent="0.35">
      <c r="G7201" s="271">
        <v>42856</v>
      </c>
      <c r="H7201" s="4">
        <v>0.14620963319753222</v>
      </c>
      <c r="I7201" s="4">
        <v>0.13468405777971348</v>
      </c>
      <c r="J7201" s="4">
        <v>2.1067667671330392E-2</v>
      </c>
      <c r="K7201" s="4">
        <v>3.9165736848852273E-2</v>
      </c>
    </row>
    <row r="7202" spans="7:11" x14ac:dyDescent="0.35">
      <c r="G7202" s="271">
        <v>42887</v>
      </c>
      <c r="H7202" s="4">
        <v>7.4452724785156077E-2</v>
      </c>
      <c r="I7202" s="4">
        <v>0.13677141209218369</v>
      </c>
      <c r="J7202" s="4">
        <v>3.7969799059126119E-2</v>
      </c>
      <c r="K7202" s="4">
        <v>7.3672477390495761E-2</v>
      </c>
    </row>
    <row r="7203" spans="7:11" x14ac:dyDescent="0.35">
      <c r="G7203" s="271">
        <v>42917</v>
      </c>
      <c r="H7203" s="4">
        <v>5.9568959924426235E-2</v>
      </c>
      <c r="I7203" s="4">
        <v>0.17975270320224834</v>
      </c>
      <c r="J7203" s="4">
        <v>5.5038334290571589E-2</v>
      </c>
      <c r="K7203" s="4">
        <v>0.10840712179457523</v>
      </c>
    </row>
    <row r="7204" spans="7:11" x14ac:dyDescent="0.35">
      <c r="G7204" s="271">
        <v>42948</v>
      </c>
      <c r="H7204" s="4">
        <v>0.11337261609376559</v>
      </c>
      <c r="I7204" s="4">
        <v>0.22503909970079561</v>
      </c>
      <c r="J7204" s="4">
        <v>5.7866646524360021E-2</v>
      </c>
      <c r="K7204" s="4">
        <v>0.1385621581117733</v>
      </c>
    </row>
    <row r="7205" spans="7:11" x14ac:dyDescent="0.35">
      <c r="G7205" s="271">
        <v>42979</v>
      </c>
      <c r="H7205" s="4">
        <v>0.20945845305049726</v>
      </c>
      <c r="I7205" s="4">
        <v>0.25646192106892851</v>
      </c>
      <c r="J7205" s="4">
        <v>7.995439048393882E-2</v>
      </c>
      <c r="K7205" s="4">
        <v>0.16987784239351122</v>
      </c>
    </row>
    <row r="7206" spans="7:11" x14ac:dyDescent="0.35">
      <c r="G7206" s="271">
        <v>43009</v>
      </c>
      <c r="H7206" s="4">
        <v>0.21660726204051217</v>
      </c>
      <c r="I7206" s="4">
        <v>0.30004053219720817</v>
      </c>
      <c r="J7206" s="4">
        <v>0.103903854126566</v>
      </c>
      <c r="K7206" s="4">
        <v>0.20518793715892958</v>
      </c>
    </row>
    <row r="7207" spans="7:11" x14ac:dyDescent="0.35">
      <c r="G7207" s="271">
        <v>43040</v>
      </c>
      <c r="H7207" s="4">
        <v>0.13231535038894182</v>
      </c>
      <c r="I7207" s="4">
        <v>9.8914969845328882E-2</v>
      </c>
      <c r="J7207" s="4">
        <v>0.11000961708738766</v>
      </c>
      <c r="K7207" s="4">
        <v>0.20696815904076238</v>
      </c>
    </row>
    <row r="7208" spans="7:11" x14ac:dyDescent="0.35">
      <c r="G7208" s="271">
        <v>43070</v>
      </c>
      <c r="H7208" s="4">
        <v>6.203985855912153E-2</v>
      </c>
      <c r="I7208" s="4">
        <v>5.2090032435365252E-2</v>
      </c>
      <c r="J7208" s="4">
        <v>0.11534198106077631</v>
      </c>
      <c r="K7208" s="4">
        <v>0.19968135151392219</v>
      </c>
    </row>
    <row r="7209" spans="7:11" x14ac:dyDescent="0.35">
      <c r="G7209" s="271">
        <v>43101</v>
      </c>
      <c r="H7209" s="4">
        <v>0.20604249002731256</v>
      </c>
      <c r="I7209" s="4">
        <v>0.12314448343695683</v>
      </c>
      <c r="J7209" s="4">
        <v>0.11816377869354766</v>
      </c>
      <c r="K7209" s="4">
        <v>0.17522158695185941</v>
      </c>
    </row>
    <row r="7210" spans="7:11" x14ac:dyDescent="0.35">
      <c r="G7210" s="271">
        <v>43132</v>
      </c>
      <c r="H7210" s="4">
        <v>0.15152219122880983</v>
      </c>
      <c r="I7210" s="4">
        <v>-4.8634710111017387E-3</v>
      </c>
      <c r="J7210" s="4">
        <v>0.12934784513372755</v>
      </c>
      <c r="K7210" s="4">
        <v>0.14776959941905154</v>
      </c>
    </row>
    <row r="7211" spans="7:11" x14ac:dyDescent="0.35">
      <c r="G7211" s="271">
        <v>43160</v>
      </c>
      <c r="H7211" s="4">
        <v>5.9879699468767811E-3</v>
      </c>
      <c r="I7211" s="4">
        <v>2.4328621899781577E-2</v>
      </c>
      <c r="J7211" s="4">
        <v>0.11030189552886371</v>
      </c>
      <c r="K7211" s="4">
        <v>0.1311007227415637</v>
      </c>
    </row>
    <row r="7212" spans="7:11" x14ac:dyDescent="0.35">
      <c r="G7212" s="271">
        <v>43191</v>
      </c>
      <c r="H7212" s="4">
        <v>0.11820680791581828</v>
      </c>
      <c r="I7212" s="4">
        <v>8.8594752756242734E-2</v>
      </c>
      <c r="J7212" s="4">
        <v>0.12209073311473206</v>
      </c>
      <c r="K7212" s="4">
        <v>0.12758793328510798</v>
      </c>
    </row>
    <row r="7213" spans="7:11" x14ac:dyDescent="0.35">
      <c r="G7213" s="271">
        <v>43221</v>
      </c>
      <c r="H7213" s="4">
        <v>2.6250951420869084E-2</v>
      </c>
      <c r="I7213" s="4">
        <v>0.16578958199323846</v>
      </c>
      <c r="J7213" s="4">
        <v>0.11046795855513536</v>
      </c>
      <c r="K7213" s="4">
        <v>0.13046431918801038</v>
      </c>
    </row>
    <row r="7214" spans="7:11" x14ac:dyDescent="0.35">
      <c r="G7214" s="271">
        <v>43252</v>
      </c>
      <c r="H7214" s="4">
        <v>7.9374527760116331E-2</v>
      </c>
      <c r="I7214" s="4">
        <v>8.8510138749691381E-2</v>
      </c>
      <c r="J7214" s="4">
        <v>0.11070093171920181</v>
      </c>
      <c r="K7214" s="4">
        <v>0.12607708674406237</v>
      </c>
    </row>
    <row r="7215" spans="7:11" x14ac:dyDescent="0.35">
      <c r="G7215" s="271">
        <v>43282</v>
      </c>
      <c r="H7215" s="4">
        <v>0.2172242774110078</v>
      </c>
      <c r="I7215" s="4">
        <v>0.23271483660676617</v>
      </c>
      <c r="J7215" s="4">
        <v>0.12385448484492145</v>
      </c>
      <c r="K7215" s="4">
        <v>0.13129246977004905</v>
      </c>
    </row>
    <row r="7216" spans="7:11" x14ac:dyDescent="0.35">
      <c r="G7216" s="271">
        <v>43313</v>
      </c>
      <c r="H7216" s="4">
        <v>-3.6299842357861989E-2</v>
      </c>
      <c r="I7216" s="4">
        <v>0.15318063442529128</v>
      </c>
      <c r="J7216" s="4">
        <v>0.11311788879550222</v>
      </c>
      <c r="K7216" s="4">
        <v>0.12716448263382163</v>
      </c>
    </row>
    <row r="7217" spans="7:11" x14ac:dyDescent="0.35">
      <c r="G7217" s="271">
        <v>43344</v>
      </c>
      <c r="H7217" s="4">
        <v>6.6091503549612129E-2</v>
      </c>
      <c r="I7217" s="4">
        <v>1.702691956117075E-2</v>
      </c>
      <c r="J7217" s="4">
        <v>0.10151805109238987</v>
      </c>
      <c r="K7217" s="4">
        <v>0.1076070856908995</v>
      </c>
    </row>
    <row r="7218" spans="7:11" x14ac:dyDescent="0.35">
      <c r="G7218" s="271">
        <v>43374</v>
      </c>
      <c r="H7218" s="4">
        <v>0.13719426449053396</v>
      </c>
      <c r="I7218" s="4">
        <v>0.19311968040893923</v>
      </c>
      <c r="J7218" s="4">
        <v>9.6002545667982053E-2</v>
      </c>
      <c r="K7218" s="4">
        <v>0.10199936048219493</v>
      </c>
    </row>
    <row r="7219" spans="7:11" x14ac:dyDescent="0.35">
      <c r="G7219" s="271">
        <v>43405</v>
      </c>
      <c r="H7219" s="4">
        <v>-4.5275307194226566E-2</v>
      </c>
      <c r="I7219" s="4">
        <v>4.0216343302141189E-2</v>
      </c>
      <c r="J7219" s="4">
        <v>8.0120278081870167E-2</v>
      </c>
      <c r="K7219" s="4">
        <v>9.6754816766005947E-2</v>
      </c>
    </row>
    <row r="7220" spans="7:11" x14ac:dyDescent="0.35">
      <c r="G7220" s="271">
        <v>43435</v>
      </c>
      <c r="H7220" s="4">
        <v>-8.222563880804179E-2</v>
      </c>
      <c r="I7220" s="4">
        <v>3.8572942605695548E-2</v>
      </c>
      <c r="J7220" s="4">
        <v>6.905930205934685E-2</v>
      </c>
      <c r="K7220" s="4">
        <v>9.5526805039824136E-2</v>
      </c>
    </row>
    <row r="7221" spans="7:11" x14ac:dyDescent="0.35">
      <c r="G7221" s="271">
        <v>43466</v>
      </c>
      <c r="H7221" s="4">
        <v>-1.6202991220218288E-2</v>
      </c>
      <c r="I7221" s="4">
        <v>-4.8384382075683297E-2</v>
      </c>
      <c r="J7221" s="4">
        <v>5.1391940212721421E-2</v>
      </c>
      <c r="K7221" s="4">
        <v>7.9430568898731568E-2</v>
      </c>
    </row>
    <row r="7222" spans="7:11" x14ac:dyDescent="0.35">
      <c r="G7222" s="271">
        <v>43497</v>
      </c>
      <c r="H7222" s="4">
        <v>1.8560030564624741E-2</v>
      </c>
      <c r="I7222" s="4">
        <v>0.18371187199048777</v>
      </c>
      <c r="J7222" s="4">
        <v>4.1394097852482936E-2</v>
      </c>
      <c r="K7222" s="4">
        <v>9.4691424708395866E-2</v>
      </c>
    </row>
    <row r="7223" spans="7:11" x14ac:dyDescent="0.35">
      <c r="G7223" s="271">
        <v>43525</v>
      </c>
      <c r="H7223" s="4">
        <v>-2.7428400233454941E-2</v>
      </c>
      <c r="I7223" s="4">
        <v>8.208288743989467E-2</v>
      </c>
      <c r="J7223" s="4">
        <v>3.8293218087523284E-2</v>
      </c>
      <c r="K7223" s="4">
        <v>9.9622407664613499E-2</v>
      </c>
    </row>
    <row r="7224" spans="7:11" x14ac:dyDescent="0.35">
      <c r="G7224" s="271">
        <v>43556</v>
      </c>
      <c r="H7224" s="4">
        <v>7.7927707523880452E-2</v>
      </c>
      <c r="I7224" s="4">
        <v>7.9554030302506629E-3</v>
      </c>
      <c r="J7224" s="4">
        <v>3.5659781686538494E-2</v>
      </c>
      <c r="K7224" s="4">
        <v>9.2502810726814877E-2</v>
      </c>
    </row>
    <row r="7225" spans="7:11" x14ac:dyDescent="0.35">
      <c r="G7225" s="271">
        <v>43586</v>
      </c>
      <c r="H7225" s="4">
        <v>6.7519143613771204E-2</v>
      </c>
      <c r="I7225" s="4">
        <v>4.1707382663960235E-2</v>
      </c>
      <c r="J7225" s="4">
        <v>3.9430157435708546E-2</v>
      </c>
      <c r="K7225" s="4">
        <v>8.1949793639175317E-2</v>
      </c>
    </row>
    <row r="7226" spans="7:11" x14ac:dyDescent="0.35">
      <c r="G7226" s="271">
        <v>43617</v>
      </c>
      <c r="H7226" s="4">
        <v>-8.0394180973564211E-2</v>
      </c>
      <c r="I7226" s="4">
        <v>-5.9960676718180728E-2</v>
      </c>
      <c r="J7226" s="4">
        <v>2.4795208521667833E-2</v>
      </c>
      <c r="K7226" s="4">
        <v>6.8742401657839292E-2</v>
      </c>
    </row>
    <row r="7227" spans="7:11" x14ac:dyDescent="0.35">
      <c r="G7227" s="271">
        <v>43647</v>
      </c>
      <c r="H7227" s="4">
        <v>-4.9744301180255079E-2</v>
      </c>
      <c r="I7227" s="4">
        <v>-8.8502576581062975E-2</v>
      </c>
      <c r="J7227" s="4">
        <v>3.3836280634154114E-3</v>
      </c>
      <c r="K7227" s="4">
        <v>4.1762754044434081E-2</v>
      </c>
    </row>
    <row r="7228" spans="7:11" x14ac:dyDescent="0.35">
      <c r="G7228" s="271">
        <v>43678</v>
      </c>
      <c r="H7228" s="4">
        <v>-7.9869034893276458E-2</v>
      </c>
      <c r="I7228" s="4">
        <v>-9.0554428041739188E-2</v>
      </c>
      <c r="J7228" s="4">
        <v>7.8910426821043878E-4</v>
      </c>
      <c r="K7228" s="4">
        <v>2.4066886950559141E-2</v>
      </c>
    </row>
    <row r="7229" spans="7:11" x14ac:dyDescent="0.35">
      <c r="G7229" s="271">
        <v>43709</v>
      </c>
      <c r="H7229" s="4">
        <v>-5.8432130485388201E-2</v>
      </c>
      <c r="I7229" s="4">
        <v>-2.5595172531928667E-2</v>
      </c>
      <c r="J7229" s="4">
        <v>-9.887584761181456E-3</v>
      </c>
      <c r="K7229" s="4">
        <v>2.0464225428669547E-2</v>
      </c>
    </row>
    <row r="7230" spans="7:11" x14ac:dyDescent="0.35">
      <c r="G7230" s="271">
        <v>43739</v>
      </c>
      <c r="H7230" s="4">
        <v>-7.0431068698939892E-2</v>
      </c>
      <c r="I7230" s="4">
        <v>-0.10314629510479889</v>
      </c>
      <c r="J7230" s="4">
        <v>-2.8329683144072582E-2</v>
      </c>
      <c r="K7230" s="4">
        <v>-5.5974817998325488E-3</v>
      </c>
    </row>
    <row r="7231" spans="7:11" x14ac:dyDescent="0.35">
      <c r="G7231" s="271">
        <v>43770</v>
      </c>
      <c r="H7231" s="4">
        <v>1.5453102282855902E-2</v>
      </c>
      <c r="I7231" s="4">
        <v>-5.702371704813225E-2</v>
      </c>
      <c r="J7231" s="4">
        <v>-2.3346551031295126E-2</v>
      </c>
      <c r="K7231" s="4">
        <v>-1.3649527252948324E-2</v>
      </c>
    </row>
    <row r="7232" spans="7:11" x14ac:dyDescent="0.35">
      <c r="G7232" s="271">
        <v>43800</v>
      </c>
      <c r="H7232" s="4">
        <v>9.4211263284516233E-2</v>
      </c>
      <c r="I7232" s="4">
        <v>5.3047604159253137E-3</v>
      </c>
      <c r="J7232" s="4">
        <v>-1.1472994279233539E-2</v>
      </c>
      <c r="K7232" s="4">
        <v>-1.596836750166819E-2</v>
      </c>
    </row>
    <row r="7233" spans="7:11" x14ac:dyDescent="0.35">
      <c r="G7233" s="271">
        <v>43831</v>
      </c>
      <c r="H7233" s="4">
        <v>-3.7886278882429569E-2</v>
      </c>
      <c r="I7233" s="4">
        <v>-3.3800517552254217E-2</v>
      </c>
      <c r="J7233" s="4">
        <v>-1.3269233660389457E-2</v>
      </c>
      <c r="K7233" s="4">
        <v>-1.4601386990842236E-2</v>
      </c>
    </row>
    <row r="7234" spans="7:11" x14ac:dyDescent="0.35">
      <c r="G7234" s="271">
        <v>43862</v>
      </c>
      <c r="H7234" s="4">
        <v>-6.1625916364142497E-2</v>
      </c>
      <c r="I7234" s="4">
        <v>-0.11956508872836502</v>
      </c>
      <c r="J7234" s="4">
        <v>-1.9767764132890275E-2</v>
      </c>
      <c r="K7234" s="4">
        <v>-3.8395257645976066E-2</v>
      </c>
    </row>
    <row r="7235" spans="7:11" x14ac:dyDescent="0.35">
      <c r="G7235" s="271">
        <v>43891</v>
      </c>
      <c r="H7235" s="4">
        <v>-0.18679193252023429</v>
      </c>
      <c r="I7235" s="4">
        <v>-0.15910710277009932</v>
      </c>
      <c r="J7235" s="4">
        <v>-3.3514406004826802E-2</v>
      </c>
      <c r="K7235" s="4">
        <v>-5.8472397892506467E-2</v>
      </c>
    </row>
    <row r="7236" spans="7:11" x14ac:dyDescent="0.35">
      <c r="G7236" s="271">
        <v>43922</v>
      </c>
      <c r="H7236" s="4">
        <v>-0.52621552290558782</v>
      </c>
      <c r="I7236" s="4">
        <v>-0.42103574510544572</v>
      </c>
      <c r="J7236" s="4">
        <v>-8.4841853134877243E-2</v>
      </c>
      <c r="K7236" s="4">
        <v>-9.2989758098545372E-2</v>
      </c>
    </row>
    <row r="7237" spans="7:11" x14ac:dyDescent="0.35">
      <c r="G7237" s="271">
        <v>43952</v>
      </c>
      <c r="H7237" s="4">
        <v>-0.3895749002806308</v>
      </c>
      <c r="I7237" s="4">
        <v>-0.45196623565877558</v>
      </c>
      <c r="J7237" s="4">
        <v>-0.12707383323795296</v>
      </c>
      <c r="K7237" s="4">
        <v>-0.13663907620443538</v>
      </c>
    </row>
    <row r="7238" spans="7:11" x14ac:dyDescent="0.35">
      <c r="G7238" s="271">
        <v>43983</v>
      </c>
      <c r="H7238" s="4">
        <v>-0.12960524914708138</v>
      </c>
      <c r="I7238" s="4">
        <v>-0.25413559702322486</v>
      </c>
      <c r="J7238" s="4">
        <v>-0.1315363970568828</v>
      </c>
      <c r="K7238" s="4">
        <v>-0.15227087511592352</v>
      </c>
    </row>
    <row r="7239" spans="7:11" x14ac:dyDescent="0.35">
      <c r="G7239" s="271">
        <v>44013</v>
      </c>
      <c r="H7239" s="4">
        <v>-0.1226605333896692</v>
      </c>
      <c r="I7239" s="4">
        <v>-0.16945575961764903</v>
      </c>
      <c r="J7239" s="4">
        <v>-0.1382656350247784</v>
      </c>
      <c r="K7239" s="4">
        <v>-0.15935806082853454</v>
      </c>
    </row>
    <row r="7240" spans="7:11" x14ac:dyDescent="0.35">
      <c r="G7240" s="271">
        <v>44044</v>
      </c>
      <c r="H7240" s="4">
        <v>-0.19731978332525124</v>
      </c>
      <c r="I7240" s="4">
        <v>-0.24640211221085573</v>
      </c>
      <c r="J7240" s="4">
        <v>-0.14521191612687789</v>
      </c>
      <c r="K7240" s="4">
        <v>-0.17052647577634739</v>
      </c>
    </row>
    <row r="7241" spans="7:11" x14ac:dyDescent="0.35">
      <c r="G7241" s="271">
        <v>44075</v>
      </c>
      <c r="H7241" s="4">
        <v>-3.9153740079132859E-2</v>
      </c>
      <c r="I7241" s="4">
        <v>-0.23502117911391018</v>
      </c>
      <c r="J7241" s="4">
        <v>-0.14404106602324929</v>
      </c>
      <c r="K7241" s="4">
        <v>-0.18768916921449863</v>
      </c>
    </row>
    <row r="7242" spans="7:11" x14ac:dyDescent="0.35">
      <c r="G7242" s="271">
        <v>44105</v>
      </c>
      <c r="H7242" s="4">
        <v>-0.16115747947183134</v>
      </c>
      <c r="I7242" s="4">
        <v>-0.21537906531451501</v>
      </c>
      <c r="J7242" s="4">
        <v>-0.15298923780365781</v>
      </c>
      <c r="K7242" s="4">
        <v>-0.19837264644229091</v>
      </c>
    </row>
    <row r="7243" spans="7:11" x14ac:dyDescent="0.35">
      <c r="G7243" s="271">
        <v>44136</v>
      </c>
      <c r="H7243" s="4">
        <v>-4.3841586509591579E-2</v>
      </c>
      <c r="I7243" s="4">
        <v>-9.354540744952855E-2</v>
      </c>
      <c r="J7243" s="4">
        <v>-0.15776611134516128</v>
      </c>
      <c r="K7243" s="4">
        <v>-0.2020067344764791</v>
      </c>
    </row>
    <row r="7244" spans="7:11" x14ac:dyDescent="0.35">
      <c r="G7244" s="271">
        <v>44166</v>
      </c>
      <c r="H7244" s="4">
        <v>-0.11192507361062365</v>
      </c>
      <c r="I7244" s="4">
        <v>-0.14073553488079416</v>
      </c>
      <c r="J7244" s="4">
        <v>-0.17110647464780726</v>
      </c>
      <c r="K7244" s="4">
        <v>-0.21296711233455579</v>
      </c>
    </row>
    <row r="7245" spans="7:11" x14ac:dyDescent="0.35">
      <c r="G7245" s="271">
        <v>44197</v>
      </c>
      <c r="H7245" s="4">
        <v>-0.13200764722339009</v>
      </c>
      <c r="I7245" s="4">
        <v>-0.1450421280103048</v>
      </c>
      <c r="J7245" s="4">
        <v>-0.17916162374064648</v>
      </c>
      <c r="K7245" s="4">
        <v>-0.22267034973724997</v>
      </c>
    </row>
    <row r="7246" spans="7:11" x14ac:dyDescent="0.35">
      <c r="G7246" s="271">
        <v>44228</v>
      </c>
      <c r="H7246" s="4">
        <v>6.0890119348810723E-2</v>
      </c>
      <c r="I7246" s="4">
        <v>-6.4523932393361072E-2</v>
      </c>
      <c r="J7246" s="4">
        <v>-0.17019048579819895</v>
      </c>
      <c r="K7246" s="4">
        <v>-0.21938939423565784</v>
      </c>
    </row>
    <row r="7247" spans="7:11" x14ac:dyDescent="0.35">
      <c r="G7247" s="271">
        <v>44256</v>
      </c>
      <c r="H7247" s="4">
        <v>0.36147197365111783</v>
      </c>
      <c r="I7247" s="4">
        <v>0.14723233558286797</v>
      </c>
      <c r="J7247" s="4">
        <v>-0.1300666031557759</v>
      </c>
      <c r="K7247" s="4">
        <v>-0.19659910005467729</v>
      </c>
    </row>
    <row r="7248" spans="7:11" x14ac:dyDescent="0.35">
      <c r="G7248" s="271">
        <v>44287</v>
      </c>
      <c r="H7248" s="4">
        <v>0.95382526542414148</v>
      </c>
      <c r="I7248" s="4">
        <v>0.66854189784721774</v>
      </c>
      <c r="J7248" s="4">
        <v>-4.4474675714802236E-2</v>
      </c>
      <c r="K7248" s="4">
        <v>-0.13217635702565267</v>
      </c>
    </row>
    <row r="7249" spans="7:11" x14ac:dyDescent="0.35">
      <c r="G7249" s="271">
        <v>44317</v>
      </c>
      <c r="H7249" s="4">
        <v>0.48294718014165428</v>
      </c>
      <c r="I7249" s="4">
        <v>0.70473692442698632</v>
      </c>
      <c r="J7249" s="4">
        <v>2.7647987968143051E-2</v>
      </c>
      <c r="K7249" s="4">
        <v>-5.1574625791108164E-2</v>
      </c>
    </row>
    <row r="7250" spans="7:11" x14ac:dyDescent="0.35">
      <c r="G7250" s="271">
        <v>44348</v>
      </c>
      <c r="H7250" s="4">
        <v>0.15369390777178071</v>
      </c>
      <c r="I7250" s="4">
        <v>0.51579628845212566</v>
      </c>
      <c r="J7250" s="4">
        <v>5.3388812698938803E-2</v>
      </c>
      <c r="K7250" s="4">
        <v>6.3883748132149698E-3</v>
      </c>
    </row>
    <row r="7251" spans="7:11" x14ac:dyDescent="0.35">
      <c r="G7251" s="271">
        <v>44378</v>
      </c>
      <c r="H7251" s="4">
        <v>0.20744959842277955</v>
      </c>
      <c r="I7251" s="4">
        <v>0.25942274972293289</v>
      </c>
      <c r="J7251" s="4">
        <v>8.4869527539831457E-2</v>
      </c>
      <c r="K7251" s="4">
        <v>4.3731350787879819E-2</v>
      </c>
    </row>
    <row r="7252" spans="7:11" x14ac:dyDescent="0.35">
      <c r="G7252" s="271">
        <v>44409</v>
      </c>
      <c r="H7252" s="4">
        <v>0.32304340092406436</v>
      </c>
      <c r="I7252" s="4">
        <v>0.51192816714300005</v>
      </c>
      <c r="J7252" s="4">
        <v>0.11626635810094399</v>
      </c>
      <c r="K7252" s="4">
        <v>9.6941332746262043E-2</v>
      </c>
    </row>
    <row r="7253" spans="7:11" x14ac:dyDescent="0.35">
      <c r="G7253" s="271">
        <v>44440</v>
      </c>
      <c r="H7253" s="4">
        <v>0.1094924728499671</v>
      </c>
      <c r="I7253" s="4">
        <v>0.49426545781065956</v>
      </c>
      <c r="J7253" s="4">
        <v>0.13092794422166332</v>
      </c>
      <c r="K7253" s="4">
        <v>0.15995031269316695</v>
      </c>
    </row>
    <row r="7254" spans="7:11" x14ac:dyDescent="0.35">
      <c r="G7254" s="271">
        <v>44470</v>
      </c>
      <c r="H7254" s="4">
        <v>0.17603104235398059</v>
      </c>
      <c r="I7254" s="4">
        <v>0.46411284404739805</v>
      </c>
      <c r="J7254" s="4">
        <v>0.16711981491220707</v>
      </c>
      <c r="K7254" s="4">
        <v>0.22704566751127331</v>
      </c>
    </row>
    <row r="7255" spans="7:11" x14ac:dyDescent="0.35">
      <c r="G7255" s="271">
        <v>44501</v>
      </c>
      <c r="H7255" s="4">
        <v>0.29131515429468524</v>
      </c>
      <c r="I7255" s="4">
        <v>0.49743882440471099</v>
      </c>
      <c r="J7255" s="4">
        <v>0.20008249222065655</v>
      </c>
      <c r="K7255" s="4">
        <v>0.28420584414550976</v>
      </c>
    </row>
    <row r="7256" spans="7:11" x14ac:dyDescent="0.35">
      <c r="G7256" s="271">
        <v>44531</v>
      </c>
      <c r="H7256" s="4">
        <v>0.26191981173464218</v>
      </c>
      <c r="I7256" s="4">
        <v>0.48166093160691004</v>
      </c>
      <c r="J7256" s="4">
        <v>0.23209995214850143</v>
      </c>
      <c r="K7256" s="4">
        <v>0.34133472649707941</v>
      </c>
    </row>
    <row r="7257" spans="7:11" x14ac:dyDescent="0.35">
      <c r="G7257" s="271">
        <v>44562</v>
      </c>
      <c r="H7257" s="4">
        <v>0.339736494906417</v>
      </c>
      <c r="I7257" s="4">
        <v>0.50565999037543596</v>
      </c>
      <c r="J7257" s="4">
        <v>0.27728522259287081</v>
      </c>
      <c r="K7257" s="4">
        <v>0.40792564135412812</v>
      </c>
    </row>
    <row r="7258" spans="7:11" x14ac:dyDescent="0.35">
      <c r="G7258" s="271">
        <v>44593</v>
      </c>
      <c r="H7258" s="4">
        <v>0.20140219609478738</v>
      </c>
      <c r="I7258" s="4">
        <v>0.46671280229225864</v>
      </c>
      <c r="J7258" s="4">
        <v>0.29008288489848422</v>
      </c>
      <c r="K7258" s="4">
        <v>0.46194416850179598</v>
      </c>
    </row>
    <row r="7259" spans="7:11" x14ac:dyDescent="0.35">
      <c r="G7259" s="271">
        <v>44621</v>
      </c>
      <c r="H7259" s="4">
        <v>8.472851071214782E-2</v>
      </c>
      <c r="I7259" s="4">
        <v>0.30587185474295175</v>
      </c>
      <c r="J7259" s="4">
        <v>0.26076104502651742</v>
      </c>
      <c r="K7259" s="4">
        <v>0.4749922791225949</v>
      </c>
    </row>
    <row r="7260" spans="7:11" x14ac:dyDescent="0.35">
      <c r="G7260" s="271">
        <v>44652</v>
      </c>
      <c r="H7260" s="4">
        <v>0.27407960191967207</v>
      </c>
      <c r="I7260" s="4">
        <v>0.52458230949453943</v>
      </c>
      <c r="J7260" s="4">
        <v>0.22964130265167104</v>
      </c>
      <c r="K7260" s="4">
        <v>0.46842638381730128</v>
      </c>
    </row>
    <row r="7261" spans="7:11" x14ac:dyDescent="0.35">
      <c r="G7261" s="271">
        <v>44682</v>
      </c>
      <c r="H7261" s="4">
        <v>0.49086088092196745</v>
      </c>
      <c r="I7261" s="4">
        <v>0.52216527624073428</v>
      </c>
      <c r="J7261" s="4">
        <v>0.23825180454864947</v>
      </c>
      <c r="K7261" s="4">
        <v>0.45976897716483789</v>
      </c>
    </row>
    <row r="7262" spans="7:11" x14ac:dyDescent="0.35">
      <c r="G7262" s="271">
        <v>44713</v>
      </c>
      <c r="H7262" s="4">
        <v>0.47254652842413192</v>
      </c>
      <c r="I7262" s="4">
        <v>0.62363345022758687</v>
      </c>
      <c r="J7262" s="4">
        <v>0.26652395801520679</v>
      </c>
      <c r="K7262" s="4">
        <v>0.47297461009630437</v>
      </c>
    </row>
    <row r="7263" spans="7:11" x14ac:dyDescent="0.35">
      <c r="G7263" s="271">
        <v>44743</v>
      </c>
      <c r="H7263" s="4">
        <v>0.20524397531612748</v>
      </c>
      <c r="I7263" s="4">
        <v>0.65041829273205631</v>
      </c>
      <c r="J7263" s="4">
        <v>0.26530358810920851</v>
      </c>
      <c r="K7263" s="4">
        <v>0.50661840441848738</v>
      </c>
    </row>
    <row r="7264" spans="7:11" x14ac:dyDescent="0.35">
      <c r="G7264" s="271">
        <v>44774</v>
      </c>
      <c r="H7264" s="4">
        <v>0.2837573408141929</v>
      </c>
      <c r="I7264" s="4">
        <v>0.31918246144767348</v>
      </c>
      <c r="J7264" s="4">
        <v>0.26371420359342723</v>
      </c>
      <c r="K7264" s="4">
        <v>0.49020466263595486</v>
      </c>
    </row>
    <row r="7265" spans="7:11" x14ac:dyDescent="0.35">
      <c r="G7265" s="271">
        <v>44805</v>
      </c>
      <c r="H7265" s="4">
        <v>0.25374066460144817</v>
      </c>
      <c r="I7265" s="4">
        <v>0.32514888929194163</v>
      </c>
      <c r="J7265" s="4">
        <v>0.2756893801907776</v>
      </c>
      <c r="K7265" s="4">
        <v>0.47382256195377548</v>
      </c>
    </row>
    <row r="7266" spans="7:11" x14ac:dyDescent="0.35">
      <c r="G7266" s="271">
        <v>44835</v>
      </c>
      <c r="H7266" s="4">
        <v>0.23562949148252121</v>
      </c>
      <c r="I7266" s="4">
        <v>0.2283847604347844</v>
      </c>
      <c r="J7266" s="4">
        <v>0.27983235962812758</v>
      </c>
      <c r="K7266" s="4">
        <v>0.44939073269770757</v>
      </c>
    </row>
    <row r="7267" spans="7:11" x14ac:dyDescent="0.35">
      <c r="G7267" s="271">
        <v>44866</v>
      </c>
      <c r="H7267" s="4">
        <v>0.17473789018643804</v>
      </c>
      <c r="I7267" s="4">
        <v>9.9788677658854574E-2</v>
      </c>
      <c r="J7267" s="4">
        <v>0.26810788197573365</v>
      </c>
      <c r="K7267" s="4">
        <v>0.40862596741646207</v>
      </c>
    </row>
    <row r="7268" spans="7:11" x14ac:dyDescent="0.35">
      <c r="G7268" s="271">
        <v>44896</v>
      </c>
      <c r="H7268" s="4">
        <v>0.12956034028310026</v>
      </c>
      <c r="I7268" s="4">
        <v>0.2928355422150708</v>
      </c>
      <c r="J7268" s="4">
        <v>0.25750081142321934</v>
      </c>
      <c r="K7268" s="4">
        <v>0.39357146720804281</v>
      </c>
    </row>
    <row r="7269" spans="7:11" x14ac:dyDescent="0.35">
      <c r="G7269" s="271">
        <v>44927</v>
      </c>
      <c r="H7269" s="4">
        <v>0.15318872572505038</v>
      </c>
      <c r="I7269" s="4">
        <v>0.12734076297068109</v>
      </c>
      <c r="J7269" s="4">
        <v>0.24260285681465099</v>
      </c>
      <c r="K7269" s="4">
        <v>0.36048338133497082</v>
      </c>
    </row>
    <row r="7270" spans="7:11" x14ac:dyDescent="0.35">
      <c r="G7270" s="271">
        <v>44958</v>
      </c>
      <c r="H7270" s="4">
        <v>0.17196236984652802</v>
      </c>
      <c r="I7270" s="4">
        <v>9.5470157271531075E-3</v>
      </c>
      <c r="J7270" s="4">
        <v>0.23922108658812102</v>
      </c>
      <c r="K7270" s="4">
        <v>0.31978971038871662</v>
      </c>
    </row>
    <row r="7271" spans="7:11" x14ac:dyDescent="0.35">
      <c r="G7271" s="271">
        <v>44986</v>
      </c>
      <c r="H7271" s="4">
        <v>0.25326566023366159</v>
      </c>
      <c r="I7271" s="4">
        <v>0.14203488778089879</v>
      </c>
      <c r="J7271" s="4">
        <v>0.25453352310501054</v>
      </c>
      <c r="K7271" s="4">
        <v>0.30346579086930681</v>
      </c>
    </row>
    <row r="7272" spans="7:11" x14ac:dyDescent="0.35">
      <c r="G7272" s="271">
        <v>45017</v>
      </c>
      <c r="H7272" s="4">
        <v>-7.6894888100885628E-2</v>
      </c>
      <c r="I7272" s="4">
        <v>-0.1133732943650303</v>
      </c>
      <c r="J7272" s="4">
        <v>0.22178227950521623</v>
      </c>
      <c r="K7272" s="4">
        <v>0.24578880064631536</v>
      </c>
    </row>
    <row r="7273" spans="7:11" x14ac:dyDescent="0.35">
      <c r="G7273" s="271">
        <v>45047</v>
      </c>
      <c r="H7273" s="4">
        <v>-0.12107535919532419</v>
      </c>
      <c r="I7273" s="4">
        <v>-5.7117905899177424E-2</v>
      </c>
      <c r="J7273" s="4">
        <v>0.16176994792003385</v>
      </c>
      <c r="K7273" s="4">
        <v>0.19426287207193238</v>
      </c>
    </row>
    <row r="7274" spans="7:11" x14ac:dyDescent="0.35">
      <c r="G7274" s="271">
        <v>45078</v>
      </c>
      <c r="H7274" s="4">
        <v>-7.379196944533617E-2</v>
      </c>
      <c r="I7274" s="4">
        <v>-0.20935393579754991</v>
      </c>
      <c r="J7274" s="4">
        <v>0.1140420093050265</v>
      </c>
      <c r="K7274" s="4">
        <v>0.11763212520996325</v>
      </c>
    </row>
    <row r="7275" spans="7:11" x14ac:dyDescent="0.35">
      <c r="G7275" s="271">
        <v>45108</v>
      </c>
      <c r="H7275" s="4">
        <v>-7.651254281969988E-2</v>
      </c>
      <c r="I7275" s="4">
        <v>-0.19558681251016818</v>
      </c>
      <c r="J7275" s="4">
        <v>8.8993840334250729E-2</v>
      </c>
      <c r="K7275" s="4">
        <v>5.0079774816944589E-2</v>
      </c>
    </row>
    <row r="7276" spans="7:11" x14ac:dyDescent="0.35">
      <c r="G7276" s="271">
        <v>45139</v>
      </c>
      <c r="H7276" s="4">
        <v>-0.10476916412353121</v>
      </c>
      <c r="I7276" s="4">
        <v>-0.13573688668870942</v>
      </c>
      <c r="J7276" s="4">
        <v>6.6848129459590844E-2</v>
      </c>
      <c r="K7276" s="4">
        <v>2.0417581731266843E-2</v>
      </c>
    </row>
    <row r="7277" spans="7:11" x14ac:dyDescent="0.35">
      <c r="G7277" s="271">
        <v>45170</v>
      </c>
      <c r="H7277" s="4">
        <v>-3.4237059141678516E-3</v>
      </c>
      <c r="I7277" s="4">
        <v>-8.0334502677633868E-2</v>
      </c>
      <c r="J7277" s="4">
        <v>4.6841386380893413E-2</v>
      </c>
      <c r="K7277" s="4">
        <v>-8.6170417749805717E-3</v>
      </c>
    </row>
    <row r="7278" spans="7:11" x14ac:dyDescent="0.35">
      <c r="G7278" s="271">
        <v>45200</v>
      </c>
      <c r="H7278" s="4">
        <v>-1.0871963374892268E-2</v>
      </c>
      <c r="I7278" s="4">
        <v>-0.11133549274578314</v>
      </c>
      <c r="J7278" s="4">
        <v>2.7997330891016636E-2</v>
      </c>
      <c r="K7278" s="4">
        <v>-3.4252832035218117E-2</v>
      </c>
    </row>
    <row r="7279" spans="7:11" x14ac:dyDescent="0.35">
      <c r="G7279" s="271">
        <v>45231</v>
      </c>
      <c r="H7279" s="4">
        <v>-2.9001233712463992E-2</v>
      </c>
      <c r="I7279" s="4">
        <v>-7.9203919767738218E-2</v>
      </c>
      <c r="J7279" s="4">
        <v>1.0663876892665236E-2</v>
      </c>
      <c r="K7279" s="4">
        <v>-4.8164019714346806E-2</v>
      </c>
    </row>
    <row r="7280" spans="7:11" x14ac:dyDescent="0.35">
      <c r="G7280" s="271">
        <v>45261</v>
      </c>
      <c r="H7280" s="4">
        <v>-2.2858404731964543E-2</v>
      </c>
      <c r="I7280" s="4">
        <v>-0.29740979220947339</v>
      </c>
      <c r="J7280" s="4">
        <v>7.697210968804491E-4</v>
      </c>
      <c r="K7280" s="4">
        <v>-9.1565141810191153E-2</v>
      </c>
    </row>
    <row r="7281" spans="7:11" x14ac:dyDescent="0.35">
      <c r="G7281" s="271">
        <v>45292</v>
      </c>
      <c r="H7281" s="4">
        <v>-0.13951551311446608</v>
      </c>
      <c r="I7281" s="4">
        <v>-6.202067820078816E-2</v>
      </c>
      <c r="J7281" s="4">
        <v>-2.1964794926462528E-2</v>
      </c>
      <c r="K7281" s="4">
        <v>-0.10481507493912534</v>
      </c>
    </row>
    <row r="7282" spans="7:11" x14ac:dyDescent="0.35">
      <c r="G7282" s="271">
        <v>45323</v>
      </c>
      <c r="H7282" s="4">
        <v>-0.11038106160380223</v>
      </c>
      <c r="I7282" s="4">
        <v>-3.8914683928579552E-2</v>
      </c>
      <c r="J7282" s="4">
        <v>-4.4305002893847312E-2</v>
      </c>
      <c r="K7282" s="4">
        <v>-0.10829870876619729</v>
      </c>
    </row>
    <row r="7283" spans="7:11" x14ac:dyDescent="0.35">
      <c r="G7283" s="271">
        <v>45352</v>
      </c>
      <c r="H7283" s="4">
        <v>-0.24365796558066333</v>
      </c>
      <c r="I7283" s="4">
        <v>-0.17783672745278478</v>
      </c>
      <c r="J7283" s="4">
        <v>-8.7006868162345707E-2</v>
      </c>
      <c r="K7283" s="4">
        <v>-0.13301248516787922</v>
      </c>
    </row>
    <row r="7284" spans="7:11" x14ac:dyDescent="0.35">
      <c r="G7284" s="271">
        <v>45383</v>
      </c>
      <c r="H7284" s="4">
        <v>4.5785903271230888E-2</v>
      </c>
      <c r="I7284" s="4">
        <v>0.20673056132188949</v>
      </c>
      <c r="J7284" s="4">
        <v>-7.8312693994645133E-2</v>
      </c>
      <c r="K7284" s="4">
        <v>-0.10981018854633795</v>
      </c>
    </row>
    <row r="7285" spans="7:11" x14ac:dyDescent="0.35">
      <c r="G7285" s="271">
        <v>45413</v>
      </c>
      <c r="H7285" s="4">
        <v>2.5775198952249223E-2</v>
      </c>
      <c r="I7285" s="4">
        <v>-4.1342878269413075E-2</v>
      </c>
      <c r="J7285" s="4">
        <v>-6.5061896944833886E-2</v>
      </c>
      <c r="K7285" s="4">
        <v>-0.10875362020695467</v>
      </c>
    </row>
    <row r="7286" spans="7:11" x14ac:dyDescent="0.35">
      <c r="G7286" s="271">
        <v>45444</v>
      </c>
      <c r="H7286" s="4">
        <v>-6.5568890862767182E-2</v>
      </c>
      <c r="I7286" s="4">
        <v>-4.3900518867737381E-2</v>
      </c>
      <c r="J7286" s="4">
        <v>-6.4269487709253448E-2</v>
      </c>
      <c r="K7286" s="4">
        <v>-9.3166222238526886E-2</v>
      </c>
    </row>
    <row r="7287" spans="7:11" x14ac:dyDescent="0.35">
      <c r="G7287" s="271">
        <v>45474</v>
      </c>
      <c r="H7287" s="4">
        <v>-3.5549584101755904E-2</v>
      </c>
      <c r="I7287" s="4">
        <v>-2.7270604597816051E-2</v>
      </c>
      <c r="J7287" s="4">
        <v>-6.0920245366685055E-2</v>
      </c>
      <c r="K7287" s="4">
        <v>-7.7445800183018387E-2</v>
      </c>
    </row>
    <row r="7288" spans="7:11" x14ac:dyDescent="0.35">
      <c r="G7288" s="271">
        <v>45505</v>
      </c>
      <c r="H7288" s="4">
        <v>0.19853773322918378</v>
      </c>
      <c r="I7288" s="4">
        <v>7.8283323884149381E-2</v>
      </c>
      <c r="J7288" s="4">
        <v>-4.4329266180836324E-2</v>
      </c>
      <c r="K7288" s="4">
        <v>-6.3062267000465466E-2</v>
      </c>
    </row>
    <row r="7289" spans="7:11" x14ac:dyDescent="0.35">
      <c r="G7289" s="271">
        <v>45536</v>
      </c>
      <c r="H7289" s="4">
        <v>-9.6543406194991577E-2</v>
      </c>
      <c r="I7289" s="4">
        <v>1.8473595137269205E-2</v>
      </c>
      <c r="J7289" s="4">
        <v>-5.2427403859891197E-2</v>
      </c>
      <c r="K7289" s="4">
        <v>-5.4892146913187001E-2</v>
      </c>
    </row>
    <row r="7290" spans="7:11" x14ac:dyDescent="0.35">
      <c r="G7290" s="271">
        <v>45566</v>
      </c>
      <c r="H7290" s="4">
        <v>0.10209486354350306</v>
      </c>
      <c r="I7290" s="4">
        <v>9.6941489518064916E-2</v>
      </c>
      <c r="J7290" s="4">
        <v>-4.2736294156710875E-2</v>
      </c>
      <c r="K7290" s="4">
        <v>-3.7710063863507171E-2</v>
      </c>
    </row>
    <row r="7291" spans="7:11" x14ac:dyDescent="0.35">
      <c r="G7291" s="271">
        <v>45597</v>
      </c>
      <c r="H7291" s="4">
        <v>-0.16123843788779868</v>
      </c>
      <c r="I7291" s="4">
        <v>2.1184272984320573E-2</v>
      </c>
      <c r="J7291" s="4">
        <v>-5.4879532715977009E-2</v>
      </c>
      <c r="K7291" s="4">
        <v>-2.9324243465136401E-2</v>
      </c>
    </row>
    <row r="7292" spans="7:11" x14ac:dyDescent="0.35">
      <c r="G7292" s="271">
        <v>45627</v>
      </c>
      <c r="H7292" s="4">
        <v>-1.5787742798277882E-2</v>
      </c>
      <c r="I7292" s="4">
        <v>9.1843243760129978E-2</v>
      </c>
      <c r="J7292" s="4">
        <v>-5.443948766416995E-2</v>
      </c>
      <c r="K7292" s="4">
        <v>3.5704046018298907E-3</v>
      </c>
    </row>
    <row r="7293" spans="7:11" x14ac:dyDescent="0.35">
      <c r="G7293" s="271">
        <v>45658</v>
      </c>
      <c r="H7293" s="4">
        <v>-4.712928345608558E-2</v>
      </c>
      <c r="I7293" s="4">
        <v>-3.3818353757880226E-2</v>
      </c>
      <c r="J7293" s="4">
        <v>-4.6644427412765754E-2</v>
      </c>
      <c r="K7293" s="4">
        <v>6.3143886862919718E-3</v>
      </c>
    </row>
    <row r="7294" spans="7:11" x14ac:dyDescent="0.35">
      <c r="G7294" s="271">
        <v>45689</v>
      </c>
      <c r="H7294" s="4">
        <v>2.3597606960722661E-2</v>
      </c>
      <c r="I7294" s="4">
        <v>0.10046981712892622</v>
      </c>
      <c r="J7294" s="4">
        <v>-3.5022683476756855E-2</v>
      </c>
      <c r="K7294" s="4">
        <v>1.7505198188719984E-2</v>
      </c>
    </row>
    <row r="7295" spans="7:11" x14ac:dyDescent="0.35">
      <c r="G7295" s="271">
        <v>45717</v>
      </c>
      <c r="H7295" s="4">
        <v>6.6014832471130491E-2</v>
      </c>
      <c r="I7295" s="4">
        <v>0.11723017635339317</v>
      </c>
      <c r="J7295" s="4">
        <v>-4.4991429440685016E-3</v>
      </c>
      <c r="K7295" s="4">
        <v>4.4884545717708946E-2</v>
      </c>
    </row>
    <row r="7296" spans="7:11" x14ac:dyDescent="0.35">
      <c r="G7296" s="271">
        <v>45748</v>
      </c>
      <c r="H7296" s="4">
        <v>4.5020347910075698E-2</v>
      </c>
      <c r="I7296" s="4">
        <v>-0.14004534420526005</v>
      </c>
      <c r="J7296" s="4">
        <v>-4.3828763743211097E-3</v>
      </c>
      <c r="K7296" s="4">
        <v>1.3287524864467715E-2</v>
      </c>
    </row>
    <row r="7297" spans="7:11" x14ac:dyDescent="0.35">
      <c r="G7297" s="271">
        <v>45778</v>
      </c>
      <c r="H7297" s="4">
        <v>-0.10133442495002409</v>
      </c>
      <c r="I7297" s="4">
        <v>-0.10864363670918997</v>
      </c>
      <c r="J7297" s="4">
        <v>-1.6409297832003844E-2</v>
      </c>
      <c r="K7297" s="4">
        <v>7.4217964721745577E-3</v>
      </c>
    </row>
    <row r="7298" spans="7:11" x14ac:dyDescent="0.35">
      <c r="G7298" s="271">
        <v>45809</v>
      </c>
      <c r="H7298" s="4">
        <v>-1.3336503824731394E-2</v>
      </c>
      <c r="I7298" s="4">
        <v>1.3401821831847682E-2</v>
      </c>
      <c r="J7298" s="4">
        <v>-1.1468889625762757E-2</v>
      </c>
      <c r="K7298" s="4">
        <v>1.2525865403746117E-2</v>
      </c>
    </row>
    <row r="7299" spans="7:11" x14ac:dyDescent="0.35">
      <c r="G7299" s="271">
        <v>45839</v>
      </c>
      <c r="H7299" s="4">
        <v>4.0775224533001087E-2</v>
      </c>
      <c r="I7299" s="4">
        <v>6.2098531260071921E-2</v>
      </c>
      <c r="J7299" s="4">
        <v>-5.1419091420393803E-3</v>
      </c>
      <c r="K7299" s="4">
        <v>2.0288164476096604E-2</v>
      </c>
    </row>
    <row r="7300" spans="7:11" x14ac:dyDescent="0.35">
      <c r="G7300" s="271">
        <v>45870</v>
      </c>
      <c r="H7300" s="4">
        <v>-0.28964847008957906</v>
      </c>
      <c r="I7300" s="4">
        <v>-0.14555393652018234</v>
      </c>
      <c r="J7300" s="4">
        <v>-3.5798913951002764E-2</v>
      </c>
      <c r="K7300" s="4">
        <v>3.9979304383697123E-3</v>
      </c>
    </row>
    <row r="7301" spans="7:11" x14ac:dyDescent="0.35">
      <c r="G7301" s="271">
        <v>45901</v>
      </c>
      <c r="H7301" s="4">
        <v>-7.8901049044055704E-2</v>
      </c>
      <c r="I7301" s="4">
        <v>3.7369414025520964E-3</v>
      </c>
      <c r="J7301" s="4">
        <v>-3.380087444754476E-2</v>
      </c>
      <c r="K7301" s="4">
        <v>2.7276076676843175E-3</v>
      </c>
    </row>
    <row r="7302" spans="7:11" x14ac:dyDescent="0.35">
      <c r="G7302" s="271">
        <v>45931</v>
      </c>
      <c r="H7302" s="4">
        <v>-9.4097396269247957E-2</v>
      </c>
      <c r="I7302" s="4">
        <v>-5.149005418310082E-2</v>
      </c>
      <c r="J7302" s="4">
        <v>-5.2008357467063004E-2</v>
      </c>
      <c r="K7302" s="4">
        <v>-1.0015244818310731E-2</v>
      </c>
    </row>
    <row r="7303" spans="7:11" x14ac:dyDescent="0.35">
      <c r="G7303" s="271">
        <v>45962</v>
      </c>
      <c r="H7303" s="4">
        <v>-2.2969654958199914E-2</v>
      </c>
      <c r="I7303" s="4">
        <v>-3.4235090030677706E-2</v>
      </c>
      <c r="J7303" s="4">
        <v>-3.9069036400872337E-2</v>
      </c>
      <c r="K7303" s="4">
        <v>-1.4663392472195613E-2</v>
      </c>
    </row>
    <row r="7304" spans="7:11" x14ac:dyDescent="0.35">
      <c r="G7304" s="271">
        <v>45992</v>
      </c>
      <c r="H7304" s="4">
        <v>2.5418039649169666E-2</v>
      </c>
      <c r="I7304" s="4">
        <v>6.7453264356011289E-2</v>
      </c>
      <c r="J7304" s="4">
        <v>-3.6110515968322043E-2</v>
      </c>
      <c r="K7304" s="4">
        <v>-1.576186643290145E-2</v>
      </c>
    </row>
    <row r="7305" spans="7:11" x14ac:dyDescent="0.35">
      <c r="G7305" s="271">
        <v>46023</v>
      </c>
      <c r="H7305" s="4">
        <v>-4.4952030420007616E-2</v>
      </c>
      <c r="I7305" s="4">
        <v>-6.1682957824588769E-2</v>
      </c>
      <c r="J7305" s="4">
        <v>-3.5910767933437282E-2</v>
      </c>
      <c r="K7305" s="4">
        <v>-1.7966758235673508E-2</v>
      </c>
    </row>
    <row r="7306" spans="7:11" x14ac:dyDescent="0.35">
      <c r="G7306" s="271">
        <v>46054</v>
      </c>
      <c r="H7306" s="4">
        <v>-5.8966029315224766E-2</v>
      </c>
      <c r="I7306" s="4">
        <v>-4.1721586908531116E-2</v>
      </c>
      <c r="J7306" s="4">
        <v>-4.2965053997988112E-2</v>
      </c>
      <c r="K7306" s="4">
        <v>-2.9226898509346788E-2</v>
      </c>
    </row>
    <row r="7307" spans="7:11" x14ac:dyDescent="0.35">
      <c r="G7307" s="271">
        <v>46082</v>
      </c>
      <c r="H7307" s="4">
        <v>-1</v>
      </c>
      <c r="I7307" s="4">
        <v>-1</v>
      </c>
      <c r="J7307" s="4">
        <v>-5.6178768001575174E-2</v>
      </c>
      <c r="K7307" s="4">
        <v>-4.529569093457142E-2</v>
      </c>
    </row>
    <row r="7308" spans="7:11" x14ac:dyDescent="0.35">
      <c r="G7308" s="271">
        <v>46113</v>
      </c>
      <c r="H7308" s="4">
        <v>-1</v>
      </c>
      <c r="I7308" s="4">
        <v>-1</v>
      </c>
      <c r="J7308" s="4">
        <v>-6.7578089037312661E-2</v>
      </c>
      <c r="K7308" s="4">
        <v>-3.6309467149823083E-2</v>
      </c>
    </row>
    <row r="7309" spans="7:11" x14ac:dyDescent="0.35">
      <c r="G7309" s="271">
        <v>46143</v>
      </c>
      <c r="H7309" s="4">
        <v>-1</v>
      </c>
      <c r="I7309" s="4">
        <v>-1</v>
      </c>
      <c r="J7309" s="4">
        <v>-6.9768023259584977E-2</v>
      </c>
      <c r="K7309" s="4">
        <v>-2.5353929410080633E-2</v>
      </c>
    </row>
    <row r="7310" spans="7:11" x14ac:dyDescent="0.35">
      <c r="G7310" s="271">
        <v>46174</v>
      </c>
      <c r="H7310" s="4">
        <v>-1</v>
      </c>
      <c r="I7310" s="4">
        <v>-1</v>
      </c>
      <c r="J7310" s="4">
        <v>-8.5073225332917279E-2</v>
      </c>
      <c r="K7310" s="4">
        <v>-3.32071927153611E-2</v>
      </c>
    </row>
    <row r="7311" spans="7:11" x14ac:dyDescent="0.35">
      <c r="G7311" s="271">
        <v>46204</v>
      </c>
      <c r="H7311" s="4">
        <v>-1</v>
      </c>
      <c r="I7311" s="4">
        <v>-1</v>
      </c>
      <c r="J7311" s="4">
        <v>-0.10483748745900134</v>
      </c>
      <c r="K7311" s="4">
        <v>-5.3950408079090018E-2</v>
      </c>
    </row>
    <row r="7312" spans="7:11" x14ac:dyDescent="0.35">
      <c r="G7312" s="271">
        <v>46235</v>
      </c>
      <c r="H7312" s="4">
        <v>-1</v>
      </c>
      <c r="I7312" s="4">
        <v>-1</v>
      </c>
      <c r="J7312" s="4">
        <v>-3.3878778663557929E-2</v>
      </c>
      <c r="K7312" s="4">
        <v>-1.0654824398990015E-2</v>
      </c>
    </row>
    <row r="7313" spans="7:11" x14ac:dyDescent="0.35">
      <c r="G7313" s="271">
        <v>46266</v>
      </c>
      <c r="H7313" s="4">
        <v>-1</v>
      </c>
      <c r="I7313" s="4">
        <v>-1</v>
      </c>
      <c r="J7313" s="4">
        <v>-2.2240124681084494E-2</v>
      </c>
      <c r="K7313" s="4">
        <v>-2.4022884134961564E-2</v>
      </c>
    </row>
    <row r="7314" spans="7:11" x14ac:dyDescent="0.35">
      <c r="G7314" s="271">
        <v>46296</v>
      </c>
      <c r="H7314" s="4">
        <v>-1</v>
      </c>
      <c r="I7314" s="4">
        <v>-1</v>
      </c>
      <c r="J7314" s="4">
        <v>-5.0063658909881847E-2</v>
      </c>
      <c r="K7314" s="4">
        <v>-3.5682018464081589E-2</v>
      </c>
    </row>
    <row r="7315" spans="7:11" x14ac:dyDescent="0.35">
      <c r="G7315" s="271">
        <v>46327</v>
      </c>
      <c r="H7315" s="4">
        <v>-1</v>
      </c>
      <c r="I7315" s="4">
        <v>-1</v>
      </c>
      <c r="J7315" s="4">
        <v>-6.1375885656225648E-2</v>
      </c>
      <c r="K7315" s="4">
        <v>-4.3162492661773744E-2</v>
      </c>
    </row>
    <row r="7316" spans="7:11" x14ac:dyDescent="0.35">
      <c r="G7316" s="271">
        <v>46357</v>
      </c>
      <c r="H7316" s="4">
        <v>-1</v>
      </c>
      <c r="I7316" s="4">
        <v>-1</v>
      </c>
      <c r="J7316" s="4">
        <v>-5.7236529616883636E-2</v>
      </c>
      <c r="K7316" s="4">
        <v>-3.4977889754524871E-2</v>
      </c>
    </row>
    <row r="7317" spans="7:11" x14ac:dyDescent="0.35">
      <c r="G7317" s="20" t="s">
        <v>1245</v>
      </c>
    </row>
    <row r="7318" spans="7:11" x14ac:dyDescent="0.35">
      <c r="G7318" s="271">
        <v>34700</v>
      </c>
      <c r="H7318" s="4">
        <v>-1</v>
      </c>
      <c r="I7318" s="4">
        <v>-1</v>
      </c>
      <c r="J7318" s="4">
        <v>-1</v>
      </c>
      <c r="K7318" s="4">
        <v>-1</v>
      </c>
    </row>
    <row r="7319" spans="7:11" x14ac:dyDescent="0.35">
      <c r="G7319" s="271">
        <v>34731</v>
      </c>
      <c r="H7319" s="4">
        <v>-1</v>
      </c>
      <c r="I7319" s="4">
        <v>-1</v>
      </c>
      <c r="J7319" s="4">
        <v>-1</v>
      </c>
      <c r="K7319" s="4">
        <v>-1</v>
      </c>
    </row>
    <row r="7320" spans="7:11" x14ac:dyDescent="0.35">
      <c r="G7320" s="271">
        <v>34759</v>
      </c>
      <c r="H7320" s="4">
        <v>-1</v>
      </c>
      <c r="I7320" s="4">
        <v>-1</v>
      </c>
      <c r="J7320" s="4">
        <v>-1</v>
      </c>
      <c r="K7320" s="4">
        <v>-1</v>
      </c>
    </row>
    <row r="7321" spans="7:11" x14ac:dyDescent="0.35">
      <c r="G7321" s="271">
        <v>34790</v>
      </c>
      <c r="H7321" s="4">
        <v>-1</v>
      </c>
      <c r="I7321" s="4">
        <v>-1</v>
      </c>
      <c r="J7321" s="4">
        <v>-1</v>
      </c>
      <c r="K7321" s="4">
        <v>-1</v>
      </c>
    </row>
    <row r="7322" spans="7:11" x14ac:dyDescent="0.35">
      <c r="G7322" s="271">
        <v>34820</v>
      </c>
      <c r="H7322" s="4">
        <v>-1</v>
      </c>
      <c r="I7322" s="4">
        <v>-1</v>
      </c>
      <c r="J7322" s="4">
        <v>-1</v>
      </c>
      <c r="K7322" s="4">
        <v>-1</v>
      </c>
    </row>
    <row r="7323" spans="7:11" x14ac:dyDescent="0.35">
      <c r="G7323" s="271">
        <v>34851</v>
      </c>
      <c r="H7323" s="4">
        <v>-1</v>
      </c>
      <c r="I7323" s="4">
        <v>-1</v>
      </c>
      <c r="J7323" s="4">
        <v>-1</v>
      </c>
      <c r="K7323" s="4">
        <v>-1</v>
      </c>
    </row>
    <row r="7324" spans="7:11" x14ac:dyDescent="0.35">
      <c r="G7324" s="271">
        <v>34881</v>
      </c>
      <c r="H7324" s="4">
        <v>-1</v>
      </c>
      <c r="I7324" s="4">
        <v>-1</v>
      </c>
      <c r="J7324" s="4">
        <v>-1</v>
      </c>
      <c r="K7324" s="4">
        <v>-1</v>
      </c>
    </row>
    <row r="7325" spans="7:11" x14ac:dyDescent="0.35">
      <c r="G7325" s="271">
        <v>34912</v>
      </c>
      <c r="H7325" s="4">
        <v>-1</v>
      </c>
      <c r="I7325" s="4">
        <v>-1</v>
      </c>
      <c r="J7325" s="4">
        <v>-1</v>
      </c>
      <c r="K7325" s="4">
        <v>-1</v>
      </c>
    </row>
    <row r="7326" spans="7:11" x14ac:dyDescent="0.35">
      <c r="G7326" s="271">
        <v>34943</v>
      </c>
      <c r="H7326" s="4">
        <v>-1</v>
      </c>
      <c r="I7326" s="4">
        <v>-1</v>
      </c>
      <c r="J7326" s="4">
        <v>-1</v>
      </c>
      <c r="K7326" s="4">
        <v>-1</v>
      </c>
    </row>
    <row r="7327" spans="7:11" x14ac:dyDescent="0.35">
      <c r="G7327" s="271">
        <v>34973</v>
      </c>
      <c r="H7327" s="4">
        <v>-1</v>
      </c>
      <c r="I7327" s="4">
        <v>-1</v>
      </c>
      <c r="J7327" s="4">
        <v>-1</v>
      </c>
      <c r="K7327" s="4">
        <v>-1</v>
      </c>
    </row>
    <row r="7328" spans="7:11" x14ac:dyDescent="0.35">
      <c r="G7328" s="271">
        <v>35004</v>
      </c>
      <c r="H7328" s="4">
        <v>-1</v>
      </c>
      <c r="I7328" s="4">
        <v>-1</v>
      </c>
      <c r="J7328" s="4">
        <v>-1</v>
      </c>
      <c r="K7328" s="4">
        <v>-1</v>
      </c>
    </row>
    <row r="7329" spans="7:11" x14ac:dyDescent="0.35">
      <c r="G7329" s="271">
        <v>35034</v>
      </c>
      <c r="H7329" s="4">
        <v>-1</v>
      </c>
      <c r="I7329" s="4">
        <v>-1</v>
      </c>
      <c r="J7329" s="4">
        <v>-1</v>
      </c>
      <c r="K7329" s="4">
        <v>-1</v>
      </c>
    </row>
    <row r="7330" spans="7:11" x14ac:dyDescent="0.35">
      <c r="G7330" s="271">
        <v>35065</v>
      </c>
      <c r="H7330" s="4">
        <v>0.25274151001139766</v>
      </c>
      <c r="I7330" s="4">
        <v>-4.5553788543377105E-2</v>
      </c>
      <c r="J7330" s="4">
        <v>0.19782674921191923</v>
      </c>
      <c r="K7330" s="4">
        <v>2.4440845051094673E-2</v>
      </c>
    </row>
    <row r="7331" spans="7:11" x14ac:dyDescent="0.35">
      <c r="G7331" s="271">
        <v>35096</v>
      </c>
      <c r="H7331" s="4">
        <v>0.20205203240816982</v>
      </c>
      <c r="I7331" s="4">
        <v>0.1767530847820078</v>
      </c>
      <c r="J7331" s="4">
        <v>0.13351868515110099</v>
      </c>
      <c r="K7331" s="4">
        <v>-3.8708393946024211E-3</v>
      </c>
    </row>
    <row r="7332" spans="7:11" x14ac:dyDescent="0.35">
      <c r="G7332" s="271">
        <v>35125</v>
      </c>
      <c r="H7332" s="4">
        <v>0.16622725656484083</v>
      </c>
      <c r="I7332" s="4">
        <v>0.43651741349360362</v>
      </c>
      <c r="J7332" s="4">
        <v>5.3500238498531472E-2</v>
      </c>
      <c r="K7332" s="4">
        <v>2.5196213808498014E-2</v>
      </c>
    </row>
    <row r="7333" spans="7:11" x14ac:dyDescent="0.35">
      <c r="G7333" s="271">
        <v>35156</v>
      </c>
      <c r="H7333" s="4">
        <v>0.21201037420848312</v>
      </c>
      <c r="I7333" s="4">
        <v>0.67287025558835389</v>
      </c>
      <c r="J7333" s="4">
        <v>6.5030161983354429E-2</v>
      </c>
      <c r="K7333" s="4">
        <v>0.12388217844686356</v>
      </c>
    </row>
    <row r="7334" spans="7:11" x14ac:dyDescent="0.35">
      <c r="G7334" s="271">
        <v>35186</v>
      </c>
      <c r="H7334" s="4">
        <v>0.2235205392568651</v>
      </c>
      <c r="I7334" s="4">
        <v>6.5857188628287489E-2</v>
      </c>
      <c r="J7334" s="4">
        <v>6.8919333072680944E-2</v>
      </c>
      <c r="K7334" s="4">
        <v>0.10195217846302262</v>
      </c>
    </row>
    <row r="7335" spans="7:11" x14ac:dyDescent="0.35">
      <c r="G7335" s="271">
        <v>35217</v>
      </c>
      <c r="H7335" s="4">
        <v>7.9283008863103799E-2</v>
      </c>
      <c r="I7335" s="4">
        <v>2.4785360687405555E-2</v>
      </c>
      <c r="J7335" s="4">
        <v>7.1249860496826356E-2</v>
      </c>
      <c r="K7335" s="4">
        <v>7.6780731285619908E-2</v>
      </c>
    </row>
    <row r="7336" spans="7:11" x14ac:dyDescent="0.35">
      <c r="G7336" s="271">
        <v>35247</v>
      </c>
      <c r="H7336" s="4">
        <v>0.41249986659861482</v>
      </c>
      <c r="I7336" s="4">
        <v>0.25644821209815749</v>
      </c>
      <c r="J7336" s="4">
        <v>0.11580736154115989</v>
      </c>
      <c r="K7336" s="4">
        <v>0.11892008446634583</v>
      </c>
    </row>
    <row r="7337" spans="7:11" x14ac:dyDescent="0.35">
      <c r="G7337" s="271">
        <v>35278</v>
      </c>
      <c r="H7337" s="4">
        <v>0.29428374153028636</v>
      </c>
      <c r="I7337" s="4">
        <v>-0.37495674424962622</v>
      </c>
      <c r="J7337" s="4">
        <v>0.17993940864317737</v>
      </c>
      <c r="K7337" s="4">
        <v>7.6031366663584343E-2</v>
      </c>
    </row>
    <row r="7338" spans="7:11" x14ac:dyDescent="0.35">
      <c r="G7338" s="271">
        <v>35309</v>
      </c>
      <c r="H7338" s="4">
        <v>0.51771964127612935</v>
      </c>
      <c r="I7338" s="4">
        <v>0.16166563604588124</v>
      </c>
      <c r="J7338" s="4">
        <v>0.22577459951478995</v>
      </c>
      <c r="K7338" s="4">
        <v>7.0849301449344759E-2</v>
      </c>
    </row>
    <row r="7339" spans="7:11" x14ac:dyDescent="0.35">
      <c r="G7339" s="271">
        <v>35339</v>
      </c>
      <c r="H7339" s="4">
        <v>0.38431878386626628</v>
      </c>
      <c r="I7339" s="4">
        <v>0.36751009293596826</v>
      </c>
      <c r="J7339" s="4">
        <v>0.24112512471489733</v>
      </c>
      <c r="K7339" s="4">
        <v>0.11077885575260704</v>
      </c>
    </row>
    <row r="7340" spans="7:11" x14ac:dyDescent="0.35">
      <c r="G7340" s="271">
        <v>35370</v>
      </c>
      <c r="H7340" s="4">
        <v>0.17646809591249557</v>
      </c>
      <c r="I7340" s="4">
        <v>0.18599830788964633</v>
      </c>
      <c r="J7340" s="4">
        <v>0.23449575854331206</v>
      </c>
      <c r="K7340" s="4">
        <v>0.1307399580069013</v>
      </c>
    </row>
    <row r="7341" spans="7:11" x14ac:dyDescent="0.35">
      <c r="G7341" s="271">
        <v>35400</v>
      </c>
      <c r="H7341" s="4">
        <v>0.2417595198306699</v>
      </c>
      <c r="I7341" s="4">
        <v>0.14163793778367895</v>
      </c>
      <c r="J7341" s="4">
        <v>0.25873015641837127</v>
      </c>
      <c r="K7341" s="4">
        <v>0.15853178969040638</v>
      </c>
    </row>
    <row r="7342" spans="7:11" x14ac:dyDescent="0.35">
      <c r="G7342" s="271">
        <v>35431</v>
      </c>
      <c r="H7342" s="4">
        <v>0.26951509630991377</v>
      </c>
      <c r="I7342" s="4">
        <v>0.22965553300121733</v>
      </c>
      <c r="J7342" s="4">
        <v>0.26008673743095079</v>
      </c>
      <c r="K7342" s="4">
        <v>0.18065518891637122</v>
      </c>
    </row>
    <row r="7343" spans="7:11" x14ac:dyDescent="0.35">
      <c r="G7343" s="271">
        <v>35462</v>
      </c>
      <c r="H7343" s="4">
        <v>0.11816412494655748</v>
      </c>
      <c r="I7343" s="4">
        <v>-8.1519866786211814E-2</v>
      </c>
      <c r="J7343" s="4">
        <v>0.25124274953916892</v>
      </c>
      <c r="K7343" s="4">
        <v>0.15408584404837411</v>
      </c>
    </row>
    <row r="7344" spans="7:11" x14ac:dyDescent="0.35">
      <c r="G7344" s="271">
        <v>35490</v>
      </c>
      <c r="H7344" s="4">
        <v>0.12108186542823196</v>
      </c>
      <c r="I7344" s="4">
        <v>-0.13545497309191112</v>
      </c>
      <c r="J7344" s="4">
        <v>0.24506337676565049</v>
      </c>
      <c r="K7344" s="4">
        <v>9.6420591020519586E-2</v>
      </c>
    </row>
    <row r="7345" spans="7:11" x14ac:dyDescent="0.35">
      <c r="G7345" s="271">
        <v>35521</v>
      </c>
      <c r="H7345" s="4">
        <v>0.49056849920122603</v>
      </c>
      <c r="I7345" s="4">
        <v>-8.5742413961863106E-2</v>
      </c>
      <c r="J7345" s="4">
        <v>0.27140786948371831</v>
      </c>
      <c r="K7345" s="4">
        <v>4.0829543659638201E-2</v>
      </c>
    </row>
    <row r="7346" spans="7:11" x14ac:dyDescent="0.35">
      <c r="G7346" s="271">
        <v>35551</v>
      </c>
      <c r="H7346" s="4">
        <v>0.1174777303654202</v>
      </c>
      <c r="I7346" s="4">
        <v>0.28672790250065483</v>
      </c>
      <c r="J7346" s="4">
        <v>0.25980673821918621</v>
      </c>
      <c r="K7346" s="4">
        <v>6.0541483555306419E-2</v>
      </c>
    </row>
    <row r="7347" spans="7:11" x14ac:dyDescent="0.35">
      <c r="G7347" s="271">
        <v>35582</v>
      </c>
      <c r="H7347" s="4">
        <v>0.40832934358967998</v>
      </c>
      <c r="I7347" s="4">
        <v>0.1909834696934718</v>
      </c>
      <c r="J7347" s="4">
        <v>0.28686676793641275</v>
      </c>
      <c r="K7347" s="4">
        <v>7.5289794056807802E-2</v>
      </c>
    </row>
    <row r="7348" spans="7:11" x14ac:dyDescent="0.35">
      <c r="G7348" s="271">
        <v>35612</v>
      </c>
      <c r="H7348" s="4">
        <v>0.41940341648408586</v>
      </c>
      <c r="I7348" s="4">
        <v>4.6989203399470103E-2</v>
      </c>
      <c r="J7348" s="4">
        <v>0.29114064302571574</v>
      </c>
      <c r="K7348" s="4">
        <v>6.1269836176848003E-2</v>
      </c>
    </row>
    <row r="7349" spans="7:11" x14ac:dyDescent="0.35">
      <c r="G7349" s="271">
        <v>35643</v>
      </c>
      <c r="H7349" s="4">
        <v>0.48158639448748297</v>
      </c>
      <c r="I7349" s="4">
        <v>0.69660690560856531</v>
      </c>
      <c r="J7349" s="4">
        <v>0.303280086799113</v>
      </c>
      <c r="K7349" s="4">
        <v>0.12973988993457364</v>
      </c>
    </row>
    <row r="7350" spans="7:11" x14ac:dyDescent="0.35">
      <c r="G7350" s="271">
        <v>35674</v>
      </c>
      <c r="H7350" s="4">
        <v>0.20312929818652914</v>
      </c>
      <c r="I7350" s="4">
        <v>3.8754188997499828E-2</v>
      </c>
      <c r="J7350" s="4">
        <v>0.27901058030035863</v>
      </c>
      <c r="K7350" s="4">
        <v>0.11737963050946809</v>
      </c>
    </row>
    <row r="7351" spans="7:11" x14ac:dyDescent="0.35">
      <c r="G7351" s="271">
        <v>35704</v>
      </c>
      <c r="H7351" s="4">
        <v>0.29642683704096173</v>
      </c>
      <c r="I7351" s="4">
        <v>0.16160664555051674</v>
      </c>
      <c r="J7351" s="4">
        <v>0.27268586647245341</v>
      </c>
      <c r="K7351" s="4">
        <v>0.10464981152157526</v>
      </c>
    </row>
    <row r="7352" spans="7:11" x14ac:dyDescent="0.35">
      <c r="G7352" s="271">
        <v>35735</v>
      </c>
      <c r="H7352" s="4">
        <v>0.24386391781317029</v>
      </c>
      <c r="I7352" s="4">
        <v>5.921923611213753E-2</v>
      </c>
      <c r="J7352" s="4">
        <v>0.27771224094293623</v>
      </c>
      <c r="K7352" s="4">
        <v>9.5148874610497369E-2</v>
      </c>
    </row>
    <row r="7353" spans="7:11" x14ac:dyDescent="0.35">
      <c r="G7353" s="271">
        <v>35765</v>
      </c>
      <c r="H7353" s="4">
        <v>0.22871318760584924</v>
      </c>
      <c r="I7353" s="4">
        <v>0.40985254031292184</v>
      </c>
      <c r="J7353" s="4">
        <v>0.27613742227616678</v>
      </c>
      <c r="K7353" s="4">
        <v>0.11369436796902499</v>
      </c>
    </row>
    <row r="7354" spans="7:11" x14ac:dyDescent="0.35">
      <c r="G7354" s="271">
        <v>35796</v>
      </c>
      <c r="H7354" s="4">
        <v>0.11516418509218429</v>
      </c>
      <c r="I7354" s="4">
        <v>-0.15338555385711883</v>
      </c>
      <c r="J7354" s="4">
        <v>0.26246105663053743</v>
      </c>
      <c r="K7354" s="4">
        <v>8.4472210464469955E-2</v>
      </c>
    </row>
    <row r="7355" spans="7:11" x14ac:dyDescent="0.35">
      <c r="G7355" s="271">
        <v>35827</v>
      </c>
      <c r="H7355" s="4">
        <v>0.45745349379157263</v>
      </c>
      <c r="I7355" s="4">
        <v>0.18319463304767214</v>
      </c>
      <c r="J7355" s="4">
        <v>0.28980974461493125</v>
      </c>
      <c r="K7355" s="4">
        <v>0.10729920933949866</v>
      </c>
    </row>
    <row r="7356" spans="7:11" x14ac:dyDescent="0.35">
      <c r="G7356" s="271">
        <v>35855</v>
      </c>
      <c r="H7356" s="4">
        <v>0.23668701636376754</v>
      </c>
      <c r="I7356" s="4">
        <v>0.36572864090324519</v>
      </c>
      <c r="J7356" s="4">
        <v>0.29927198225483265</v>
      </c>
      <c r="K7356" s="4">
        <v>0.1577327140519984</v>
      </c>
    </row>
    <row r="7357" spans="7:11" x14ac:dyDescent="0.35">
      <c r="G7357" s="271">
        <v>35886</v>
      </c>
      <c r="H7357" s="4">
        <v>-4.0166595318708587E-2</v>
      </c>
      <c r="I7357" s="4">
        <v>0.17969647246294618</v>
      </c>
      <c r="J7357" s="4">
        <v>0.24630702651437919</v>
      </c>
      <c r="K7357" s="4">
        <v>0.18445618633324079</v>
      </c>
    </row>
    <row r="7358" spans="7:11" x14ac:dyDescent="0.35">
      <c r="G7358" s="271">
        <v>35916</v>
      </c>
      <c r="H7358" s="4">
        <v>0.13651790423591459</v>
      </c>
      <c r="I7358" s="4">
        <v>-5.0008458430497837E-2</v>
      </c>
      <c r="J7358" s="4">
        <v>0.24679977557431454</v>
      </c>
      <c r="K7358" s="4">
        <v>0.15069823655274583</v>
      </c>
    </row>
    <row r="7359" spans="7:11" x14ac:dyDescent="0.35">
      <c r="G7359" s="271">
        <v>35947</v>
      </c>
      <c r="H7359" s="4">
        <v>0.13704935536086449</v>
      </c>
      <c r="I7359" s="4">
        <v>0.12704821494660634</v>
      </c>
      <c r="J7359" s="4">
        <v>0.2257513548659309</v>
      </c>
      <c r="K7359" s="4">
        <v>0.14501961886482806</v>
      </c>
    </row>
    <row r="7360" spans="7:11" x14ac:dyDescent="0.35">
      <c r="G7360" s="271">
        <v>35977</v>
      </c>
      <c r="H7360" s="4">
        <v>1.8855348030861308E-2</v>
      </c>
      <c r="I7360" s="4">
        <v>0.290584552941622</v>
      </c>
      <c r="J7360" s="4">
        <v>0.18874740647206711</v>
      </c>
      <c r="K7360" s="4">
        <v>0.16420051127732793</v>
      </c>
    </row>
    <row r="7361" spans="7:11" x14ac:dyDescent="0.35">
      <c r="G7361" s="271">
        <v>36008</v>
      </c>
      <c r="H7361" s="4">
        <v>-5.5995569642138587E-2</v>
      </c>
      <c r="I7361" s="4">
        <v>3.3652563534998903E-2</v>
      </c>
      <c r="J7361" s="4">
        <v>0.15627603094818987</v>
      </c>
      <c r="K7361" s="4">
        <v>0.12992996544792934</v>
      </c>
    </row>
    <row r="7362" spans="7:11" x14ac:dyDescent="0.35">
      <c r="G7362" s="271">
        <v>36039</v>
      </c>
      <c r="H7362" s="4">
        <v>-5.8812983248152984E-2</v>
      </c>
      <c r="I7362" s="4">
        <v>-5.3399814025136827E-3</v>
      </c>
      <c r="J7362" s="4">
        <v>0.1322558917300829</v>
      </c>
      <c r="K7362" s="4">
        <v>0.12532324281628049</v>
      </c>
    </row>
    <row r="7363" spans="7:11" x14ac:dyDescent="0.35">
      <c r="G7363" s="271">
        <v>36069</v>
      </c>
      <c r="H7363" s="4">
        <v>-0.11210881437160958</v>
      </c>
      <c r="I7363" s="4">
        <v>4.4812876925623524E-2</v>
      </c>
      <c r="J7363" s="4">
        <v>9.1505930811627723E-2</v>
      </c>
      <c r="K7363" s="4">
        <v>0.1145370803386665</v>
      </c>
    </row>
    <row r="7364" spans="7:11" x14ac:dyDescent="0.35">
      <c r="G7364" s="271">
        <v>36100</v>
      </c>
      <c r="H7364" s="4">
        <v>5.5818986627724998E-2</v>
      </c>
      <c r="I7364" s="4">
        <v>-3.0199165084480728E-2</v>
      </c>
      <c r="J7364" s="4">
        <v>7.6892366803076095E-2</v>
      </c>
      <c r="K7364" s="4">
        <v>0.10708140308796499</v>
      </c>
    </row>
    <row r="7365" spans="7:11" x14ac:dyDescent="0.35">
      <c r="G7365" s="271">
        <v>36130</v>
      </c>
      <c r="H7365" s="4">
        <v>7.4953790232554551E-2</v>
      </c>
      <c r="I7365" s="4">
        <v>9.7477849822113161E-2</v>
      </c>
      <c r="J7365" s="4">
        <v>6.7399499159095821E-2</v>
      </c>
      <c r="K7365" s="4">
        <v>8.7856516045308419E-2</v>
      </c>
    </row>
    <row r="7366" spans="7:11" x14ac:dyDescent="0.35">
      <c r="G7366" s="271">
        <v>36161</v>
      </c>
      <c r="H7366" s="4">
        <v>-5.973208941616126E-2</v>
      </c>
      <c r="I7366" s="4">
        <v>0.23555108032352257</v>
      </c>
      <c r="J7366" s="4">
        <v>5.4216922721969985E-2</v>
      </c>
      <c r="K7366" s="4">
        <v>0.11516775260073531</v>
      </c>
    </row>
    <row r="7367" spans="7:11" x14ac:dyDescent="0.35">
      <c r="G7367" s="271">
        <v>36192</v>
      </c>
      <c r="H7367" s="4">
        <v>-0.12419350195164358</v>
      </c>
      <c r="I7367" s="4">
        <v>0.28302748799619937</v>
      </c>
      <c r="J7367" s="4">
        <v>1.0816266519392714E-2</v>
      </c>
      <c r="K7367" s="4">
        <v>0.12480102026396889</v>
      </c>
    </row>
    <row r="7368" spans="7:11" x14ac:dyDescent="0.35">
      <c r="G7368" s="271">
        <v>36220</v>
      </c>
      <c r="H7368" s="4">
        <v>0.12562093465015578</v>
      </c>
      <c r="I7368" s="4">
        <v>-4.5757074891261462E-2</v>
      </c>
      <c r="J7368" s="4">
        <v>4.5422830814869641E-3</v>
      </c>
      <c r="K7368" s="4">
        <v>8.651854011722615E-2</v>
      </c>
    </row>
    <row r="7369" spans="7:11" x14ac:dyDescent="0.35">
      <c r="G7369" s="271">
        <v>36251</v>
      </c>
      <c r="H7369" s="4">
        <v>-2.7250398987985758E-2</v>
      </c>
      <c r="I7369" s="4">
        <v>-4.837342271784939E-2</v>
      </c>
      <c r="J7369" s="4">
        <v>5.831735923755188E-3</v>
      </c>
      <c r="K7369" s="4">
        <v>6.6771422084175969E-2</v>
      </c>
    </row>
    <row r="7370" spans="7:11" x14ac:dyDescent="0.35">
      <c r="G7370" s="271">
        <v>36281</v>
      </c>
      <c r="H7370" s="4">
        <v>-1.4606597146039735E-2</v>
      </c>
      <c r="I7370" s="4">
        <v>0.26693559048521287</v>
      </c>
      <c r="J7370" s="4">
        <v>-5.2347614501322415E-3</v>
      </c>
      <c r="K7370" s="4">
        <v>9.545306122031505E-2</v>
      </c>
    </row>
    <row r="7371" spans="7:11" x14ac:dyDescent="0.35">
      <c r="G7371" s="271">
        <v>36312</v>
      </c>
      <c r="H7371" s="4">
        <v>8.3276507389056231E-3</v>
      </c>
      <c r="I7371" s="4">
        <v>0.1225647116603521</v>
      </c>
      <c r="J7371" s="4">
        <v>-1.4940746439338848E-2</v>
      </c>
      <c r="K7371" s="4">
        <v>9.5363406817340124E-2</v>
      </c>
    </row>
    <row r="7372" spans="7:11" x14ac:dyDescent="0.35">
      <c r="G7372" s="271">
        <v>36342</v>
      </c>
      <c r="H7372" s="4">
        <v>7.3998032975686856E-2</v>
      </c>
      <c r="I7372" s="4">
        <v>0.14394970210296631</v>
      </c>
      <c r="J7372" s="4">
        <v>-9.7890787207640662E-3</v>
      </c>
      <c r="K7372" s="4">
        <v>8.623579129759773E-2</v>
      </c>
    </row>
    <row r="7373" spans="7:11" x14ac:dyDescent="0.35">
      <c r="G7373" s="271">
        <v>36373</v>
      </c>
      <c r="H7373" s="4">
        <v>0.10543259077960565</v>
      </c>
      <c r="I7373" s="4">
        <v>4.9983292706143212E-2</v>
      </c>
      <c r="J7373" s="4">
        <v>4.8627095615927374E-5</v>
      </c>
      <c r="K7373" s="4">
        <v>8.7267187714277883E-2</v>
      </c>
    </row>
    <row r="7374" spans="7:11" x14ac:dyDescent="0.35">
      <c r="G7374" s="271">
        <v>36404</v>
      </c>
      <c r="H7374" s="4">
        <v>-6.2426304878408057E-2</v>
      </c>
      <c r="I7374" s="4">
        <v>0.14806879164470321</v>
      </c>
      <c r="J7374" s="4">
        <v>5.3722549964163591E-5</v>
      </c>
      <c r="K7374" s="4">
        <v>0.10046159106240315</v>
      </c>
    </row>
    <row r="7375" spans="7:11" x14ac:dyDescent="0.35">
      <c r="G7375" s="271">
        <v>36434</v>
      </c>
      <c r="H7375" s="4">
        <v>-6.8003216850941905E-2</v>
      </c>
      <c r="I7375" s="4">
        <v>0.11343998431876234</v>
      </c>
      <c r="J7375" s="4">
        <v>5.2598769467733231E-3</v>
      </c>
      <c r="K7375" s="4">
        <v>0.10645538178647729</v>
      </c>
    </row>
    <row r="7376" spans="7:11" x14ac:dyDescent="0.35">
      <c r="G7376" s="271">
        <v>36465</v>
      </c>
      <c r="H7376" s="4">
        <v>8.7106756306602362E-2</v>
      </c>
      <c r="I7376" s="4">
        <v>0.58153848373081996</v>
      </c>
      <c r="J7376" s="4">
        <v>8.3360694782734779E-3</v>
      </c>
      <c r="K7376" s="4">
        <v>0.14994362706843645</v>
      </c>
    </row>
    <row r="7377" spans="7:11" x14ac:dyDescent="0.35">
      <c r="G7377" s="271">
        <v>36495</v>
      </c>
      <c r="H7377" s="4">
        <v>0.24659362302785803</v>
      </c>
      <c r="I7377" s="4">
        <v>0.13720827377866285</v>
      </c>
      <c r="J7377" s="4">
        <v>2.1764761401852351E-2</v>
      </c>
      <c r="K7377" s="4">
        <v>0.15297534417837988</v>
      </c>
    </row>
    <row r="7378" spans="7:11" x14ac:dyDescent="0.35">
      <c r="G7378" s="271">
        <v>36526</v>
      </c>
      <c r="H7378" s="4">
        <v>0.16089625905337246</v>
      </c>
      <c r="I7378" s="4">
        <v>0.15693151727632793</v>
      </c>
      <c r="J7378" s="4">
        <v>3.7385470782040686E-2</v>
      </c>
      <c r="K7378" s="4">
        <v>0.1485776712716953</v>
      </c>
    </row>
    <row r="7379" spans="7:11" x14ac:dyDescent="0.35">
      <c r="G7379" s="271">
        <v>36557</v>
      </c>
      <c r="H7379" s="4">
        <v>5.2811751305995136E-2</v>
      </c>
      <c r="I7379" s="4">
        <v>5.5635579978064786E-2</v>
      </c>
      <c r="J7379" s="4">
        <v>5.3904856341645324E-2</v>
      </c>
      <c r="K7379" s="4">
        <v>0.12889064674343209</v>
      </c>
    </row>
    <row r="7380" spans="7:11" x14ac:dyDescent="0.35">
      <c r="G7380" s="271">
        <v>36586</v>
      </c>
      <c r="H7380" s="4">
        <v>-8.8240519434772291E-2</v>
      </c>
      <c r="I7380" s="4">
        <v>0.11691743638088448</v>
      </c>
      <c r="J7380" s="4">
        <v>3.2571106670052474E-2</v>
      </c>
      <c r="K7380" s="4">
        <v>0.14546564855713373</v>
      </c>
    </row>
    <row r="7381" spans="7:11" x14ac:dyDescent="0.35">
      <c r="G7381" s="271">
        <v>36617</v>
      </c>
      <c r="H7381" s="4">
        <v>-5.4116795913563553E-2</v>
      </c>
      <c r="I7381" s="4">
        <v>0.156388119382457</v>
      </c>
      <c r="J7381" s="4">
        <v>3.0446714359424254E-2</v>
      </c>
      <c r="K7381" s="4">
        <v>0.16314210991372047</v>
      </c>
    </row>
    <row r="7382" spans="7:11" x14ac:dyDescent="0.35">
      <c r="G7382" s="271">
        <v>36647</v>
      </c>
      <c r="H7382" s="4">
        <v>0.10682987640983099</v>
      </c>
      <c r="I7382" s="4">
        <v>0.1167465064840989</v>
      </c>
      <c r="J7382" s="4">
        <v>4.0330569898074931E-2</v>
      </c>
      <c r="K7382" s="4">
        <v>0.14996758167017465</v>
      </c>
    </row>
    <row r="7383" spans="7:11" x14ac:dyDescent="0.35">
      <c r="G7383" s="271">
        <v>36678</v>
      </c>
      <c r="H7383" s="4">
        <v>2.7472934620216272E-3</v>
      </c>
      <c r="I7383" s="4">
        <v>0.13472508282777285</v>
      </c>
      <c r="J7383" s="4">
        <v>3.9810115146908576E-2</v>
      </c>
      <c r="K7383" s="4">
        <v>0.1508813598140657</v>
      </c>
    </row>
    <row r="7384" spans="7:11" x14ac:dyDescent="0.35">
      <c r="G7384" s="271">
        <v>36708</v>
      </c>
      <c r="H7384" s="4">
        <v>-0.11277687166111761</v>
      </c>
      <c r="I7384" s="4">
        <v>0.20958658525636986</v>
      </c>
      <c r="J7384" s="4">
        <v>2.1332578244839917E-2</v>
      </c>
      <c r="K7384" s="4">
        <v>0.15694446111543758</v>
      </c>
    </row>
    <row r="7385" spans="7:11" x14ac:dyDescent="0.35">
      <c r="G7385" s="271">
        <v>36739</v>
      </c>
      <c r="H7385" s="4">
        <v>0.10983027752842767</v>
      </c>
      <c r="I7385" s="4">
        <v>0.35426500884378731</v>
      </c>
      <c r="J7385" s="4">
        <v>2.2155192204706298E-2</v>
      </c>
      <c r="K7385" s="4">
        <v>0.17732931422319909</v>
      </c>
    </row>
    <row r="7386" spans="7:11" x14ac:dyDescent="0.35">
      <c r="G7386" s="271">
        <v>36770</v>
      </c>
      <c r="H7386" s="4">
        <v>0.2550434194971265</v>
      </c>
      <c r="I7386" s="4">
        <v>0.20542322872182406</v>
      </c>
      <c r="J7386" s="4">
        <v>4.5964107458907666E-2</v>
      </c>
      <c r="K7386" s="4">
        <v>0.18212151857334824</v>
      </c>
    </row>
    <row r="7387" spans="7:11" x14ac:dyDescent="0.35">
      <c r="G7387" s="271">
        <v>36800</v>
      </c>
      <c r="H7387" s="4">
        <v>0.21760568866020824</v>
      </c>
      <c r="I7387" s="4">
        <v>0.26655976857667807</v>
      </c>
      <c r="J7387" s="4">
        <v>7.0311981938501633E-2</v>
      </c>
      <c r="K7387" s="4">
        <v>0.1954269478387316</v>
      </c>
    </row>
    <row r="7388" spans="7:11" x14ac:dyDescent="0.35">
      <c r="G7388" s="271">
        <v>36831</v>
      </c>
      <c r="H7388" s="4">
        <v>6.0900136872710453E-2</v>
      </c>
      <c r="I7388" s="4">
        <v>1.7859454883823345E-2</v>
      </c>
      <c r="J7388" s="4">
        <v>6.7884140489196776E-2</v>
      </c>
      <c r="K7388" s="4">
        <v>0.15448135156473852</v>
      </c>
    </row>
    <row r="7389" spans="7:11" x14ac:dyDescent="0.35">
      <c r="G7389" s="271">
        <v>36861</v>
      </c>
      <c r="H7389" s="4">
        <v>-0.16193569029213695</v>
      </c>
      <c r="I7389" s="4">
        <v>0.15378119137016388</v>
      </c>
      <c r="J7389" s="4">
        <v>3.3201778666102966E-2</v>
      </c>
      <c r="K7389" s="4">
        <v>0.15571673527721464</v>
      </c>
    </row>
    <row r="7390" spans="7:11" x14ac:dyDescent="0.35">
      <c r="G7390" s="271">
        <v>36892</v>
      </c>
      <c r="H7390" s="4">
        <v>0.1359261394264204</v>
      </c>
      <c r="I7390" s="4">
        <v>0.46980800235352604</v>
      </c>
      <c r="J7390" s="4">
        <v>3.2638816484720889E-2</v>
      </c>
      <c r="K7390" s="4">
        <v>0.17777037804311702</v>
      </c>
    </row>
    <row r="7391" spans="7:11" x14ac:dyDescent="0.35">
      <c r="G7391" s="271">
        <v>36923</v>
      </c>
      <c r="H7391" s="4">
        <v>3.1108654987530127E-2</v>
      </c>
      <c r="I7391" s="4">
        <v>-4.5376901746971843E-2</v>
      </c>
      <c r="J7391" s="4">
        <v>3.0930861028962697E-2</v>
      </c>
      <c r="K7391" s="4">
        <v>0.16776653832473309</v>
      </c>
    </row>
    <row r="7392" spans="7:11" x14ac:dyDescent="0.35">
      <c r="G7392" s="271">
        <v>36951</v>
      </c>
      <c r="H7392" s="4">
        <v>5.8298440676912477E-2</v>
      </c>
      <c r="I7392" s="4">
        <v>0.11988754220848952</v>
      </c>
      <c r="J7392" s="4">
        <v>4.5395787286347966E-2</v>
      </c>
      <c r="K7392" s="4">
        <v>0.16754423785002293</v>
      </c>
    </row>
    <row r="7393" spans="7:11" x14ac:dyDescent="0.35">
      <c r="G7393" s="271">
        <v>36982</v>
      </c>
      <c r="H7393" s="4">
        <v>4.1777299826471603E-2</v>
      </c>
      <c r="I7393" s="4">
        <v>0.13525317649327051</v>
      </c>
      <c r="J7393" s="4">
        <v>5.3259886842936588E-2</v>
      </c>
      <c r="K7393" s="4">
        <v>0.16569005136752679</v>
      </c>
    </row>
    <row r="7394" spans="7:11" x14ac:dyDescent="0.35">
      <c r="G7394" s="271">
        <v>37012</v>
      </c>
      <c r="H7394" s="4">
        <v>4.5860877721342064E-2</v>
      </c>
      <c r="I7394" s="4">
        <v>0.11666756704516135</v>
      </c>
      <c r="J7394" s="4">
        <v>4.8454510969876852E-2</v>
      </c>
      <c r="K7394" s="4">
        <v>0.16517203663839597</v>
      </c>
    </row>
    <row r="7395" spans="7:11" x14ac:dyDescent="0.35">
      <c r="G7395" s="271">
        <v>37043</v>
      </c>
      <c r="H7395" s="4">
        <v>0.15707837211237652</v>
      </c>
      <c r="I7395" s="4">
        <v>1.6688512066467043E-2</v>
      </c>
      <c r="J7395" s="4">
        <v>6.1696756702146249E-2</v>
      </c>
      <c r="K7395" s="4">
        <v>0.15321778326827107</v>
      </c>
    </row>
    <row r="7396" spans="7:11" x14ac:dyDescent="0.35">
      <c r="G7396" s="271">
        <v>37073</v>
      </c>
      <c r="H7396" s="4">
        <v>9.8240974649450141E-2</v>
      </c>
      <c r="I7396" s="4">
        <v>-4.287403642976817E-2</v>
      </c>
      <c r="J7396" s="4">
        <v>8.1993366796395462E-2</v>
      </c>
      <c r="K7396" s="4">
        <v>0.12946362964850522</v>
      </c>
    </row>
    <row r="7397" spans="7:11" x14ac:dyDescent="0.35">
      <c r="G7397" s="271">
        <v>37104</v>
      </c>
      <c r="H7397" s="4">
        <v>-2.6353968513301074E-2</v>
      </c>
      <c r="I7397" s="4">
        <v>4.2226018194519099E-2</v>
      </c>
      <c r="J7397" s="4">
        <v>7.239703341499526E-2</v>
      </c>
      <c r="K7397" s="4">
        <v>0.10961702937308271</v>
      </c>
    </row>
    <row r="7398" spans="7:11" x14ac:dyDescent="0.35">
      <c r="G7398" s="271">
        <v>37135</v>
      </c>
      <c r="H7398" s="4">
        <v>6.7421551388254342E-2</v>
      </c>
      <c r="I7398" s="4">
        <v>-0.17877827514723121</v>
      </c>
      <c r="J7398" s="4">
        <v>5.9089582650179828E-2</v>
      </c>
      <c r="K7398" s="4">
        <v>7.6066095044793558E-2</v>
      </c>
    </row>
    <row r="7399" spans="7:11" x14ac:dyDescent="0.35">
      <c r="G7399" s="271">
        <v>37165</v>
      </c>
      <c r="H7399" s="4">
        <v>0.11714438777674174</v>
      </c>
      <c r="I7399" s="4">
        <v>-5.9421866741984908E-2</v>
      </c>
      <c r="J7399" s="4">
        <v>5.2292085652790865E-2</v>
      </c>
      <c r="K7399" s="4">
        <v>4.848481095648971E-2</v>
      </c>
    </row>
    <row r="7400" spans="7:11" x14ac:dyDescent="0.35">
      <c r="G7400" s="271">
        <v>37196</v>
      </c>
      <c r="H7400" s="4">
        <v>-7.0320914221138842E-2</v>
      </c>
      <c r="I7400" s="4">
        <v>2.4395681030854544E-2</v>
      </c>
      <c r="J7400" s="4">
        <v>3.9609178579758098E-2</v>
      </c>
      <c r="K7400" s="4">
        <v>4.8998345567199175E-2</v>
      </c>
    </row>
    <row r="7401" spans="7:11" x14ac:dyDescent="0.35">
      <c r="G7401" s="271">
        <v>37226</v>
      </c>
      <c r="H7401" s="4">
        <v>-4.0882651536688575E-2</v>
      </c>
      <c r="I7401" s="4">
        <v>-0.14035659858644467</v>
      </c>
      <c r="J7401" s="4">
        <v>5.1670525520347343E-2</v>
      </c>
      <c r="K7401" s="4">
        <v>2.5149670302969884E-2</v>
      </c>
    </row>
    <row r="7402" spans="7:11" x14ac:dyDescent="0.35">
      <c r="G7402" s="271">
        <v>37257</v>
      </c>
      <c r="H7402" s="4">
        <v>-2.0361685046689115E-2</v>
      </c>
      <c r="I7402" s="4">
        <v>-0.14009590343611344</v>
      </c>
      <c r="J7402" s="4">
        <v>3.9220067666570602E-2</v>
      </c>
      <c r="K7402" s="4">
        <v>-1.59761499548845E-2</v>
      </c>
    </row>
    <row r="7403" spans="7:11" x14ac:dyDescent="0.35">
      <c r="G7403" s="271">
        <v>37288</v>
      </c>
      <c r="H7403" s="4">
        <v>4.6296929458539138E-2</v>
      </c>
      <c r="I7403" s="4">
        <v>8.1493325051446242E-2</v>
      </c>
      <c r="J7403" s="4">
        <v>4.0453797971997218E-2</v>
      </c>
      <c r="K7403" s="4">
        <v>-6.2137602036272943E-3</v>
      </c>
    </row>
    <row r="7404" spans="7:11" x14ac:dyDescent="0.35">
      <c r="G7404" s="271">
        <v>37316</v>
      </c>
      <c r="H7404" s="4">
        <v>-8.1779471811751825E-2</v>
      </c>
      <c r="I7404" s="4">
        <v>-1.7623720178830293E-2</v>
      </c>
      <c r="J7404" s="4">
        <v>2.7568372999878354E-2</v>
      </c>
      <c r="K7404" s="4">
        <v>-1.7452966308957985E-2</v>
      </c>
    </row>
    <row r="7405" spans="7:11" x14ac:dyDescent="0.35">
      <c r="G7405" s="271">
        <v>37347</v>
      </c>
      <c r="H7405" s="4">
        <v>0.2024655211596833</v>
      </c>
      <c r="I7405" s="4">
        <v>0.13312120141442851</v>
      </c>
      <c r="J7405" s="4">
        <v>3.9915598709361566E-2</v>
      </c>
      <c r="K7405" s="4">
        <v>-1.6172119557196996E-2</v>
      </c>
    </row>
    <row r="7406" spans="7:11" x14ac:dyDescent="0.35">
      <c r="G7406" s="271">
        <v>37377</v>
      </c>
      <c r="H7406" s="4">
        <v>1.1901299298039625E-2</v>
      </c>
      <c r="I7406" s="4">
        <v>-7.0378386580058128E-2</v>
      </c>
      <c r="J7406" s="4">
        <v>3.7020624460647911E-2</v>
      </c>
      <c r="K7406" s="4">
        <v>-3.2718669725635641E-2</v>
      </c>
    </row>
    <row r="7407" spans="7:11" x14ac:dyDescent="0.35">
      <c r="G7407" s="271">
        <v>37408</v>
      </c>
      <c r="H7407" s="4">
        <v>-0.13547379122521153</v>
      </c>
      <c r="I7407" s="4">
        <v>-0.1014451619077259</v>
      </c>
      <c r="J7407" s="4">
        <v>1.1166410070885702E-2</v>
      </c>
      <c r="K7407" s="4">
        <v>-4.2882642164777662E-2</v>
      </c>
    </row>
    <row r="7408" spans="7:11" x14ac:dyDescent="0.35">
      <c r="G7408" s="271">
        <v>37438</v>
      </c>
      <c r="H7408" s="4">
        <v>0.16972601150734801</v>
      </c>
      <c r="I7408" s="4">
        <v>0.10139737052378894</v>
      </c>
      <c r="J7408" s="4">
        <v>1.8169789967082961E-2</v>
      </c>
      <c r="K7408" s="4">
        <v>-3.0916412936487614E-2</v>
      </c>
    </row>
    <row r="7409" spans="7:11" x14ac:dyDescent="0.35">
      <c r="G7409" s="271">
        <v>37469</v>
      </c>
      <c r="H7409" s="4">
        <v>4.3179679025407314E-2</v>
      </c>
      <c r="I7409" s="4">
        <v>-5.7305563713117125E-2</v>
      </c>
      <c r="J7409" s="4">
        <v>2.2788882520466958E-2</v>
      </c>
      <c r="K7409" s="4">
        <v>-3.8025097146755615E-2</v>
      </c>
    </row>
    <row r="7410" spans="7:11" x14ac:dyDescent="0.35">
      <c r="G7410" s="271">
        <v>37500</v>
      </c>
      <c r="H7410" s="4">
        <v>6.7260691565222741E-2</v>
      </c>
      <c r="I7410" s="4">
        <v>0.14734345245824532</v>
      </c>
      <c r="J7410" s="4">
        <v>2.3025771953837593E-2</v>
      </c>
      <c r="K7410" s="4">
        <v>-1.3193389469530192E-2</v>
      </c>
    </row>
    <row r="7411" spans="7:11" x14ac:dyDescent="0.35">
      <c r="G7411" s="271">
        <v>37530</v>
      </c>
      <c r="H7411" s="4">
        <v>6.5634151413481501E-2</v>
      </c>
      <c r="I7411" s="4">
        <v>0.13521541743737453</v>
      </c>
      <c r="J7411" s="4">
        <v>1.8859816166731269E-2</v>
      </c>
      <c r="K7411" s="4">
        <v>3.9044742391769471E-3</v>
      </c>
    </row>
    <row r="7412" spans="7:11" x14ac:dyDescent="0.35">
      <c r="G7412" s="271">
        <v>37561</v>
      </c>
      <c r="H7412" s="4">
        <v>3.2253676476728277E-2</v>
      </c>
      <c r="I7412" s="4">
        <v>-1.2190721412989491E-2</v>
      </c>
      <c r="J7412" s="4">
        <v>2.8344377702770318E-2</v>
      </c>
      <c r="K7412" s="4">
        <v>8.8673840290964812E-4</v>
      </c>
    </row>
    <row r="7413" spans="7:11" x14ac:dyDescent="0.35">
      <c r="G7413" s="271">
        <v>37591</v>
      </c>
      <c r="H7413" s="4">
        <v>0.13271482235342691</v>
      </c>
      <c r="I7413" s="4">
        <v>0.18856611773699794</v>
      </c>
      <c r="J7413" s="4">
        <v>4.0482187018551441E-2</v>
      </c>
      <c r="K7413" s="4">
        <v>2.6011020752760627E-2</v>
      </c>
    </row>
    <row r="7414" spans="7:11" x14ac:dyDescent="0.35">
      <c r="G7414" s="271">
        <v>37622</v>
      </c>
      <c r="H7414" s="4">
        <v>-1.3418179686845999E-2</v>
      </c>
      <c r="I7414" s="4">
        <v>1.0539971417764527E-3</v>
      </c>
      <c r="J7414" s="4">
        <v>4.1141093753846558E-2</v>
      </c>
      <c r="K7414" s="4">
        <v>3.8934527205706448E-2</v>
      </c>
    </row>
    <row r="7415" spans="7:11" x14ac:dyDescent="0.35">
      <c r="G7415" s="271">
        <v>37653</v>
      </c>
      <c r="H7415" s="4">
        <v>4.3449392590921398E-2</v>
      </c>
      <c r="I7415" s="4">
        <v>5.9449365756785832E-2</v>
      </c>
      <c r="J7415" s="4">
        <v>4.0923623287223654E-2</v>
      </c>
      <c r="K7415" s="4">
        <v>3.7374320115763027E-2</v>
      </c>
    </row>
    <row r="7416" spans="7:11" x14ac:dyDescent="0.35">
      <c r="G7416" s="271">
        <v>37681</v>
      </c>
      <c r="H7416" s="4">
        <v>0.1867019775621197</v>
      </c>
      <c r="I7416" s="4">
        <v>0.17572374804988278</v>
      </c>
      <c r="J7416" s="4">
        <v>6.4053075966412187E-2</v>
      </c>
      <c r="K7416" s="4">
        <v>5.4983799437864134E-2</v>
      </c>
    </row>
    <row r="7417" spans="7:11" x14ac:dyDescent="0.35">
      <c r="G7417" s="271">
        <v>37712</v>
      </c>
      <c r="H7417" s="4">
        <v>-9.9147250010154675E-2</v>
      </c>
      <c r="I7417" s="4">
        <v>-3.1925407935309624E-2</v>
      </c>
      <c r="J7417" s="4">
        <v>3.9412687886315245E-2</v>
      </c>
      <c r="K7417" s="4">
        <v>4.066761965565191E-2</v>
      </c>
    </row>
    <row r="7418" spans="7:11" x14ac:dyDescent="0.35">
      <c r="G7418" s="271">
        <v>37742</v>
      </c>
      <c r="H7418" s="4">
        <v>1.4733339498179676E-2</v>
      </c>
      <c r="I7418" s="4">
        <v>0.12223515228779291</v>
      </c>
      <c r="J7418" s="4">
        <v>3.9622963494942764E-2</v>
      </c>
      <c r="K7418" s="4">
        <v>5.9127791761212745E-2</v>
      </c>
    </row>
    <row r="7419" spans="7:11" x14ac:dyDescent="0.35">
      <c r="G7419" s="271">
        <v>37773</v>
      </c>
      <c r="H7419" s="4">
        <v>7.5770846205707398E-2</v>
      </c>
      <c r="I7419" s="4">
        <v>0.10484277167027001</v>
      </c>
      <c r="J7419" s="4">
        <v>5.8721485066859369E-2</v>
      </c>
      <c r="K7419" s="4">
        <v>7.7379997246818322E-2</v>
      </c>
    </row>
    <row r="7420" spans="7:11" x14ac:dyDescent="0.35">
      <c r="G7420" s="271">
        <v>37803</v>
      </c>
      <c r="H7420" s="4">
        <v>5.5113046080919714E-2</v>
      </c>
      <c r="I7420" s="4">
        <v>-5.6419276339056967E-2</v>
      </c>
      <c r="J7420" s="4">
        <v>4.8723688015283262E-2</v>
      </c>
      <c r="K7420" s="4">
        <v>6.271148439095664E-2</v>
      </c>
    </row>
    <row r="7421" spans="7:11" x14ac:dyDescent="0.35">
      <c r="G7421" s="271">
        <v>37834</v>
      </c>
      <c r="H7421" s="4">
        <v>-5.9379081143020596E-3</v>
      </c>
      <c r="I7421" s="4">
        <v>4.4955196660459551E-2</v>
      </c>
      <c r="J7421" s="4">
        <v>4.5437188832559983E-2</v>
      </c>
      <c r="K7421" s="4">
        <v>7.0614637591336127E-2</v>
      </c>
    </row>
    <row r="7422" spans="7:11" x14ac:dyDescent="0.35">
      <c r="G7422" s="271">
        <v>37865</v>
      </c>
      <c r="H7422" s="4">
        <v>-8.8617531228937674E-2</v>
      </c>
      <c r="I7422" s="4">
        <v>0.43175731448050181</v>
      </c>
      <c r="J7422" s="4">
        <v>3.1073483387466405E-2</v>
      </c>
      <c r="K7422" s="4">
        <v>9.4428506315658023E-2</v>
      </c>
    </row>
    <row r="7423" spans="7:11" x14ac:dyDescent="0.35">
      <c r="G7423" s="271">
        <v>37895</v>
      </c>
      <c r="H7423" s="4">
        <v>-2.2558444392309918E-2</v>
      </c>
      <c r="I7423" s="4">
        <v>0.47181964550281386</v>
      </c>
      <c r="J7423" s="4">
        <v>2.2067949778263207E-2</v>
      </c>
      <c r="K7423" s="4">
        <v>0.12784619192971669</v>
      </c>
    </row>
    <row r="7424" spans="7:11" x14ac:dyDescent="0.35">
      <c r="G7424" s="271">
        <v>37926</v>
      </c>
      <c r="H7424" s="4">
        <v>1.3921038876138603E-2</v>
      </c>
      <c r="I7424" s="4">
        <v>0.52356697496854632</v>
      </c>
      <c r="J7424" s="4">
        <v>2.0499091061209951E-2</v>
      </c>
      <c r="K7424" s="4">
        <v>0.17219157357201742</v>
      </c>
    </row>
    <row r="7425" spans="7:11" x14ac:dyDescent="0.35">
      <c r="G7425" s="271">
        <v>37956</v>
      </c>
      <c r="H7425" s="4">
        <v>1.7401662265907891E-3</v>
      </c>
      <c r="I7425" s="4">
        <v>7.4459031430279321E-2</v>
      </c>
      <c r="J7425" s="4">
        <v>1.1680340468105399E-2</v>
      </c>
      <c r="K7425" s="4">
        <v>0.16297110320832986</v>
      </c>
    </row>
    <row r="7426" spans="7:11" x14ac:dyDescent="0.35">
      <c r="G7426" s="271">
        <v>37987</v>
      </c>
      <c r="H7426" s="4">
        <v>1.3441901938069378E-2</v>
      </c>
      <c r="I7426" s="4">
        <v>0.11052478390945364</v>
      </c>
      <c r="J7426" s="4">
        <v>1.3749503093432036E-2</v>
      </c>
      <c r="K7426" s="4">
        <v>0.1710623197546457</v>
      </c>
    </row>
    <row r="7427" spans="7:11" x14ac:dyDescent="0.35">
      <c r="G7427" s="271">
        <v>38018</v>
      </c>
      <c r="H7427" s="4">
        <v>7.0938430485274928E-2</v>
      </c>
      <c r="I7427" s="4">
        <v>6.244418290750442E-2</v>
      </c>
      <c r="J7427" s="4">
        <v>1.614018819551033E-2</v>
      </c>
      <c r="K7427" s="4">
        <v>0.17078586819021102</v>
      </c>
    </row>
    <row r="7428" spans="7:11" x14ac:dyDescent="0.35">
      <c r="G7428" s="271">
        <v>38047</v>
      </c>
      <c r="H7428" s="4">
        <v>9.3677596890162196E-2</v>
      </c>
      <c r="I7428" s="4">
        <v>3.152733387552531E-2</v>
      </c>
      <c r="J7428" s="4">
        <v>1.0029423034911167E-2</v>
      </c>
      <c r="K7428" s="4">
        <v>0.15629871944956064</v>
      </c>
    </row>
    <row r="7429" spans="7:11" x14ac:dyDescent="0.35">
      <c r="G7429" s="271">
        <v>38078</v>
      </c>
      <c r="H7429" s="4">
        <v>5.6447613939214714E-2</v>
      </c>
      <c r="I7429" s="4">
        <v>2.9034340416464799E-2</v>
      </c>
      <c r="J7429" s="4">
        <v>2.2890884333927053E-2</v>
      </c>
      <c r="K7429" s="4">
        <v>0.16203758909425736</v>
      </c>
    </row>
    <row r="7430" spans="7:11" x14ac:dyDescent="0.35">
      <c r="G7430" s="271">
        <v>38108</v>
      </c>
      <c r="H7430" s="4">
        <v>7.1237217297029476E-2</v>
      </c>
      <c r="I7430" s="4">
        <v>1.3671109467435993E-2</v>
      </c>
      <c r="J7430" s="4">
        <v>2.7504304568596094E-2</v>
      </c>
      <c r="K7430" s="4">
        <v>0.15105202035073373</v>
      </c>
    </row>
    <row r="7431" spans="7:11" x14ac:dyDescent="0.35">
      <c r="G7431" s="271">
        <v>38139</v>
      </c>
      <c r="H7431" s="4">
        <v>4.0966444686082015E-2</v>
      </c>
      <c r="I7431" s="4">
        <v>9.4328646393285531E-2</v>
      </c>
      <c r="J7431" s="4">
        <v>2.4950941211205668E-2</v>
      </c>
      <c r="K7431" s="4">
        <v>0.14980935992424516</v>
      </c>
    </row>
    <row r="7432" spans="7:11" x14ac:dyDescent="0.35">
      <c r="G7432" s="271">
        <v>38169</v>
      </c>
      <c r="H7432" s="4">
        <v>-6.1410797415103469E-3</v>
      </c>
      <c r="I7432" s="4">
        <v>5.4636771658697736E-2</v>
      </c>
      <c r="J7432" s="4">
        <v>1.8857018219095245E-2</v>
      </c>
      <c r="K7432" s="4">
        <v>0.16013683560835057</v>
      </c>
    </row>
    <row r="7433" spans="7:11" x14ac:dyDescent="0.35">
      <c r="G7433" s="271">
        <v>38200</v>
      </c>
      <c r="H7433" s="4">
        <v>0.10898623569984656</v>
      </c>
      <c r="I7433" s="4">
        <v>0.12334723956948013</v>
      </c>
      <c r="J7433" s="4">
        <v>2.6144179307644011E-2</v>
      </c>
      <c r="K7433" s="4">
        <v>0.16530743021207073</v>
      </c>
    </row>
    <row r="7434" spans="7:11" x14ac:dyDescent="0.35">
      <c r="G7434" s="271">
        <v>38231</v>
      </c>
      <c r="H7434" s="4">
        <v>0.13408790492250633</v>
      </c>
      <c r="I7434" s="4">
        <v>-0.17956011412739192</v>
      </c>
      <c r="J7434" s="4">
        <v>4.5362026783507758E-2</v>
      </c>
      <c r="K7434" s="4">
        <v>0.10909432426991872</v>
      </c>
    </row>
    <row r="7435" spans="7:11" x14ac:dyDescent="0.35">
      <c r="G7435" s="271">
        <v>38261</v>
      </c>
      <c r="H7435" s="4">
        <v>-7.2574423080978612E-2</v>
      </c>
      <c r="I7435" s="4">
        <v>-0.39768740406523195</v>
      </c>
      <c r="J7435" s="4">
        <v>4.0513843940954697E-2</v>
      </c>
      <c r="K7435" s="4">
        <v>1.2896544482051908E-2</v>
      </c>
    </row>
    <row r="7436" spans="7:11" x14ac:dyDescent="0.35">
      <c r="G7436" s="271">
        <v>38292</v>
      </c>
      <c r="H7436" s="4">
        <v>0.12727677297135909</v>
      </c>
      <c r="I7436" s="4">
        <v>-0.2209460861166177</v>
      </c>
      <c r="J7436" s="4">
        <v>5.0290684127991758E-2</v>
      </c>
      <c r="K7436" s="4">
        <v>-4.8123768347741569E-2</v>
      </c>
    </row>
    <row r="7437" spans="7:11" x14ac:dyDescent="0.35">
      <c r="G7437" s="271">
        <v>38322</v>
      </c>
      <c r="H7437" s="4">
        <v>3.8769409887971618E-2</v>
      </c>
      <c r="I7437" s="4">
        <v>-7.6254099176928936E-3</v>
      </c>
      <c r="J7437" s="4">
        <v>5.3028656362242188E-2</v>
      </c>
      <c r="K7437" s="4">
        <v>-5.3745618974274989E-2</v>
      </c>
    </row>
    <row r="7438" spans="7:11" x14ac:dyDescent="0.35">
      <c r="G7438" s="271">
        <v>38353</v>
      </c>
      <c r="H7438" s="4">
        <v>-8.5148118929219141E-2</v>
      </c>
      <c r="I7438" s="4">
        <v>-5.9906418077735002E-2</v>
      </c>
      <c r="J7438" s="4">
        <v>4.5491444702102202E-2</v>
      </c>
      <c r="K7438" s="4">
        <v>-6.4562279945920564E-2</v>
      </c>
    </row>
    <row r="7439" spans="7:11" x14ac:dyDescent="0.35">
      <c r="G7439" s="271">
        <v>38384</v>
      </c>
      <c r="H7439" s="4">
        <v>-1.1477016239158866E-2</v>
      </c>
      <c r="I7439" s="4">
        <v>3.203401938808903E-2</v>
      </c>
      <c r="J7439" s="4">
        <v>3.8410420350202923E-2</v>
      </c>
      <c r="K7439" s="4">
        <v>-6.6323606662408996E-2</v>
      </c>
    </row>
    <row r="7440" spans="7:11" x14ac:dyDescent="0.35">
      <c r="G7440" s="271">
        <v>38412</v>
      </c>
      <c r="H7440" s="4">
        <v>-9.7431669382173847E-2</v>
      </c>
      <c r="I7440" s="4">
        <v>-0.13038869593728719</v>
      </c>
      <c r="J7440" s="4">
        <v>1.9778994015859475E-2</v>
      </c>
      <c r="K7440" s="4">
        <v>-8.0640895411844382E-2</v>
      </c>
    </row>
    <row r="7441" spans="7:11" x14ac:dyDescent="0.35">
      <c r="G7441" s="271">
        <v>38443</v>
      </c>
      <c r="H7441" s="4">
        <v>9.389501129081812E-2</v>
      </c>
      <c r="I7441" s="4">
        <v>-4.6656022071920322E-3</v>
      </c>
      <c r="J7441" s="4">
        <v>2.2902027506725986E-2</v>
      </c>
      <c r="K7441" s="4">
        <v>-8.2956574725973509E-2</v>
      </c>
    </row>
    <row r="7442" spans="7:11" x14ac:dyDescent="0.35">
      <c r="G7442" s="271">
        <v>38473</v>
      </c>
      <c r="H7442" s="4">
        <v>4.5846331812863461E-2</v>
      </c>
      <c r="I7442" s="4">
        <v>-7.4633908821074235E-2</v>
      </c>
      <c r="J7442" s="4">
        <v>2.1010324269500114E-2</v>
      </c>
      <c r="K7442" s="4">
        <v>-9.0411812771902245E-2</v>
      </c>
    </row>
    <row r="7443" spans="7:11" x14ac:dyDescent="0.35">
      <c r="G7443" s="271">
        <v>38504</v>
      </c>
      <c r="H7443" s="4">
        <v>9.5710684951393565E-2</v>
      </c>
      <c r="I7443" s="4">
        <v>0.10444787469662065</v>
      </c>
      <c r="J7443" s="4">
        <v>2.559569897220082E-2</v>
      </c>
      <c r="K7443" s="4">
        <v>-8.8344468973264312E-2</v>
      </c>
    </row>
    <row r="7444" spans="7:11" x14ac:dyDescent="0.35">
      <c r="G7444" s="271">
        <v>38534</v>
      </c>
      <c r="H7444" s="4">
        <v>4.2883165641596666E-2</v>
      </c>
      <c r="I7444" s="4">
        <v>5.4699432083158417E-3</v>
      </c>
      <c r="J7444" s="4">
        <v>3.0498387336074684E-2</v>
      </c>
      <c r="K7444" s="4">
        <v>-9.1521882592891179E-2</v>
      </c>
    </row>
    <row r="7445" spans="7:11" x14ac:dyDescent="0.35">
      <c r="G7445" s="271">
        <v>38565</v>
      </c>
      <c r="H7445" s="4">
        <v>0.10666694612517658</v>
      </c>
      <c r="I7445" s="4">
        <v>5.5223939986575488E-2</v>
      </c>
      <c r="J7445" s="4">
        <v>3.0867558959340569E-2</v>
      </c>
      <c r="K7445" s="4">
        <v>-9.4544287117458103E-2</v>
      </c>
    </row>
    <row r="7446" spans="7:11" x14ac:dyDescent="0.35">
      <c r="G7446" s="271">
        <v>38596</v>
      </c>
      <c r="H7446" s="4">
        <v>8.8743324975998572E-2</v>
      </c>
      <c r="I7446" s="4">
        <v>6.5747920099132218E-2</v>
      </c>
      <c r="J7446" s="4">
        <v>2.7913093643507025E-2</v>
      </c>
      <c r="K7446" s="4">
        <v>-7.3875682487452465E-2</v>
      </c>
    </row>
    <row r="7447" spans="7:11" x14ac:dyDescent="0.35">
      <c r="G7447" s="271">
        <v>38626</v>
      </c>
      <c r="H7447" s="4">
        <v>3.1075207096114221E-2</v>
      </c>
      <c r="I7447" s="4">
        <v>8.7754782750463667E-2</v>
      </c>
      <c r="J7447" s="4">
        <v>3.7859277496913091E-2</v>
      </c>
      <c r="K7447" s="4">
        <v>-2.0772054891902703E-2</v>
      </c>
    </row>
    <row r="7448" spans="7:11" x14ac:dyDescent="0.35">
      <c r="G7448" s="271">
        <v>38657</v>
      </c>
      <c r="H7448" s="4">
        <v>1.7461022203273391E-3</v>
      </c>
      <c r="I7448" s="4">
        <v>-3.5012893669679079E-2</v>
      </c>
      <c r="J7448" s="4">
        <v>2.7138799020143045E-2</v>
      </c>
      <c r="K7448" s="4">
        <v>5.2936586220164727E-4</v>
      </c>
    </row>
    <row r="7449" spans="7:11" x14ac:dyDescent="0.35">
      <c r="G7449" s="271">
        <v>38687</v>
      </c>
      <c r="H7449" s="4">
        <v>7.7392401911872799E-2</v>
      </c>
      <c r="I7449" s="4">
        <v>-8.2593415501599932E-2</v>
      </c>
      <c r="J7449" s="4">
        <v>2.999410836978833E-2</v>
      </c>
      <c r="K7449" s="4">
        <v>-5.4719101674040038E-3</v>
      </c>
    </row>
    <row r="7450" spans="7:11" x14ac:dyDescent="0.35">
      <c r="G7450" s="271">
        <v>38718</v>
      </c>
      <c r="H7450" s="4">
        <v>0.24984828261889369</v>
      </c>
      <c r="I7450" s="4">
        <v>3.8768604849210853E-2</v>
      </c>
      <c r="J7450" s="4">
        <v>5.2998832505372073E-2</v>
      </c>
      <c r="K7450" s="4">
        <v>1.7343331125145856E-3</v>
      </c>
    </row>
    <row r="7451" spans="7:11" x14ac:dyDescent="0.35">
      <c r="G7451" s="271">
        <v>38749</v>
      </c>
      <c r="H7451" s="4">
        <v>2.5657893108943508E-2</v>
      </c>
      <c r="I7451" s="4">
        <v>-1.7631427737172856E-2</v>
      </c>
      <c r="J7451" s="4">
        <v>5.6162054457284061E-2</v>
      </c>
      <c r="K7451" s="4">
        <v>-2.3998712651073228E-3</v>
      </c>
    </row>
    <row r="7452" spans="7:11" x14ac:dyDescent="0.35">
      <c r="G7452" s="271">
        <v>38777</v>
      </c>
      <c r="H7452" s="4">
        <v>0.19383108761422974</v>
      </c>
      <c r="I7452" s="4">
        <v>0.16180669045154472</v>
      </c>
      <c r="J7452" s="4">
        <v>8.3399157298478688E-2</v>
      </c>
      <c r="K7452" s="4">
        <v>2.4134364828499066E-2</v>
      </c>
    </row>
    <row r="7453" spans="7:11" x14ac:dyDescent="0.35">
      <c r="G7453" s="271">
        <v>38808</v>
      </c>
      <c r="H7453" s="4">
        <v>1.6573150219474142E-2</v>
      </c>
      <c r="I7453" s="4">
        <v>-0.10029453894203955</v>
      </c>
      <c r="J7453" s="4">
        <v>7.6922349037161108E-2</v>
      </c>
      <c r="K7453" s="4">
        <v>1.6292223158983488E-2</v>
      </c>
    </row>
    <row r="7454" spans="7:11" x14ac:dyDescent="0.35">
      <c r="G7454" s="271">
        <v>38838</v>
      </c>
      <c r="H7454" s="4">
        <v>7.6334915087540534E-2</v>
      </c>
      <c r="I7454" s="4">
        <v>8.6702725860461793E-2</v>
      </c>
      <c r="J7454" s="4">
        <v>7.9467311590684098E-2</v>
      </c>
      <c r="K7454" s="4">
        <v>3.0996379320392009E-2</v>
      </c>
    </row>
    <row r="7455" spans="7:11" x14ac:dyDescent="0.35">
      <c r="G7455" s="271">
        <v>38869</v>
      </c>
      <c r="H7455" s="4">
        <v>0.15209018622519599</v>
      </c>
      <c r="I7455" s="4">
        <v>5.4850806070725344E-3</v>
      </c>
      <c r="J7455" s="4">
        <v>8.4566318026321863E-2</v>
      </c>
      <c r="K7455" s="4">
        <v>2.2147374445404377E-2</v>
      </c>
    </row>
    <row r="7456" spans="7:11" x14ac:dyDescent="0.35">
      <c r="G7456" s="271">
        <v>38899</v>
      </c>
      <c r="H7456" s="4">
        <v>2.3646413883459116E-2</v>
      </c>
      <c r="I7456" s="4">
        <v>0.13987253909838637</v>
      </c>
      <c r="J7456" s="4">
        <v>8.2454397177710748E-2</v>
      </c>
      <c r="K7456" s="4">
        <v>3.3458020123319665E-2</v>
      </c>
    </row>
    <row r="7457" spans="7:11" x14ac:dyDescent="0.35">
      <c r="G7457" s="271">
        <v>38930</v>
      </c>
      <c r="H7457" s="4">
        <v>4.1892880934045085E-2</v>
      </c>
      <c r="I7457" s="4">
        <v>0.11036190360875309</v>
      </c>
      <c r="J7457" s="4">
        <v>7.7866806001061217E-2</v>
      </c>
      <c r="K7457" s="4">
        <v>3.7909547994522841E-2</v>
      </c>
    </row>
    <row r="7458" spans="7:11" x14ac:dyDescent="0.35">
      <c r="G7458" s="271">
        <v>38961</v>
      </c>
      <c r="H7458" s="4">
        <v>-3.9376213140139837E-3</v>
      </c>
      <c r="I7458" s="4">
        <v>5.7630885512249597E-2</v>
      </c>
      <c r="J7458" s="4">
        <v>6.9199057375763262E-2</v>
      </c>
      <c r="K7458" s="4">
        <v>3.7332796955832803E-2</v>
      </c>
    </row>
    <row r="7459" spans="7:11" x14ac:dyDescent="0.35">
      <c r="G7459" s="271">
        <v>38991</v>
      </c>
      <c r="H7459" s="4">
        <v>9.6591774182644308E-2</v>
      </c>
      <c r="I7459" s="4">
        <v>0.1506672730186378</v>
      </c>
      <c r="J7459" s="4">
        <v>7.4902661609421717E-2</v>
      </c>
      <c r="K7459" s="4">
        <v>4.2983329103825962E-2</v>
      </c>
    </row>
    <row r="7460" spans="7:11" x14ac:dyDescent="0.35">
      <c r="G7460" s="271">
        <v>39022</v>
      </c>
      <c r="H7460" s="4">
        <v>9.180266753811539E-2</v>
      </c>
      <c r="I7460" s="4">
        <v>5.3376836163785191E-2</v>
      </c>
      <c r="J7460" s="4">
        <v>8.3047935791753069E-2</v>
      </c>
      <c r="K7460" s="4">
        <v>5.070500465482497E-2</v>
      </c>
    </row>
    <row r="7461" spans="7:11" x14ac:dyDescent="0.35">
      <c r="G7461" s="271">
        <v>39052</v>
      </c>
      <c r="H7461" s="4">
        <v>5.3336405047394342E-2</v>
      </c>
      <c r="I7461" s="4">
        <v>0.25201035933684168</v>
      </c>
      <c r="J7461" s="4">
        <v>8.1177300844320177E-2</v>
      </c>
      <c r="K7461" s="4">
        <v>7.6320917189161452E-2</v>
      </c>
    </row>
    <row r="7462" spans="7:11" x14ac:dyDescent="0.35">
      <c r="G7462" s="271">
        <v>39083</v>
      </c>
      <c r="H7462" s="4">
        <v>0.1464457997109696</v>
      </c>
      <c r="I7462" s="4">
        <v>0.30825551699361653</v>
      </c>
      <c r="J7462" s="4">
        <v>7.5673434336992917E-2</v>
      </c>
      <c r="K7462" s="4">
        <v>9.5933568902634603E-2</v>
      </c>
    </row>
    <row r="7463" spans="7:11" x14ac:dyDescent="0.35">
      <c r="G7463" s="271">
        <v>39114</v>
      </c>
      <c r="H7463" s="4">
        <v>0.16311950548956622</v>
      </c>
      <c r="I7463" s="4">
        <v>0.29944341336720703</v>
      </c>
      <c r="J7463" s="4">
        <v>8.6718339094110641E-2</v>
      </c>
      <c r="K7463" s="4">
        <v>0.12259620517653191</v>
      </c>
    </row>
    <row r="7464" spans="7:11" x14ac:dyDescent="0.35">
      <c r="G7464" s="271">
        <v>39142</v>
      </c>
      <c r="H7464" s="4">
        <v>0.11178958092641533</v>
      </c>
      <c r="I7464" s="4">
        <v>8.3339821998779762E-2</v>
      </c>
      <c r="J7464" s="4">
        <v>8.0415175570099695E-2</v>
      </c>
      <c r="K7464" s="4">
        <v>0.11553883515582064</v>
      </c>
    </row>
    <row r="7465" spans="7:11" x14ac:dyDescent="0.35">
      <c r="G7465" s="271">
        <v>39173</v>
      </c>
      <c r="H7465" s="4">
        <v>8.6693638062661726E-2</v>
      </c>
      <c r="I7465" s="4">
        <v>0.20673464980128031</v>
      </c>
      <c r="J7465" s="4">
        <v>8.5941713620888649E-2</v>
      </c>
      <c r="K7465" s="4">
        <v>0.13960936382815525</v>
      </c>
    </row>
    <row r="7466" spans="7:11" x14ac:dyDescent="0.35">
      <c r="G7466" s="271">
        <v>39203</v>
      </c>
      <c r="H7466" s="4">
        <v>0.17024366138760016</v>
      </c>
      <c r="I7466" s="4">
        <v>8.4756438753083918E-2</v>
      </c>
      <c r="J7466" s="4">
        <v>9.4063983787737726E-2</v>
      </c>
      <c r="K7466" s="4">
        <v>0.13904265340563016</v>
      </c>
    </row>
    <row r="7467" spans="7:11" x14ac:dyDescent="0.35">
      <c r="G7467" s="271">
        <v>39234</v>
      </c>
      <c r="H7467" s="4">
        <v>6.2431041829867473E-2</v>
      </c>
      <c r="I7467" s="4">
        <v>-1.0318741042040225E-2</v>
      </c>
      <c r="J7467" s="4">
        <v>8.6379605303885443E-2</v>
      </c>
      <c r="K7467" s="4">
        <v>0.13747868899314741</v>
      </c>
    </row>
    <row r="7468" spans="7:11" x14ac:dyDescent="0.35">
      <c r="G7468" s="271">
        <v>39264</v>
      </c>
      <c r="H7468" s="4">
        <v>3.45950784277127E-2</v>
      </c>
      <c r="I7468" s="4">
        <v>0.17306389728440874</v>
      </c>
      <c r="J7468" s="4">
        <v>8.7285170706007831E-2</v>
      </c>
      <c r="K7468" s="4">
        <v>0.14058888762293709</v>
      </c>
    </row>
    <row r="7469" spans="7:11" x14ac:dyDescent="0.35">
      <c r="G7469" s="271">
        <v>39295</v>
      </c>
      <c r="H7469" s="4">
        <v>7.0021763248139912E-2</v>
      </c>
      <c r="I7469" s="4">
        <v>0.12725472630784451</v>
      </c>
      <c r="J7469" s="4">
        <v>8.9153248208768465E-2</v>
      </c>
      <c r="K7469" s="4">
        <v>0.14176415715680246</v>
      </c>
    </row>
    <row r="7470" spans="7:11" x14ac:dyDescent="0.35">
      <c r="G7470" s="271">
        <v>39326</v>
      </c>
      <c r="H7470" s="4">
        <v>4.1339013568883143E-2</v>
      </c>
      <c r="I7470" s="4">
        <v>0.14437435655872544</v>
      </c>
      <c r="J7470" s="4">
        <v>9.3168454553126834E-2</v>
      </c>
      <c r="K7470" s="4">
        <v>0.14931341673478782</v>
      </c>
    </row>
    <row r="7471" spans="7:11" x14ac:dyDescent="0.35">
      <c r="G7471" s="271">
        <v>39356</v>
      </c>
      <c r="H7471" s="4">
        <v>0.18493515217418777</v>
      </c>
      <c r="I7471" s="4">
        <v>0.12620669622727454</v>
      </c>
      <c r="J7471" s="4">
        <v>0.10118176514306287</v>
      </c>
      <c r="K7471" s="4">
        <v>0.14705334361715905</v>
      </c>
    </row>
    <row r="7472" spans="7:11" x14ac:dyDescent="0.35">
      <c r="G7472" s="271">
        <v>39387</v>
      </c>
      <c r="H7472" s="4">
        <v>0.12173479599643922</v>
      </c>
      <c r="I7472" s="4">
        <v>0.25689194632839074</v>
      </c>
      <c r="J7472" s="4">
        <v>0.1038427591249782</v>
      </c>
      <c r="K7472" s="4">
        <v>0.16392171298778635</v>
      </c>
    </row>
    <row r="7473" spans="7:11" x14ac:dyDescent="0.35">
      <c r="G7473" s="271">
        <v>39417</v>
      </c>
      <c r="H7473" s="4">
        <v>-6.2567127184338212E-2</v>
      </c>
      <c r="I7473" s="4">
        <v>2.645818831044644E-2</v>
      </c>
      <c r="J7473" s="4">
        <v>9.5017285336555179E-2</v>
      </c>
      <c r="K7473" s="4">
        <v>0.14605553042224462</v>
      </c>
    </row>
    <row r="7474" spans="7:11" x14ac:dyDescent="0.35">
      <c r="G7474" s="271">
        <v>39448</v>
      </c>
      <c r="H7474" s="4">
        <v>0.13726224150387512</v>
      </c>
      <c r="I7474" s="4">
        <v>0.12531182955492959</v>
      </c>
      <c r="J7474" s="4">
        <v>9.4797230238865549E-2</v>
      </c>
      <c r="K7474" s="4">
        <v>0.13341641079780309</v>
      </c>
    </row>
    <row r="7475" spans="7:11" x14ac:dyDescent="0.35">
      <c r="G7475" s="271">
        <v>39479</v>
      </c>
      <c r="H7475" s="4">
        <v>0.22030319606010695</v>
      </c>
      <c r="I7475" s="4">
        <v>0.11491708712220583</v>
      </c>
      <c r="J7475" s="4">
        <v>0.10059165811677584</v>
      </c>
      <c r="K7475" s="4">
        <v>0.11927023872432874</v>
      </c>
    </row>
    <row r="7476" spans="7:11" x14ac:dyDescent="0.35">
      <c r="G7476" s="271">
        <v>39508</v>
      </c>
      <c r="H7476" s="4">
        <v>-0.12182836532917507</v>
      </c>
      <c r="I7476" s="4">
        <v>-1.3280835921554601E-2</v>
      </c>
      <c r="J7476" s="4">
        <v>7.7266434216395785E-2</v>
      </c>
      <c r="K7476" s="4">
        <v>0.10994018245436243</v>
      </c>
    </row>
    <row r="7477" spans="7:11" x14ac:dyDescent="0.35">
      <c r="G7477" s="271">
        <v>39539</v>
      </c>
      <c r="H7477" s="4">
        <v>0.25406666476892559</v>
      </c>
      <c r="I7477" s="4">
        <v>0.2660340963098029</v>
      </c>
      <c r="J7477" s="4">
        <v>9.0726155371768868E-2</v>
      </c>
      <c r="K7477" s="4">
        <v>0.11578182950941462</v>
      </c>
    </row>
    <row r="7478" spans="7:11" x14ac:dyDescent="0.35">
      <c r="G7478" s="271">
        <v>39569</v>
      </c>
      <c r="H7478" s="4">
        <v>-3.7395895728427941E-2</v>
      </c>
      <c r="I7478" s="4">
        <v>0.17390749075799561</v>
      </c>
      <c r="J7478" s="4">
        <v>7.2454327888644032E-2</v>
      </c>
      <c r="K7478" s="4">
        <v>0.12337112848014886</v>
      </c>
    </row>
    <row r="7479" spans="7:11" x14ac:dyDescent="0.35">
      <c r="G7479" s="271">
        <v>39600</v>
      </c>
      <c r="H7479" s="4">
        <v>-1.9603712680648422E-2</v>
      </c>
      <c r="I7479" s="4">
        <v>8.37991250295127E-2</v>
      </c>
      <c r="J7479" s="4">
        <v>6.4882087292173374E-2</v>
      </c>
      <c r="K7479" s="4">
        <v>0.13123252868291813</v>
      </c>
    </row>
    <row r="7480" spans="7:11" x14ac:dyDescent="0.35">
      <c r="G7480" s="271">
        <v>39630</v>
      </c>
      <c r="H7480" s="4">
        <v>0.20438616350463668</v>
      </c>
      <c r="I7480" s="4">
        <v>-4.6818226183034439E-2</v>
      </c>
      <c r="J7480" s="4">
        <v>8.0191621065752061E-2</v>
      </c>
      <c r="K7480" s="4">
        <v>0.11081725453145475</v>
      </c>
    </row>
    <row r="7481" spans="7:11" x14ac:dyDescent="0.35">
      <c r="G7481" s="271">
        <v>39661</v>
      </c>
      <c r="H7481" s="4">
        <v>0.14501686025038696</v>
      </c>
      <c r="I7481" s="4">
        <v>-0.10790457759534466</v>
      </c>
      <c r="J7481" s="4">
        <v>8.5377745044412645E-2</v>
      </c>
      <c r="K7481" s="4">
        <v>9.1325540612284151E-2</v>
      </c>
    </row>
    <row r="7482" spans="7:11" x14ac:dyDescent="0.35">
      <c r="G7482" s="271">
        <v>39692</v>
      </c>
      <c r="H7482" s="4">
        <v>0.23214909656609328</v>
      </c>
      <c r="I7482" s="4">
        <v>3.6809992742388609E-2</v>
      </c>
      <c r="J7482" s="4">
        <v>0.10122036475689167</v>
      </c>
      <c r="K7482" s="4">
        <v>8.209667610669813E-2</v>
      </c>
    </row>
    <row r="7483" spans="7:11" x14ac:dyDescent="0.35">
      <c r="G7483" s="271">
        <v>39722</v>
      </c>
      <c r="H7483" s="4">
        <v>0.14426182520626596</v>
      </c>
      <c r="I7483" s="4">
        <v>-8.5314617282021721E-2</v>
      </c>
      <c r="J7483" s="4">
        <v>9.853486294050251E-2</v>
      </c>
      <c r="K7483" s="4">
        <v>6.3219646100892701E-2</v>
      </c>
    </row>
    <row r="7484" spans="7:11" x14ac:dyDescent="0.35">
      <c r="G7484" s="271">
        <v>39753</v>
      </c>
      <c r="H7484" s="4">
        <v>-5.024793914730763E-3</v>
      </c>
      <c r="I7484" s="4">
        <v>-0.29133973380910105</v>
      </c>
      <c r="J7484" s="4">
        <v>8.7006887077667461E-2</v>
      </c>
      <c r="K7484" s="4">
        <v>1.6605563584081384E-2</v>
      </c>
    </row>
    <row r="7485" spans="7:11" x14ac:dyDescent="0.35">
      <c r="G7485" s="271">
        <v>39783</v>
      </c>
      <c r="H7485" s="4">
        <v>8.3636888635139961E-2</v>
      </c>
      <c r="I7485" s="4">
        <v>-0.22971621658979935</v>
      </c>
      <c r="J7485" s="4">
        <v>9.6968438917522271E-2</v>
      </c>
      <c r="K7485" s="4">
        <v>-3.0997031543990028E-3</v>
      </c>
    </row>
    <row r="7486" spans="7:11" x14ac:dyDescent="0.35">
      <c r="G7486" s="271">
        <v>39814</v>
      </c>
      <c r="H7486" s="4">
        <v>-0.22950277962052423</v>
      </c>
      <c r="I7486" s="4">
        <v>-0.16784119666019282</v>
      </c>
      <c r="J7486" s="4">
        <v>6.5322253995326429E-2</v>
      </c>
      <c r="K7486" s="4">
        <v>-2.7278289860055649E-2</v>
      </c>
    </row>
    <row r="7487" spans="7:11" x14ac:dyDescent="0.35">
      <c r="G7487" s="271">
        <v>39845</v>
      </c>
      <c r="H7487" s="4">
        <v>-0.22407437768347849</v>
      </c>
      <c r="I7487" s="4">
        <v>-7.4990745847519302E-2</v>
      </c>
      <c r="J7487" s="4">
        <v>2.5253134251658205E-2</v>
      </c>
      <c r="K7487" s="4">
        <v>-4.4161749548017326E-2</v>
      </c>
    </row>
    <row r="7488" spans="7:11" x14ac:dyDescent="0.35">
      <c r="G7488" s="271">
        <v>39873</v>
      </c>
      <c r="H7488" s="4">
        <v>7.6382230788387684E-3</v>
      </c>
      <c r="I7488" s="4">
        <v>-0.20836936316096577</v>
      </c>
      <c r="J7488" s="4">
        <v>3.7510357300238217E-2</v>
      </c>
      <c r="K7488" s="4">
        <v>-6.0477783402141383E-2</v>
      </c>
    </row>
    <row r="7489" spans="7:11" x14ac:dyDescent="0.35">
      <c r="G7489" s="271">
        <v>39904</v>
      </c>
      <c r="H7489" s="4">
        <v>-0.12588983936414422</v>
      </c>
      <c r="I7489" s="4">
        <v>-0.27766664739072844</v>
      </c>
      <c r="J7489" s="4">
        <v>6.5749731751201246E-3</v>
      </c>
      <c r="K7489" s="4">
        <v>-0.10197687553648471</v>
      </c>
    </row>
    <row r="7490" spans="7:11" x14ac:dyDescent="0.35">
      <c r="G7490" s="271">
        <v>39934</v>
      </c>
      <c r="H7490" s="4">
        <v>-0.10673157948863088</v>
      </c>
      <c r="I7490" s="4">
        <v>-0.36318862049583212</v>
      </c>
      <c r="J7490" s="4">
        <v>9.1832193025687125E-4</v>
      </c>
      <c r="K7490" s="4">
        <v>-0.14735404922201467</v>
      </c>
    </row>
    <row r="7491" spans="7:11" x14ac:dyDescent="0.35">
      <c r="G7491" s="271">
        <v>39965</v>
      </c>
      <c r="H7491" s="4">
        <v>9.1942046981163816E-3</v>
      </c>
      <c r="I7491" s="4">
        <v>-0.11521234011228831</v>
      </c>
      <c r="J7491" s="4">
        <v>3.382802995403722E-3</v>
      </c>
      <c r="K7491" s="4">
        <v>-0.16163809823643105</v>
      </c>
    </row>
    <row r="7492" spans="7:11" x14ac:dyDescent="0.35">
      <c r="G7492" s="271">
        <v>39995</v>
      </c>
      <c r="H7492" s="4">
        <v>-2.8959521335078064E-2</v>
      </c>
      <c r="I7492" s="4">
        <v>-8.5224844585833792E-2</v>
      </c>
      <c r="J7492" s="4">
        <v>-1.6767244763580491E-2</v>
      </c>
      <c r="K7492" s="4">
        <v>-0.16524863487305808</v>
      </c>
    </row>
    <row r="7493" spans="7:11" x14ac:dyDescent="0.35">
      <c r="G7493" s="271">
        <v>40026</v>
      </c>
      <c r="H7493" s="4">
        <v>-6.0246479956522991E-2</v>
      </c>
      <c r="I7493" s="4">
        <v>-0.20105962301051916</v>
      </c>
      <c r="J7493" s="4">
        <v>-3.0367636075208426E-2</v>
      </c>
      <c r="K7493" s="4">
        <v>-0.17208430629342886</v>
      </c>
    </row>
    <row r="7494" spans="7:11" x14ac:dyDescent="0.35">
      <c r="G7494" s="271">
        <v>40057</v>
      </c>
      <c r="H7494" s="4">
        <v>-0.10321293499676121</v>
      </c>
      <c r="I7494" s="4">
        <v>-0.17951517735795308</v>
      </c>
      <c r="J7494" s="4">
        <v>-5.7173403940722234E-2</v>
      </c>
      <c r="K7494" s="4">
        <v>-0.19039769115586791</v>
      </c>
    </row>
    <row r="7495" spans="7:11" x14ac:dyDescent="0.35">
      <c r="G7495" s="271">
        <v>40087</v>
      </c>
      <c r="H7495" s="4">
        <v>-0.23440709746948196</v>
      </c>
      <c r="I7495" s="4">
        <v>-0.1548689261786117</v>
      </c>
      <c r="J7495" s="4">
        <v>-9.2967871672609004E-2</v>
      </c>
      <c r="K7495" s="4">
        <v>-0.19663612641836992</v>
      </c>
    </row>
    <row r="7496" spans="7:11" x14ac:dyDescent="0.35">
      <c r="G7496" s="271">
        <v>40118</v>
      </c>
      <c r="H7496" s="4">
        <v>-0.11407000094897302</v>
      </c>
      <c r="I7496" s="4">
        <v>8.7327417431170673E-2</v>
      </c>
      <c r="J7496" s="4">
        <v>-0.10226688641597614</v>
      </c>
      <c r="K7496" s="4">
        <v>-0.16995849245850914</v>
      </c>
    </row>
    <row r="7497" spans="7:11" x14ac:dyDescent="0.35">
      <c r="G7497" s="271">
        <v>40148</v>
      </c>
      <c r="H7497" s="4">
        <v>5.2978258464649208E-2</v>
      </c>
      <c r="I7497" s="4">
        <v>0.18557155678363713</v>
      </c>
      <c r="J7497" s="4">
        <v>-0.10329450695501963</v>
      </c>
      <c r="K7497" s="4">
        <v>-0.14419092209814366</v>
      </c>
    </row>
    <row r="7498" spans="7:11" x14ac:dyDescent="0.35">
      <c r="G7498" s="271">
        <v>40179</v>
      </c>
      <c r="H7498" s="4">
        <v>0.1810421786376657</v>
      </c>
      <c r="I7498" s="4">
        <v>5.4629208141544039E-2</v>
      </c>
      <c r="J7498" s="4">
        <v>-7.4952389220782734E-2</v>
      </c>
      <c r="K7498" s="4">
        <v>-0.12733477693159245</v>
      </c>
    </row>
    <row r="7499" spans="7:11" x14ac:dyDescent="0.35">
      <c r="G7499" s="271">
        <v>40210</v>
      </c>
      <c r="H7499" s="4">
        <v>0.19924130886662006</v>
      </c>
      <c r="I7499" s="4">
        <v>-8.025212927972869E-2</v>
      </c>
      <c r="J7499" s="4">
        <v>-4.0987588365566485E-2</v>
      </c>
      <c r="K7499" s="4">
        <v>-0.12822093334415607</v>
      </c>
    </row>
    <row r="7500" spans="7:11" x14ac:dyDescent="0.35">
      <c r="G7500" s="271">
        <v>40238</v>
      </c>
      <c r="H7500" s="4">
        <v>0.22511866848421724</v>
      </c>
      <c r="I7500" s="4">
        <v>0.39051305711316742</v>
      </c>
      <c r="J7500" s="4">
        <v>-2.3683770707439322E-2</v>
      </c>
      <c r="K7500" s="4">
        <v>-8.4624506965195412E-2</v>
      </c>
    </row>
    <row r="7501" spans="7:11" x14ac:dyDescent="0.35">
      <c r="G7501" s="271">
        <v>40269</v>
      </c>
      <c r="H7501" s="4">
        <v>4.3718657874817213E-2</v>
      </c>
      <c r="I7501" s="4">
        <v>0.18671223102751533</v>
      </c>
      <c r="J7501" s="4">
        <v>-8.9497802238641677E-3</v>
      </c>
      <c r="K7501" s="4">
        <v>-4.6783148874715574E-2</v>
      </c>
    </row>
    <row r="7502" spans="7:11" x14ac:dyDescent="0.35">
      <c r="G7502" s="271">
        <v>40299</v>
      </c>
      <c r="H7502" s="4">
        <v>0.11952446947273554</v>
      </c>
      <c r="I7502" s="4">
        <v>0.28773005321189959</v>
      </c>
      <c r="J7502" s="4">
        <v>8.8119806780428966E-3</v>
      </c>
      <c r="K7502" s="4">
        <v>9.9969286431405013E-3</v>
      </c>
    </row>
    <row r="7503" spans="7:11" x14ac:dyDescent="0.35">
      <c r="G7503" s="271">
        <v>40330</v>
      </c>
      <c r="H7503" s="4">
        <v>0.11991791319172118</v>
      </c>
      <c r="I7503" s="4">
        <v>7.6046899590529904E-2</v>
      </c>
      <c r="J7503" s="4">
        <v>1.8208824937047119E-2</v>
      </c>
      <c r="K7503" s="4">
        <v>2.7271135158082993E-2</v>
      </c>
    </row>
    <row r="7504" spans="7:11" x14ac:dyDescent="0.35">
      <c r="G7504" s="271">
        <v>40360</v>
      </c>
      <c r="H7504" s="4">
        <v>6.1100035557429599E-2</v>
      </c>
      <c r="I7504" s="4">
        <v>0.13348040918292958</v>
      </c>
      <c r="J7504" s="4">
        <v>2.7344742254097998E-2</v>
      </c>
      <c r="K7504" s="4">
        <v>4.7858808134093378E-2</v>
      </c>
    </row>
    <row r="7505" spans="7:11" x14ac:dyDescent="0.35">
      <c r="G7505" s="271">
        <v>40391</v>
      </c>
      <c r="H7505" s="4">
        <v>0.18613699225840197</v>
      </c>
      <c r="I7505" s="4">
        <v>0.41880457067803256</v>
      </c>
      <c r="J7505" s="4">
        <v>4.5321756100999089E-2</v>
      </c>
      <c r="K7505" s="4">
        <v>9.2838910151291643E-2</v>
      </c>
    </row>
    <row r="7506" spans="7:11" x14ac:dyDescent="0.35">
      <c r="G7506" s="271">
        <v>40422</v>
      </c>
      <c r="H7506" s="4">
        <v>7.7361280461398119E-2</v>
      </c>
      <c r="I7506" s="4">
        <v>0.33455416400455884</v>
      </c>
      <c r="J7506" s="4">
        <v>6.2949998518037509E-2</v>
      </c>
      <c r="K7506" s="4">
        <v>0.14380295776503771</v>
      </c>
    </row>
    <row r="7507" spans="7:11" x14ac:dyDescent="0.35">
      <c r="G7507" s="271">
        <v>40452</v>
      </c>
      <c r="H7507" s="4">
        <v>0.18350486609593442</v>
      </c>
      <c r="I7507" s="4">
        <v>0.27891314363854169</v>
      </c>
      <c r="J7507" s="4">
        <v>0.10647719388153298</v>
      </c>
      <c r="K7507" s="4">
        <v>0.1842033924101989</v>
      </c>
    </row>
    <row r="7508" spans="7:11" x14ac:dyDescent="0.35">
      <c r="G7508" s="271">
        <v>40483</v>
      </c>
      <c r="H7508" s="4">
        <v>0.29024686950179301</v>
      </c>
      <c r="I7508" s="4">
        <v>0.56380727493959948</v>
      </c>
      <c r="J7508" s="4">
        <v>0.14274474007558369</v>
      </c>
      <c r="K7508" s="4">
        <v>0.22342637440987345</v>
      </c>
    </row>
    <row r="7509" spans="7:11" x14ac:dyDescent="0.35">
      <c r="G7509" s="271">
        <v>40513</v>
      </c>
      <c r="H7509" s="4">
        <v>0.21518790841789737</v>
      </c>
      <c r="I7509" s="4">
        <v>0.39797274114106895</v>
      </c>
      <c r="J7509" s="4">
        <v>0.15441160915846885</v>
      </c>
      <c r="K7509" s="4">
        <v>0.24044391313789615</v>
      </c>
    </row>
    <row r="7510" spans="7:11" x14ac:dyDescent="0.35">
      <c r="G7510" s="271">
        <v>40544</v>
      </c>
      <c r="H7510" s="4">
        <v>0.21540305459325548</v>
      </c>
      <c r="I7510" s="4">
        <v>0.31568241560551424</v>
      </c>
      <c r="J7510" s="4">
        <v>0.15751574177492045</v>
      </c>
      <c r="K7510" s="4">
        <v>0.26298311067701308</v>
      </c>
    </row>
    <row r="7511" spans="7:11" x14ac:dyDescent="0.35">
      <c r="G7511" s="271">
        <v>40575</v>
      </c>
      <c r="H7511" s="4">
        <v>0.19621576326567558</v>
      </c>
      <c r="I7511" s="4">
        <v>0.21416115288811199</v>
      </c>
      <c r="J7511" s="4">
        <v>0.15787152370716773</v>
      </c>
      <c r="K7511" s="4">
        <v>0.29488776258438421</v>
      </c>
    </row>
    <row r="7512" spans="7:11" x14ac:dyDescent="0.35">
      <c r="G7512" s="271">
        <v>40603</v>
      </c>
      <c r="H7512" s="4">
        <v>0.23585002493180318</v>
      </c>
      <c r="I7512" s="4">
        <v>8.6306062396964256E-2</v>
      </c>
      <c r="J7512" s="4">
        <v>0.16017277375369932</v>
      </c>
      <c r="K7512" s="4">
        <v>0.2652612586233789</v>
      </c>
    </row>
    <row r="7513" spans="7:11" x14ac:dyDescent="0.35">
      <c r="G7513" s="271">
        <v>40634</v>
      </c>
      <c r="H7513" s="4">
        <v>9.1179529968884232E-2</v>
      </c>
      <c r="I7513" s="4">
        <v>0.18958436982067695</v>
      </c>
      <c r="J7513" s="4">
        <v>0.16375746351893095</v>
      </c>
      <c r="K7513" s="4">
        <v>0.26443146676794682</v>
      </c>
    </row>
    <row r="7514" spans="7:11" x14ac:dyDescent="0.35">
      <c r="G7514" s="271">
        <v>40664</v>
      </c>
      <c r="H7514" s="4">
        <v>0.26620614270625209</v>
      </c>
      <c r="I7514" s="4">
        <v>0.51957354759957597</v>
      </c>
      <c r="J7514" s="4">
        <v>0.17551744076076115</v>
      </c>
      <c r="K7514" s="4">
        <v>0.28507309616783694</v>
      </c>
    </row>
    <row r="7515" spans="7:11" x14ac:dyDescent="0.35">
      <c r="G7515" s="271">
        <v>40695</v>
      </c>
      <c r="H7515" s="4">
        <v>0.17756652561920827</v>
      </c>
      <c r="I7515" s="4">
        <v>0.10571195873518868</v>
      </c>
      <c r="J7515" s="4">
        <v>0.18034277005378163</v>
      </c>
      <c r="K7515" s="4">
        <v>0.28637136874188163</v>
      </c>
    </row>
    <row r="7516" spans="7:11" x14ac:dyDescent="0.35">
      <c r="G7516" s="271">
        <v>40725</v>
      </c>
      <c r="H7516" s="4">
        <v>8.9104240115672306E-2</v>
      </c>
      <c r="I7516" s="4">
        <v>8.5560545194088622E-2</v>
      </c>
      <c r="J7516" s="4">
        <v>0.18252346601662062</v>
      </c>
      <c r="K7516" s="4">
        <v>0.27996550511137652</v>
      </c>
    </row>
    <row r="7517" spans="7:11" x14ac:dyDescent="0.35">
      <c r="G7517" s="271">
        <v>40756</v>
      </c>
      <c r="H7517" s="4">
        <v>0.14106516933116442</v>
      </c>
      <c r="I7517" s="4">
        <v>0.32093106911688585</v>
      </c>
      <c r="J7517" s="4">
        <v>0.178920913158233</v>
      </c>
      <c r="K7517" s="4">
        <v>0.27509782331218791</v>
      </c>
    </row>
    <row r="7518" spans="7:11" x14ac:dyDescent="0.35">
      <c r="G7518" s="271">
        <v>40787</v>
      </c>
      <c r="H7518" s="4">
        <v>0.1831271810725108</v>
      </c>
      <c r="I7518" s="4">
        <v>5.1340109619970153E-2</v>
      </c>
      <c r="J7518" s="4">
        <v>0.18782186830969216</v>
      </c>
      <c r="K7518" s="4">
        <v>0.2472858835372016</v>
      </c>
    </row>
    <row r="7519" spans="7:11" x14ac:dyDescent="0.35">
      <c r="G7519" s="271">
        <v>40817</v>
      </c>
      <c r="H7519" s="4">
        <v>0.10090400618823137</v>
      </c>
      <c r="I7519" s="4">
        <v>4.7839678943098818E-2</v>
      </c>
      <c r="J7519" s="4">
        <v>0.18020462549721628</v>
      </c>
      <c r="K7519" s="4">
        <v>0.22726360109044919</v>
      </c>
    </row>
    <row r="7520" spans="7:11" x14ac:dyDescent="0.35">
      <c r="G7520" s="271">
        <v>40848</v>
      </c>
      <c r="H7520" s="4">
        <v>4.6014774874399311E-2</v>
      </c>
      <c r="I7520" s="4">
        <v>-9.3297047351595941E-2</v>
      </c>
      <c r="J7520" s="4">
        <v>0.15943488563498232</v>
      </c>
      <c r="K7520" s="4">
        <v>0.1699538088208159</v>
      </c>
    </row>
    <row r="7521" spans="7:11" x14ac:dyDescent="0.35">
      <c r="G7521" s="271">
        <v>40878</v>
      </c>
      <c r="H7521" s="4">
        <v>3.4574682434146853E-2</v>
      </c>
      <c r="I7521" s="4">
        <v>4.0363498006545928E-2</v>
      </c>
      <c r="J7521" s="4">
        <v>0.14613768588407283</v>
      </c>
      <c r="K7521" s="4">
        <v>0.14276643013136403</v>
      </c>
    </row>
    <row r="7522" spans="7:11" x14ac:dyDescent="0.35">
      <c r="G7522" s="271">
        <v>40909</v>
      </c>
      <c r="H7522" s="4">
        <v>0.11816312757995595</v>
      </c>
      <c r="I7522" s="4">
        <v>-7.6009076239752726E-2</v>
      </c>
      <c r="J7522" s="4">
        <v>0.13893405578632634</v>
      </c>
      <c r="K7522" s="4">
        <v>0.11006270657903916</v>
      </c>
    </row>
    <row r="7523" spans="7:11" x14ac:dyDescent="0.35">
      <c r="G7523" s="271">
        <v>40940</v>
      </c>
      <c r="H7523" s="4">
        <v>2.3887084192494523E-2</v>
      </c>
      <c r="I7523" s="4">
        <v>-0.13785819781165798</v>
      </c>
      <c r="J7523" s="4">
        <v>0.12360450769137565</v>
      </c>
      <c r="K7523" s="4">
        <v>7.9289734639184317E-2</v>
      </c>
    </row>
    <row r="7524" spans="7:11" x14ac:dyDescent="0.35">
      <c r="G7524" s="271">
        <v>40969</v>
      </c>
      <c r="H7524" s="4">
        <v>-6.0098327478675717E-2</v>
      </c>
      <c r="I7524" s="4">
        <v>-0.23037531570879444</v>
      </c>
      <c r="J7524" s="4">
        <v>9.4456915321727841E-2</v>
      </c>
      <c r="K7524" s="4">
        <v>5.0297661392448179E-2</v>
      </c>
    </row>
    <row r="7525" spans="7:11" x14ac:dyDescent="0.35">
      <c r="G7525" s="271">
        <v>41000</v>
      </c>
      <c r="H7525" s="4">
        <v>4.0720210942421176E-2</v>
      </c>
      <c r="I7525" s="4">
        <v>-0.12922486793831234</v>
      </c>
      <c r="J7525" s="4">
        <v>9.0452473173748604E-2</v>
      </c>
      <c r="K7525" s="4">
        <v>2.5888452417068386E-2</v>
      </c>
    </row>
    <row r="7526" spans="7:11" x14ac:dyDescent="0.35">
      <c r="G7526" s="271">
        <v>41030</v>
      </c>
      <c r="H7526" s="4">
        <v>-6.9404658703290711E-2</v>
      </c>
      <c r="I7526" s="4">
        <v>-0.18212761353295148</v>
      </c>
      <c r="J7526" s="4">
        <v>6.380254406058361E-2</v>
      </c>
      <c r="K7526" s="4">
        <v>-2.8982803711414817E-2</v>
      </c>
    </row>
    <row r="7527" spans="7:11" x14ac:dyDescent="0.35">
      <c r="G7527" s="271">
        <v>41061</v>
      </c>
      <c r="H7527" s="4">
        <v>1.0513510898224832E-2</v>
      </c>
      <c r="I7527" s="4">
        <v>-4.3728419180547595E-3</v>
      </c>
      <c r="J7527" s="4">
        <v>4.9843635947588671E-2</v>
      </c>
      <c r="K7527" s="4">
        <v>-3.6266770591229514E-2</v>
      </c>
    </row>
    <row r="7528" spans="7:11" x14ac:dyDescent="0.35">
      <c r="G7528" s="271">
        <v>41091</v>
      </c>
      <c r="H7528" s="4">
        <v>-2.0599194255278563E-3</v>
      </c>
      <c r="I7528" s="4">
        <v>-6.9627785494802197E-2</v>
      </c>
      <c r="J7528" s="4">
        <v>4.148689112436954E-2</v>
      </c>
      <c r="K7528" s="4">
        <v>-4.826471379284325E-2</v>
      </c>
    </row>
    <row r="7529" spans="7:11" x14ac:dyDescent="0.35">
      <c r="G7529" s="271">
        <v>41122</v>
      </c>
      <c r="H7529" s="4">
        <v>-1.862584464749073E-2</v>
      </c>
      <c r="I7529" s="4">
        <v>-0.20585708105009082</v>
      </c>
      <c r="J7529" s="4">
        <v>2.9939872695237124E-2</v>
      </c>
      <c r="K7529" s="4">
        <v>-8.7007122343024657E-2</v>
      </c>
    </row>
    <row r="7530" spans="7:11" x14ac:dyDescent="0.35">
      <c r="G7530" s="271">
        <v>41153</v>
      </c>
      <c r="H7530" s="4">
        <v>-9.3747946396254944E-2</v>
      </c>
      <c r="I7530" s="4">
        <v>-0.15857029989740179</v>
      </c>
      <c r="J7530" s="4">
        <v>7.1468978813999939E-3</v>
      </c>
      <c r="K7530" s="4">
        <v>-0.10475716575008109</v>
      </c>
    </row>
    <row r="7531" spans="7:11" x14ac:dyDescent="0.35">
      <c r="G7531" s="271">
        <v>41183</v>
      </c>
      <c r="H7531" s="4">
        <v>-5.8289604995463984E-3</v>
      </c>
      <c r="I7531" s="4">
        <v>4.8462971485727424E-2</v>
      </c>
      <c r="J7531" s="4">
        <v>-1.2273252194839879E-3</v>
      </c>
      <c r="K7531" s="4">
        <v>-0.10417835886273663</v>
      </c>
    </row>
    <row r="7532" spans="7:11" x14ac:dyDescent="0.35">
      <c r="G7532" s="271">
        <v>41214</v>
      </c>
      <c r="H7532" s="4">
        <v>-1.3516489438421431E-2</v>
      </c>
      <c r="I7532" s="4">
        <v>-4.8936304555524113E-2</v>
      </c>
      <c r="J7532" s="4">
        <v>-6.1323981668102157E-3</v>
      </c>
      <c r="K7532" s="4">
        <v>-0.10059372708955328</v>
      </c>
    </row>
    <row r="7533" spans="7:11" x14ac:dyDescent="0.35">
      <c r="G7533" s="271">
        <v>41244</v>
      </c>
      <c r="H7533" s="4">
        <v>-2.4231438677581929E-2</v>
      </c>
      <c r="I7533" s="4">
        <v>-0.10604045638487813</v>
      </c>
      <c r="J7533" s="4">
        <v>-1.0170773899940477E-2</v>
      </c>
      <c r="K7533" s="4">
        <v>-0.11251151990958685</v>
      </c>
    </row>
    <row r="7534" spans="7:11" x14ac:dyDescent="0.35">
      <c r="G7534" s="271">
        <v>41275</v>
      </c>
      <c r="H7534" s="4">
        <v>-1.9495264651908095E-2</v>
      </c>
      <c r="I7534" s="4">
        <v>-3.3754846544232886E-2</v>
      </c>
      <c r="J7534" s="4">
        <v>-2.0500334461712399E-2</v>
      </c>
      <c r="K7534" s="4">
        <v>-0.10946043470881228</v>
      </c>
    </row>
    <row r="7535" spans="7:11" x14ac:dyDescent="0.35">
      <c r="G7535" s="271">
        <v>41306</v>
      </c>
      <c r="H7535" s="4">
        <v>-1.3456215641628466E-2</v>
      </c>
      <c r="I7535" s="4">
        <v>4.2287816221243668E-2</v>
      </c>
      <c r="J7535" s="4">
        <v>-2.3613189728429962E-2</v>
      </c>
      <c r="K7535" s="4">
        <v>-9.5853985560163779E-2</v>
      </c>
    </row>
    <row r="7536" spans="7:11" x14ac:dyDescent="0.35">
      <c r="G7536" s="271">
        <v>41334</v>
      </c>
      <c r="H7536" s="4">
        <v>-7.3965267080882913E-2</v>
      </c>
      <c r="I7536" s="4">
        <v>0.2000658408015743</v>
      </c>
      <c r="J7536" s="4">
        <v>-2.4664866412377862E-2</v>
      </c>
      <c r="K7536" s="4">
        <v>-6.4221005671231124E-2</v>
      </c>
    </row>
    <row r="7537" spans="7:11" x14ac:dyDescent="0.35">
      <c r="G7537" s="271">
        <v>41365</v>
      </c>
      <c r="H7537" s="4">
        <v>0.1364588383840204</v>
      </c>
      <c r="I7537" s="4">
        <v>0.20399143924616303</v>
      </c>
      <c r="J7537" s="4">
        <v>-1.7260000138830445E-2</v>
      </c>
      <c r="K7537" s="4">
        <v>-4.0271703888409616E-2</v>
      </c>
    </row>
    <row r="7538" spans="7:11" x14ac:dyDescent="0.35">
      <c r="G7538" s="271">
        <v>41395</v>
      </c>
      <c r="H7538" s="4">
        <v>7.58129444373834E-3</v>
      </c>
      <c r="I7538" s="4">
        <v>-4.4957382526774725E-2</v>
      </c>
      <c r="J7538" s="4">
        <v>-1.0947052993422912E-2</v>
      </c>
      <c r="K7538" s="4">
        <v>-2.5635594436468345E-2</v>
      </c>
    </row>
    <row r="7539" spans="7:11" x14ac:dyDescent="0.35">
      <c r="G7539" s="271">
        <v>41426</v>
      </c>
      <c r="H7539" s="4">
        <v>-7.8413630781216215E-2</v>
      </c>
      <c r="I7539" s="4">
        <v>7.0970724683421249E-2</v>
      </c>
      <c r="J7539" s="4">
        <v>-1.8897918894832721E-2</v>
      </c>
      <c r="K7539" s="4">
        <v>-1.9810316009351125E-2</v>
      </c>
    </row>
    <row r="7540" spans="7:11" x14ac:dyDescent="0.35">
      <c r="G7540" s="271">
        <v>41456</v>
      </c>
      <c r="H7540" s="4">
        <v>0.1578239068212024</v>
      </c>
      <c r="I7540" s="4">
        <v>0.15932906413486769</v>
      </c>
      <c r="J7540" s="4">
        <v>-4.3449439067138051E-3</v>
      </c>
      <c r="K7540" s="4">
        <v>-1.0648803752933977E-3</v>
      </c>
    </row>
    <row r="7541" spans="7:11" x14ac:dyDescent="0.35">
      <c r="G7541" s="271">
        <v>41487</v>
      </c>
      <c r="H7541" s="4">
        <v>-1.9828428415569199E-3</v>
      </c>
      <c r="I7541" s="4">
        <v>-1.3524027403074013E-2</v>
      </c>
      <c r="J7541" s="4">
        <v>-3.0822448696720128E-3</v>
      </c>
      <c r="K7541" s="4">
        <v>1.7856656863186826E-2</v>
      </c>
    </row>
    <row r="7542" spans="7:11" x14ac:dyDescent="0.35">
      <c r="G7542" s="271">
        <v>41518</v>
      </c>
      <c r="H7542" s="4">
        <v>6.4205803065042311E-2</v>
      </c>
      <c r="I7542" s="4">
        <v>2.2273495276234456E-2</v>
      </c>
      <c r="J7542" s="4">
        <v>1.0473874919113113E-2</v>
      </c>
      <c r="K7542" s="4">
        <v>3.5437938035976391E-2</v>
      </c>
    </row>
    <row r="7543" spans="7:11" x14ac:dyDescent="0.35">
      <c r="G7543" s="271">
        <v>41548</v>
      </c>
      <c r="H7543" s="4">
        <v>9.3370870969481157E-2</v>
      </c>
      <c r="I7543" s="4">
        <v>6.7158193658248821E-2</v>
      </c>
      <c r="J7543" s="4">
        <v>1.8907686381503197E-2</v>
      </c>
      <c r="K7543" s="4">
        <v>3.71602389204988E-2</v>
      </c>
    </row>
    <row r="7544" spans="7:11" x14ac:dyDescent="0.35">
      <c r="G7544" s="271">
        <v>41579</v>
      </c>
      <c r="H7544" s="4">
        <v>2.8689699023785931E-2</v>
      </c>
      <c r="I7544" s="4">
        <v>9.5051608787165565E-2</v>
      </c>
      <c r="J7544" s="4">
        <v>2.2521928818776793E-2</v>
      </c>
      <c r="K7544" s="4">
        <v>5.0170561225416854E-2</v>
      </c>
    </row>
    <row r="7545" spans="7:11" x14ac:dyDescent="0.35">
      <c r="G7545" s="271">
        <v>41609</v>
      </c>
      <c r="H7545" s="4">
        <v>1.9345691161276601E-3</v>
      </c>
      <c r="I7545" s="4">
        <v>0.13325982814343029</v>
      </c>
      <c r="J7545" s="4">
        <v>2.4415703101102526E-2</v>
      </c>
      <c r="K7545" s="4">
        <v>7.2132203032448494E-2</v>
      </c>
    </row>
    <row r="7546" spans="7:11" x14ac:dyDescent="0.35">
      <c r="G7546" s="271">
        <v>41640</v>
      </c>
      <c r="H7546" s="4">
        <v>7.8127418267037951E-2</v>
      </c>
      <c r="I7546" s="4">
        <v>0.22666056623274433</v>
      </c>
      <c r="J7546" s="4">
        <v>3.2622714255498675E-2</v>
      </c>
      <c r="K7546" s="4">
        <v>9.4407559084219939E-2</v>
      </c>
    </row>
    <row r="7547" spans="7:11" x14ac:dyDescent="0.35">
      <c r="G7547" s="271">
        <v>41671</v>
      </c>
      <c r="H7547" s="4">
        <v>2.5682132028527871E-2</v>
      </c>
      <c r="I7547" s="4">
        <v>0.12172158264636956</v>
      </c>
      <c r="J7547" s="4">
        <v>3.6067603593784137E-2</v>
      </c>
      <c r="K7547" s="4">
        <v>0.10097422590963001</v>
      </c>
    </row>
    <row r="7548" spans="7:11" x14ac:dyDescent="0.35">
      <c r="G7548" s="271">
        <v>41699</v>
      </c>
      <c r="H7548" s="4">
        <v>0.10380851697599769</v>
      </c>
      <c r="I7548" s="4">
        <v>9.1489529880924625E-2</v>
      </c>
      <c r="J7548" s="4">
        <v>5.2218566467320482E-2</v>
      </c>
      <c r="K7548" s="4">
        <v>9.3040544164628258E-2</v>
      </c>
    </row>
    <row r="7549" spans="7:11" x14ac:dyDescent="0.35">
      <c r="G7549" s="271">
        <v>41730</v>
      </c>
      <c r="H7549" s="4">
        <v>-1.0316626458617528E-2</v>
      </c>
      <c r="I7549" s="4">
        <v>1.5295978518689468E-2</v>
      </c>
      <c r="J7549" s="4">
        <v>4.0313412156031569E-2</v>
      </c>
      <c r="K7549" s="4">
        <v>7.8152647421329213E-2</v>
      </c>
    </row>
    <row r="7550" spans="7:11" x14ac:dyDescent="0.35">
      <c r="G7550" s="271">
        <v>41760</v>
      </c>
      <c r="H7550" s="4">
        <v>8.7274422909347615E-2</v>
      </c>
      <c r="I7550" s="4">
        <v>6.4054762613349858E-2</v>
      </c>
      <c r="J7550" s="4">
        <v>4.6631058812853787E-2</v>
      </c>
      <c r="K7550" s="4">
        <v>8.7912178549742759E-2</v>
      </c>
    </row>
    <row r="7551" spans="7:11" x14ac:dyDescent="0.35">
      <c r="G7551" s="271">
        <v>41791</v>
      </c>
      <c r="H7551" s="4">
        <v>8.2819292063974981E-2</v>
      </c>
      <c r="I7551" s="4">
        <v>0.20155171488070245</v>
      </c>
      <c r="J7551" s="4">
        <v>6.1102104390004852E-2</v>
      </c>
      <c r="K7551" s="4">
        <v>9.8861988587409799E-2</v>
      </c>
    </row>
    <row r="7552" spans="7:11" x14ac:dyDescent="0.35">
      <c r="G7552" s="271">
        <v>41821</v>
      </c>
      <c r="H7552" s="4">
        <v>3.208875384769283E-2</v>
      </c>
      <c r="I7552" s="4">
        <v>0.12342864904642714</v>
      </c>
      <c r="J7552" s="4">
        <v>4.9186272901010852E-2</v>
      </c>
      <c r="K7552" s="4">
        <v>9.6282386460818659E-2</v>
      </c>
    </row>
    <row r="7553" spans="7:11" x14ac:dyDescent="0.35">
      <c r="G7553" s="271">
        <v>41852</v>
      </c>
      <c r="H7553" s="4">
        <v>0.13847475118203167</v>
      </c>
      <c r="I7553" s="4">
        <v>5.4221510880978041E-2</v>
      </c>
      <c r="J7553" s="4">
        <v>5.9691138935655363E-2</v>
      </c>
      <c r="K7553" s="4">
        <v>0.10145694698436025</v>
      </c>
    </row>
    <row r="7554" spans="7:11" x14ac:dyDescent="0.35">
      <c r="G7554" s="271">
        <v>41883</v>
      </c>
      <c r="H7554" s="4">
        <v>0.17088729987963247</v>
      </c>
      <c r="I7554" s="4">
        <v>0.17326318489863035</v>
      </c>
      <c r="J7554" s="4">
        <v>6.8816531459334973E-2</v>
      </c>
      <c r="K7554" s="4">
        <v>0.11355872837748948</v>
      </c>
    </row>
    <row r="7555" spans="7:11" x14ac:dyDescent="0.35">
      <c r="G7555" s="271">
        <v>41913</v>
      </c>
      <c r="H7555" s="4">
        <v>0.11326409365827828</v>
      </c>
      <c r="I7555" s="4">
        <v>6.9910335762139342E-2</v>
      </c>
      <c r="J7555" s="4">
        <v>7.0820793342143862E-2</v>
      </c>
      <c r="K7555" s="4">
        <v>0.11354330720097527</v>
      </c>
    </row>
    <row r="7556" spans="7:11" x14ac:dyDescent="0.35">
      <c r="G7556" s="271">
        <v>41944</v>
      </c>
      <c r="H7556" s="4">
        <v>7.7082096018745716E-2</v>
      </c>
      <c r="I7556" s="4">
        <v>-4.6373405497204701E-2</v>
      </c>
      <c r="J7556" s="4">
        <v>7.4846176815180243E-2</v>
      </c>
      <c r="K7556" s="4">
        <v>0.10046944639797117</v>
      </c>
    </row>
    <row r="7557" spans="7:11" x14ac:dyDescent="0.35">
      <c r="G7557" s="271">
        <v>41974</v>
      </c>
      <c r="H7557" s="4">
        <v>0.20256188004603626</v>
      </c>
      <c r="I7557" s="4">
        <v>-7.7275050032594939E-2</v>
      </c>
      <c r="J7557" s="4">
        <v>8.843506464901596E-2</v>
      </c>
      <c r="K7557" s="4">
        <v>8.1861037777246182E-2</v>
      </c>
    </row>
    <row r="7558" spans="7:11" x14ac:dyDescent="0.35">
      <c r="G7558" s="271">
        <v>42005</v>
      </c>
      <c r="H7558" s="4">
        <v>-1.6318176852421096E-2</v>
      </c>
      <c r="I7558" s="4">
        <v>-5.5381178047981816E-2</v>
      </c>
      <c r="J7558" s="4">
        <v>8.0153758207682557E-2</v>
      </c>
      <c r="K7558" s="4">
        <v>5.7728411158829429E-2</v>
      </c>
    </row>
    <row r="7559" spans="7:11" x14ac:dyDescent="0.35">
      <c r="G7559" s="271">
        <v>42036</v>
      </c>
      <c r="H7559" s="4">
        <v>0.19554778418771579</v>
      </c>
      <c r="I7559" s="4">
        <v>-9.1480630690528031E-3</v>
      </c>
      <c r="J7559" s="4">
        <v>9.4604266359376465E-2</v>
      </c>
      <c r="K7559" s="4">
        <v>4.7005156568511453E-2</v>
      </c>
    </row>
    <row r="7560" spans="7:11" x14ac:dyDescent="0.35">
      <c r="G7560" s="271">
        <v>42064</v>
      </c>
      <c r="H7560" s="4">
        <v>0.22971604326392225</v>
      </c>
      <c r="I7560" s="4">
        <v>0.17044128154833071</v>
      </c>
      <c r="J7560" s="4">
        <v>0.1061172856463688</v>
      </c>
      <c r="K7560" s="4">
        <v>5.4120674043246497E-2</v>
      </c>
    </row>
    <row r="7561" spans="7:11" x14ac:dyDescent="0.35">
      <c r="G7561" s="271">
        <v>42095</v>
      </c>
      <c r="H7561" s="4">
        <v>8.4615261113120344E-2</v>
      </c>
      <c r="I7561" s="4">
        <v>0.107945023184985</v>
      </c>
      <c r="J7561" s="4">
        <v>0.11408536822465143</v>
      </c>
      <c r="K7561" s="4">
        <v>6.1717814884957534E-2</v>
      </c>
    </row>
    <row r="7562" spans="7:11" x14ac:dyDescent="0.35">
      <c r="G7562" s="271">
        <v>42125</v>
      </c>
      <c r="H7562" s="4">
        <v>4.6943750017854891E-2</v>
      </c>
      <c r="I7562" s="4">
        <v>9.0753105242205923E-2</v>
      </c>
      <c r="J7562" s="4">
        <v>0.11057593513936315</v>
      </c>
      <c r="K7562" s="4">
        <v>6.3949310169493234E-2</v>
      </c>
    </row>
    <row r="7563" spans="7:11" x14ac:dyDescent="0.35">
      <c r="G7563" s="271">
        <v>42156</v>
      </c>
      <c r="H7563" s="4">
        <v>8.2992696960373591E-2</v>
      </c>
      <c r="I7563" s="4">
        <v>-4.2182743676557943E-2</v>
      </c>
      <c r="J7563" s="4">
        <v>0.11040842975157039</v>
      </c>
      <c r="K7563" s="4">
        <v>4.3542033107135447E-2</v>
      </c>
    </row>
    <row r="7564" spans="7:11" x14ac:dyDescent="0.35">
      <c r="G7564" s="271">
        <v>42186</v>
      </c>
      <c r="H7564" s="4">
        <v>5.4536768201498109E-2</v>
      </c>
      <c r="I7564" s="4">
        <v>1.6851495531404526E-2</v>
      </c>
      <c r="J7564" s="4">
        <v>0.1124926868640288</v>
      </c>
      <c r="K7564" s="4">
        <v>3.4171612100596382E-2</v>
      </c>
    </row>
    <row r="7565" spans="7:11" x14ac:dyDescent="0.35">
      <c r="G7565" s="271">
        <v>42217</v>
      </c>
      <c r="H7565" s="4">
        <v>-0.14833937392224184</v>
      </c>
      <c r="I7565" s="4">
        <v>9.5980042326745396E-2</v>
      </c>
      <c r="J7565" s="4">
        <v>8.9717397833227741E-2</v>
      </c>
      <c r="K7565" s="4">
        <v>3.7231827779134585E-2</v>
      </c>
    </row>
    <row r="7566" spans="7:11" x14ac:dyDescent="0.35">
      <c r="G7566" s="271">
        <v>42248</v>
      </c>
      <c r="H7566" s="4">
        <v>-1.2485549966025911E-3</v>
      </c>
      <c r="I7566" s="4">
        <v>7.9120651599140501E-3</v>
      </c>
      <c r="J7566" s="4">
        <v>7.4735333230664391E-2</v>
      </c>
      <c r="K7566" s="4">
        <v>2.482305442141719E-2</v>
      </c>
    </row>
    <row r="7567" spans="7:11" x14ac:dyDescent="0.35">
      <c r="G7567" s="271">
        <v>42278</v>
      </c>
      <c r="H7567" s="4">
        <v>-5.4253201763227121E-2</v>
      </c>
      <c r="I7567" s="4">
        <v>2.8095755889304019E-2</v>
      </c>
      <c r="J7567" s="4">
        <v>5.9233429441265084E-2</v>
      </c>
      <c r="K7567" s="4">
        <v>2.1393531344659822E-2</v>
      </c>
    </row>
    <row r="7568" spans="7:11" x14ac:dyDescent="0.35">
      <c r="G7568" s="271">
        <v>42309</v>
      </c>
      <c r="H7568" s="4">
        <v>-3.8775338261006764E-3</v>
      </c>
      <c r="I7568" s="4">
        <v>0.1527677552376574</v>
      </c>
      <c r="J7568" s="4">
        <v>5.242621218134258E-2</v>
      </c>
      <c r="K7568" s="4">
        <v>3.742841069566949E-2</v>
      </c>
    </row>
    <row r="7569" spans="7:11" x14ac:dyDescent="0.35">
      <c r="G7569" s="271">
        <v>42339</v>
      </c>
      <c r="H7569" s="4">
        <v>-7.0991320441006311E-2</v>
      </c>
      <c r="I7569" s="4">
        <v>8.5990611980709231E-2</v>
      </c>
      <c r="J7569" s="4">
        <v>3.383458228942704E-2</v>
      </c>
      <c r="K7569" s="4">
        <v>5.0703498286665871E-2</v>
      </c>
    </row>
    <row r="7570" spans="7:11" x14ac:dyDescent="0.35">
      <c r="G7570" s="271">
        <v>42370</v>
      </c>
      <c r="H7570" s="4">
        <v>-2.0299795562018108E-2</v>
      </c>
      <c r="I7570" s="4">
        <v>-2.3989262632491126E-3</v>
      </c>
      <c r="J7570" s="4">
        <v>3.3585050435732011E-2</v>
      </c>
      <c r="K7570" s="4">
        <v>5.570148440084588E-2</v>
      </c>
    </row>
    <row r="7571" spans="7:11" x14ac:dyDescent="0.35">
      <c r="G7571" s="271">
        <v>42401</v>
      </c>
      <c r="H7571" s="4">
        <v>-1.1458710823663787E-2</v>
      </c>
      <c r="I7571" s="4">
        <v>8.0031729358958748E-2</v>
      </c>
      <c r="J7571" s="4">
        <v>1.6676645533222123E-2</v>
      </c>
      <c r="K7571" s="4">
        <v>6.3053360144618154E-2</v>
      </c>
    </row>
    <row r="7572" spans="7:11" x14ac:dyDescent="0.35">
      <c r="G7572" s="271">
        <v>42430</v>
      </c>
      <c r="H7572" s="4">
        <v>-7.4201366006028002E-2</v>
      </c>
      <c r="I7572" s="4">
        <v>-4.3930427221690382E-2</v>
      </c>
      <c r="J7572" s="4">
        <v>-9.9899867790889108E-3</v>
      </c>
      <c r="K7572" s="4">
        <v>4.4062945343721793E-2</v>
      </c>
    </row>
    <row r="7573" spans="7:11" x14ac:dyDescent="0.35">
      <c r="G7573" s="271">
        <v>42461</v>
      </c>
      <c r="H7573" s="4">
        <v>0.11484845798224952</v>
      </c>
      <c r="I7573" s="4">
        <v>0.12812849363787548</v>
      </c>
      <c r="J7573" s="4">
        <v>-6.9552006849716852E-3</v>
      </c>
      <c r="K7573" s="4">
        <v>4.633696486039196E-2</v>
      </c>
    </row>
    <row r="7574" spans="7:11" x14ac:dyDescent="0.35">
      <c r="G7574" s="271">
        <v>42491</v>
      </c>
      <c r="H7574" s="4">
        <v>6.6335902529342405E-2</v>
      </c>
      <c r="I7574" s="4">
        <v>2.2852144218616699E-2</v>
      </c>
      <c r="J7574" s="4">
        <v>-5.2568261385169679E-3</v>
      </c>
      <c r="K7574" s="4">
        <v>4.0864202472478572E-2</v>
      </c>
    </row>
    <row r="7575" spans="7:11" x14ac:dyDescent="0.35">
      <c r="G7575" s="271">
        <v>42522</v>
      </c>
      <c r="H7575" s="4">
        <v>-3.9879341200784513E-2</v>
      </c>
      <c r="I7575" s="4">
        <v>9.3644342165339234E-2</v>
      </c>
      <c r="J7575" s="4">
        <v>-1.4986585336575153E-2</v>
      </c>
      <c r="K7575" s="4">
        <v>5.2704827849155089E-2</v>
      </c>
    </row>
    <row r="7576" spans="7:11" x14ac:dyDescent="0.35">
      <c r="G7576" s="271">
        <v>42552</v>
      </c>
      <c r="H7576" s="4">
        <v>-4.3723945123609553E-2</v>
      </c>
      <c r="I7576" s="4">
        <v>-5.9007044931168928E-2</v>
      </c>
      <c r="J7576" s="4">
        <v>-2.4331917436896777E-2</v>
      </c>
      <c r="K7576" s="4">
        <v>4.5502427989313921E-2</v>
      </c>
    </row>
    <row r="7577" spans="7:11" x14ac:dyDescent="0.35">
      <c r="G7577" s="271">
        <v>42583</v>
      </c>
      <c r="H7577" s="4">
        <v>9.5194099211023619E-2</v>
      </c>
      <c r="I7577" s="4">
        <v>0.12218248143521104</v>
      </c>
      <c r="J7577" s="4">
        <v>-7.6943011003259842E-3</v>
      </c>
      <c r="K7577" s="4">
        <v>4.7816552726408057E-2</v>
      </c>
    </row>
    <row r="7578" spans="7:11" x14ac:dyDescent="0.35">
      <c r="G7578" s="271">
        <v>42614</v>
      </c>
      <c r="H7578" s="4">
        <v>-1.8599448917317685E-2</v>
      </c>
      <c r="I7578" s="4">
        <v>8.2538139135430733E-3</v>
      </c>
      <c r="J7578" s="4">
        <v>-9.2021101691420748E-3</v>
      </c>
      <c r="K7578" s="4">
        <v>4.7818947135460421E-2</v>
      </c>
    </row>
    <row r="7579" spans="7:11" x14ac:dyDescent="0.35">
      <c r="G7579" s="271">
        <v>42644</v>
      </c>
      <c r="H7579" s="4">
        <v>-7.6277408775605182E-2</v>
      </c>
      <c r="I7579" s="4">
        <v>-6.147029531349002E-2</v>
      </c>
      <c r="J7579" s="4">
        <v>-1.0846801569763254E-2</v>
      </c>
      <c r="K7579" s="4">
        <v>3.9816445135038681E-2</v>
      </c>
    </row>
    <row r="7580" spans="7:11" x14ac:dyDescent="0.35">
      <c r="G7580" s="271">
        <v>42675</v>
      </c>
      <c r="H7580" s="4">
        <v>8.0588863005560452E-2</v>
      </c>
      <c r="I7580" s="4">
        <v>-1.8887467752783271E-2</v>
      </c>
      <c r="J7580" s="4">
        <v>-4.0191176379200666E-3</v>
      </c>
      <c r="K7580" s="4">
        <v>2.602555346775981E-2</v>
      </c>
    </row>
    <row r="7581" spans="7:11" x14ac:dyDescent="0.35">
      <c r="G7581" s="271">
        <v>42705</v>
      </c>
      <c r="H7581" s="4">
        <v>2.2324180778044544E-2</v>
      </c>
      <c r="I7581" s="4">
        <v>9.2097582826524915E-2</v>
      </c>
      <c r="J7581" s="4">
        <v>2.604789262064644E-3</v>
      </c>
      <c r="K7581" s="4">
        <v>2.6887129411794719E-2</v>
      </c>
    </row>
    <row r="7582" spans="7:11" x14ac:dyDescent="0.35">
      <c r="G7582" s="271">
        <v>42736</v>
      </c>
      <c r="H7582" s="4">
        <v>0.20903590020776242</v>
      </c>
      <c r="I7582" s="4">
        <v>8.6698012576637451E-2</v>
      </c>
      <c r="J7582" s="4">
        <v>1.9862429802450565E-2</v>
      </c>
      <c r="K7582" s="4">
        <v>3.400060579261388E-2</v>
      </c>
    </row>
    <row r="7583" spans="7:11" x14ac:dyDescent="0.35">
      <c r="G7583" s="271">
        <v>42767</v>
      </c>
      <c r="H7583" s="4">
        <v>7.0386661659060712E-2</v>
      </c>
      <c r="I7583" s="4">
        <v>4.3575210955732802E-2</v>
      </c>
      <c r="J7583" s="4">
        <v>2.7349585833080337E-2</v>
      </c>
      <c r="K7583" s="4">
        <v>3.1251317969474446E-2</v>
      </c>
    </row>
    <row r="7584" spans="7:11" x14ac:dyDescent="0.35">
      <c r="G7584" s="271">
        <v>42795</v>
      </c>
      <c r="H7584" s="4">
        <v>0.18053301193271687</v>
      </c>
      <c r="I7584" s="4">
        <v>0.13167322233760204</v>
      </c>
      <c r="J7584" s="4">
        <v>5.2168880324201528E-2</v>
      </c>
      <c r="K7584" s="4">
        <v>4.6919544148657844E-2</v>
      </c>
    </row>
    <row r="7585" spans="7:11" x14ac:dyDescent="0.35">
      <c r="G7585" s="271">
        <v>42826</v>
      </c>
      <c r="H7585" s="4">
        <v>-0.12452553379974407</v>
      </c>
      <c r="I7585" s="4">
        <v>-7.8780037435163597E-2</v>
      </c>
      <c r="J7585" s="4">
        <v>3.1071446713639483E-2</v>
      </c>
      <c r="K7585" s="4">
        <v>2.8565581782823646E-2</v>
      </c>
    </row>
    <row r="7586" spans="7:11" x14ac:dyDescent="0.35">
      <c r="G7586" s="271">
        <v>42856</v>
      </c>
      <c r="H7586" s="4">
        <v>0.10427685709980072</v>
      </c>
      <c r="I7586" s="4">
        <v>0.13958465423548172</v>
      </c>
      <c r="J7586" s="4">
        <v>3.442189343970159E-2</v>
      </c>
      <c r="K7586" s="4">
        <v>3.8332785043981854E-2</v>
      </c>
    </row>
    <row r="7587" spans="7:11" x14ac:dyDescent="0.35">
      <c r="G7587" s="271">
        <v>42887</v>
      </c>
      <c r="H7587" s="4">
        <v>0.14610965367851336</v>
      </c>
      <c r="I7587" s="4">
        <v>6.7610513503944647E-2</v>
      </c>
      <c r="J7587" s="4">
        <v>4.9865668119712714E-2</v>
      </c>
      <c r="K7587" s="4">
        <v>3.6454543980948051E-2</v>
      </c>
    </row>
    <row r="7588" spans="7:11" x14ac:dyDescent="0.35">
      <c r="G7588" s="271">
        <v>42917</v>
      </c>
      <c r="H7588" s="4">
        <v>4.0710069922381908E-2</v>
      </c>
      <c r="I7588" s="4">
        <v>0.20127562013618205</v>
      </c>
      <c r="J7588" s="4">
        <v>5.8449354532886133E-2</v>
      </c>
      <c r="K7588" s="4">
        <v>5.9031528922553367E-2</v>
      </c>
    </row>
    <row r="7589" spans="7:11" x14ac:dyDescent="0.35">
      <c r="G7589" s="271">
        <v>42948</v>
      </c>
      <c r="H7589" s="4">
        <v>8.3678806585939514E-2</v>
      </c>
      <c r="I7589" s="4">
        <v>8.3714025337284781E-2</v>
      </c>
      <c r="J7589" s="4">
        <v>5.7873023213939945E-2</v>
      </c>
      <c r="K7589" s="4">
        <v>5.6474692315632735E-2</v>
      </c>
    </row>
    <row r="7590" spans="7:11" x14ac:dyDescent="0.35">
      <c r="G7590" s="271">
        <v>42979</v>
      </c>
      <c r="H7590" s="4">
        <v>5.6117480284480603E-2</v>
      </c>
      <c r="I7590" s="4">
        <v>0.16682568007018017</v>
      </c>
      <c r="J7590" s="4">
        <v>6.4426119423863781E-2</v>
      </c>
      <c r="K7590" s="4">
        <v>6.9261918595021621E-2</v>
      </c>
    </row>
    <row r="7591" spans="7:11" x14ac:dyDescent="0.35">
      <c r="G7591" s="271">
        <v>43009</v>
      </c>
      <c r="H7591" s="4">
        <v>0.16524305391241501</v>
      </c>
      <c r="I7591" s="4">
        <v>0.15678360191245999</v>
      </c>
      <c r="J7591" s="4">
        <v>8.4426091046212459E-2</v>
      </c>
      <c r="K7591" s="4">
        <v>8.744395163912877E-2</v>
      </c>
    </row>
    <row r="7592" spans="7:11" x14ac:dyDescent="0.35">
      <c r="G7592" s="271">
        <v>43040</v>
      </c>
      <c r="H7592" s="4">
        <v>3.228029165230617E-2</v>
      </c>
      <c r="I7592" s="4">
        <v>6.1231429413519223E-2</v>
      </c>
      <c r="J7592" s="4">
        <v>8.0162969102049564E-2</v>
      </c>
      <c r="K7592" s="4">
        <v>9.4359277318384782E-2</v>
      </c>
    </row>
    <row r="7593" spans="7:11" x14ac:dyDescent="0.35">
      <c r="G7593" s="271">
        <v>43070</v>
      </c>
      <c r="H7593" s="4">
        <v>8.3545730608750368E-2</v>
      </c>
      <c r="I7593" s="4">
        <v>3.9837318004520395E-2</v>
      </c>
      <c r="J7593" s="4">
        <v>8.4277139347775032E-2</v>
      </c>
      <c r="K7593" s="4">
        <v>8.9931845335892602E-2</v>
      </c>
    </row>
    <row r="7594" spans="7:11" x14ac:dyDescent="0.35">
      <c r="G7594" s="271">
        <v>43101</v>
      </c>
      <c r="H7594" s="4">
        <v>-3.0694552145907883E-3</v>
      </c>
      <c r="I7594" s="4">
        <v>0.15776058189951359</v>
      </c>
      <c r="J7594" s="4">
        <v>6.7314835603161649E-2</v>
      </c>
      <c r="K7594" s="4">
        <v>9.5868275227672051E-2</v>
      </c>
    </row>
    <row r="7595" spans="7:11" x14ac:dyDescent="0.35">
      <c r="G7595" s="271">
        <v>43132</v>
      </c>
      <c r="H7595" s="4">
        <v>-7.4362381181224069E-2</v>
      </c>
      <c r="I7595" s="4">
        <v>7.0561732288180856E-2</v>
      </c>
      <c r="J7595" s="4">
        <v>5.3598687282089719E-2</v>
      </c>
      <c r="K7595" s="4">
        <v>9.7956467187678475E-2</v>
      </c>
    </row>
    <row r="7596" spans="7:11" x14ac:dyDescent="0.35">
      <c r="G7596" s="271">
        <v>43160</v>
      </c>
      <c r="H7596" s="4">
        <v>-9.2167967182555266E-2</v>
      </c>
      <c r="I7596" s="4">
        <v>7.3083895742335869E-2</v>
      </c>
      <c r="J7596" s="4">
        <v>2.6766719725000998E-2</v>
      </c>
      <c r="K7596" s="4">
        <v>9.2785723331383574E-2</v>
      </c>
    </row>
    <row r="7597" spans="7:11" x14ac:dyDescent="0.35">
      <c r="G7597" s="271">
        <v>43191</v>
      </c>
      <c r="H7597" s="4">
        <v>0.19149855806198879</v>
      </c>
      <c r="I7597" s="4">
        <v>0.13284173570170132</v>
      </c>
      <c r="J7597" s="4">
        <v>5.2727224951363727E-2</v>
      </c>
      <c r="K7597" s="4">
        <v>0.11160311431717851</v>
      </c>
    </row>
    <row r="7598" spans="7:11" x14ac:dyDescent="0.35">
      <c r="G7598" s="271">
        <v>43221</v>
      </c>
      <c r="H7598" s="4">
        <v>2.4576154631658076E-2</v>
      </c>
      <c r="I7598" s="4">
        <v>0.12359330289952486</v>
      </c>
      <c r="J7598" s="4">
        <v>4.6058311738453206E-2</v>
      </c>
      <c r="K7598" s="4">
        <v>0.11044809191660865</v>
      </c>
    </row>
    <row r="7599" spans="7:11" x14ac:dyDescent="0.35">
      <c r="G7599" s="271">
        <v>43252</v>
      </c>
      <c r="H7599" s="4">
        <v>-2.176717264520367E-2</v>
      </c>
      <c r="I7599" s="4">
        <v>9.6963355798203255E-2</v>
      </c>
      <c r="J7599" s="4">
        <v>3.2226319490113342E-2</v>
      </c>
      <c r="K7599" s="4">
        <v>0.11286808857260033</v>
      </c>
    </row>
    <row r="7600" spans="7:11" x14ac:dyDescent="0.35">
      <c r="G7600" s="271">
        <v>43282</v>
      </c>
      <c r="H7600" s="4">
        <v>-3.9782300305417961E-2</v>
      </c>
      <c r="I7600" s="4">
        <v>5.2377100523907538E-2</v>
      </c>
      <c r="J7600" s="4">
        <v>2.4600165044750266E-2</v>
      </c>
      <c r="K7600" s="4">
        <v>9.997188433372739E-2</v>
      </c>
    </row>
    <row r="7601" spans="7:11" x14ac:dyDescent="0.35">
      <c r="G7601" s="271">
        <v>43313</v>
      </c>
      <c r="H7601" s="4">
        <v>1.8066920284759869E-2</v>
      </c>
      <c r="I7601" s="4">
        <v>-4.4992206672525015E-2</v>
      </c>
      <c r="J7601" s="4">
        <v>2.0268786913732129E-2</v>
      </c>
      <c r="K7601" s="4">
        <v>8.9182674425009489E-2</v>
      </c>
    </row>
    <row r="7602" spans="7:11" x14ac:dyDescent="0.35">
      <c r="G7602" s="271">
        <v>43344</v>
      </c>
      <c r="H7602" s="4">
        <v>-2.7409928432159281E-2</v>
      </c>
      <c r="I7602" s="4">
        <v>-6.3875827058815671E-2</v>
      </c>
      <c r="J7602" s="4">
        <v>1.3301061532701608E-2</v>
      </c>
      <c r="K7602" s="4">
        <v>6.9810068125596425E-2</v>
      </c>
    </row>
    <row r="7603" spans="7:11" x14ac:dyDescent="0.35">
      <c r="G7603" s="271">
        <v>43374</v>
      </c>
      <c r="H7603" s="4">
        <v>0.1717611384455191</v>
      </c>
      <c r="I7603" s="4">
        <v>0.12962362909673053</v>
      </c>
      <c r="J7603" s="4">
        <v>1.5683661364219503E-2</v>
      </c>
      <c r="K7603" s="4">
        <v>6.8499238286353625E-2</v>
      </c>
    </row>
    <row r="7604" spans="7:11" x14ac:dyDescent="0.35">
      <c r="G7604" s="271">
        <v>43405</v>
      </c>
      <c r="H7604" s="4">
        <v>2.0252284241052187E-2</v>
      </c>
      <c r="I7604" s="4">
        <v>8.4845849192853207E-2</v>
      </c>
      <c r="J7604" s="4">
        <v>1.4718755383602788E-2</v>
      </c>
      <c r="K7604" s="4">
        <v>7.0392310113918111E-2</v>
      </c>
    </row>
    <row r="7605" spans="7:11" x14ac:dyDescent="0.35">
      <c r="G7605" s="271">
        <v>43435</v>
      </c>
      <c r="H7605" s="4">
        <v>-7.9746889632732354E-2</v>
      </c>
      <c r="I7605" s="4">
        <v>-7.9820119107278709E-2</v>
      </c>
      <c r="J7605" s="4">
        <v>3.8855706416451863E-3</v>
      </c>
      <c r="K7605" s="4">
        <v>6.0661882552359714E-2</v>
      </c>
    </row>
    <row r="7606" spans="7:11" x14ac:dyDescent="0.35">
      <c r="G7606" s="271">
        <v>43466</v>
      </c>
      <c r="H7606" s="4">
        <v>-2.0380303795077381E-2</v>
      </c>
      <c r="I7606" s="4">
        <v>2.0345342291105961E-2</v>
      </c>
      <c r="J7606" s="4">
        <v>2.447889073329268E-3</v>
      </c>
      <c r="K7606" s="4">
        <v>4.9661928111792042E-2</v>
      </c>
    </row>
    <row r="7607" spans="7:11" x14ac:dyDescent="0.35">
      <c r="G7607" s="271">
        <v>43497</v>
      </c>
      <c r="H7607" s="4">
        <v>0.11868297568092157</v>
      </c>
      <c r="I7607" s="4">
        <v>3.1832803722461778E-2</v>
      </c>
      <c r="J7607" s="4">
        <v>1.9055722547462572E-2</v>
      </c>
      <c r="K7607" s="4">
        <v>4.6595732003427148E-2</v>
      </c>
    </row>
    <row r="7608" spans="7:11" x14ac:dyDescent="0.35">
      <c r="G7608" s="271">
        <v>43525</v>
      </c>
      <c r="H7608" s="4">
        <v>3.1146269423577566E-2</v>
      </c>
      <c r="I7608" s="4">
        <v>-6.3171059811727548E-2</v>
      </c>
      <c r="J7608" s="4">
        <v>3.1663375104445945E-2</v>
      </c>
      <c r="K7608" s="4">
        <v>3.410764473030059E-2</v>
      </c>
    </row>
    <row r="7609" spans="7:11" x14ac:dyDescent="0.35">
      <c r="G7609" s="271">
        <v>43556</v>
      </c>
      <c r="H7609" s="4">
        <v>-5.7739436701906177E-2</v>
      </c>
      <c r="I7609" s="4">
        <v>-1.2570352111115235E-2</v>
      </c>
      <c r="J7609" s="4">
        <v>1.2203770075184917E-2</v>
      </c>
      <c r="K7609" s="4">
        <v>2.2766066050287304E-2</v>
      </c>
    </row>
    <row r="7610" spans="7:11" x14ac:dyDescent="0.35">
      <c r="G7610" s="271">
        <v>43586</v>
      </c>
      <c r="H7610" s="4">
        <v>-2.8035060945127421E-3</v>
      </c>
      <c r="I7610" s="4">
        <v>-7.0069688768775507E-2</v>
      </c>
      <c r="J7610" s="4">
        <v>9.8397781369081727E-3</v>
      </c>
      <c r="K7610" s="4">
        <v>5.7832756347466763E-3</v>
      </c>
    </row>
    <row r="7611" spans="7:11" x14ac:dyDescent="0.35">
      <c r="G7611" s="271">
        <v>43617</v>
      </c>
      <c r="H7611" s="4">
        <v>-3.9237995462317765E-2</v>
      </c>
      <c r="I7611" s="4">
        <v>-0.11310825826410997</v>
      </c>
      <c r="J7611" s="4">
        <v>8.42285083494132E-3</v>
      </c>
      <c r="K7611" s="4">
        <v>-1.2305379299353159E-2</v>
      </c>
    </row>
    <row r="7612" spans="7:11" x14ac:dyDescent="0.35">
      <c r="G7612" s="271">
        <v>43647</v>
      </c>
      <c r="H7612" s="4">
        <v>9.0543314450706625E-2</v>
      </c>
      <c r="I7612" s="4">
        <v>4.201600128812677E-2</v>
      </c>
      <c r="J7612" s="4">
        <v>2.0220488154309324E-2</v>
      </c>
      <c r="K7612" s="4">
        <v>-1.2962551244715681E-2</v>
      </c>
    </row>
    <row r="7613" spans="7:11" x14ac:dyDescent="0.35">
      <c r="G7613" s="271">
        <v>43678</v>
      </c>
      <c r="H7613" s="4">
        <v>-1.828614674415574E-2</v>
      </c>
      <c r="I7613" s="4">
        <v>0.10982053286836213</v>
      </c>
      <c r="J7613" s="4">
        <v>1.7644169268828724E-2</v>
      </c>
      <c r="K7613" s="4">
        <v>-1.58370049400125E-3</v>
      </c>
    </row>
    <row r="7614" spans="7:11" x14ac:dyDescent="0.35">
      <c r="G7614" s="271">
        <v>43709</v>
      </c>
      <c r="H7614" s="4">
        <v>0.11020717793479817</v>
      </c>
      <c r="I7614" s="4">
        <v>8.9277830955286186E-2</v>
      </c>
      <c r="J7614" s="4">
        <v>2.9023932174848444E-2</v>
      </c>
      <c r="K7614" s="4">
        <v>1.0566891778130971E-2</v>
      </c>
    </row>
    <row r="7615" spans="7:11" x14ac:dyDescent="0.35">
      <c r="G7615" s="271">
        <v>43739</v>
      </c>
      <c r="H7615" s="4">
        <v>3.1247611575235368E-2</v>
      </c>
      <c r="I7615" s="4">
        <v>-1.5292100917280838E-2</v>
      </c>
      <c r="J7615" s="4">
        <v>1.7311041491253842E-2</v>
      </c>
      <c r="K7615" s="4">
        <v>-1.2658530246940636E-3</v>
      </c>
    </row>
    <row r="7616" spans="7:11" x14ac:dyDescent="0.35">
      <c r="G7616" s="271">
        <v>43770</v>
      </c>
      <c r="H7616" s="4">
        <v>-5.0114880339970358E-2</v>
      </c>
      <c r="I7616" s="4">
        <v>-1.1642384599965361E-2</v>
      </c>
      <c r="J7616" s="4">
        <v>1.1384269284138382E-2</v>
      </c>
      <c r="K7616" s="4">
        <v>-8.6900138303166452E-3</v>
      </c>
    </row>
    <row r="7617" spans="7:11" x14ac:dyDescent="0.35">
      <c r="G7617" s="271">
        <v>43800</v>
      </c>
      <c r="H7617" s="4">
        <v>0.11313824292682861</v>
      </c>
      <c r="I7617" s="4">
        <v>-3.0251236452493169E-3</v>
      </c>
      <c r="J7617" s="4">
        <v>2.4005064674288423E-2</v>
      </c>
      <c r="K7617" s="4">
        <v>-2.8936521786017133E-3</v>
      </c>
    </row>
    <row r="7618" spans="7:11" x14ac:dyDescent="0.35">
      <c r="G7618" s="271">
        <v>43831</v>
      </c>
      <c r="H7618" s="4">
        <v>4.2432230015883698E-2</v>
      </c>
      <c r="I7618" s="4">
        <v>2.5999244604308691E-2</v>
      </c>
      <c r="J7618" s="4">
        <v>2.9184256682032839E-2</v>
      </c>
      <c r="K7618" s="4">
        <v>-2.3669312701990464E-3</v>
      </c>
    </row>
    <row r="7619" spans="7:11" x14ac:dyDescent="0.35">
      <c r="G7619" s="271">
        <v>43862</v>
      </c>
      <c r="H7619" s="4">
        <v>-9.1464720519494058E-3</v>
      </c>
      <c r="I7619" s="4">
        <v>-3.0759676718628115E-2</v>
      </c>
      <c r="J7619" s="4">
        <v>1.8354747982189945E-2</v>
      </c>
      <c r="K7619" s="4">
        <v>-7.34731125040744E-3</v>
      </c>
    </row>
    <row r="7620" spans="7:11" x14ac:dyDescent="0.35">
      <c r="G7620" s="271">
        <v>43891</v>
      </c>
      <c r="H7620" s="4">
        <v>-8.1494813623540829E-2</v>
      </c>
      <c r="I7620" s="4">
        <v>-2.9627821196455462E-2</v>
      </c>
      <c r="J7620" s="4">
        <v>7.8458832589907157E-3</v>
      </c>
      <c r="K7620" s="4">
        <v>-4.2080859911178825E-3</v>
      </c>
    </row>
    <row r="7621" spans="7:11" x14ac:dyDescent="0.35">
      <c r="G7621" s="271">
        <v>43922</v>
      </c>
      <c r="H7621" s="4">
        <v>-0.25212088250181053</v>
      </c>
      <c r="I7621" s="4">
        <v>-0.23818314743112623</v>
      </c>
      <c r="J7621" s="4">
        <v>-7.5798395378015027E-3</v>
      </c>
      <c r="K7621" s="4">
        <v>-2.2658039684046116E-2</v>
      </c>
    </row>
    <row r="7622" spans="7:11" x14ac:dyDescent="0.35">
      <c r="G7622" s="271">
        <v>43952</v>
      </c>
      <c r="H7622" s="4">
        <v>-0.23239887748007737</v>
      </c>
      <c r="I7622" s="4">
        <v>-0.25460854355270324</v>
      </c>
      <c r="J7622" s="4">
        <v>-2.737084254067057E-2</v>
      </c>
      <c r="K7622" s="4">
        <v>-3.8221940240821262E-2</v>
      </c>
    </row>
    <row r="7623" spans="7:11" x14ac:dyDescent="0.35">
      <c r="G7623" s="271">
        <v>43983</v>
      </c>
      <c r="H7623" s="4">
        <v>-0.10368460356249942</v>
      </c>
      <c r="I7623" s="4">
        <v>-0.16901381316642328</v>
      </c>
      <c r="J7623" s="4">
        <v>-3.2520443277131328E-2</v>
      </c>
      <c r="K7623" s="4">
        <v>-4.1949066993505091E-2</v>
      </c>
    </row>
    <row r="7624" spans="7:11" x14ac:dyDescent="0.35">
      <c r="G7624" s="271">
        <v>44013</v>
      </c>
      <c r="H7624" s="4">
        <v>-0.15719432209855577</v>
      </c>
      <c r="I7624" s="4">
        <v>-0.12446671941755894</v>
      </c>
      <c r="J7624" s="4">
        <v>-5.5156969769929454E-2</v>
      </c>
      <c r="K7624" s="4">
        <v>-5.7792753148648957E-2</v>
      </c>
    </row>
    <row r="7625" spans="7:11" x14ac:dyDescent="0.35">
      <c r="G7625" s="271">
        <v>44044</v>
      </c>
      <c r="H7625" s="4">
        <v>-5.2541450057209005E-2</v>
      </c>
      <c r="I7625" s="4">
        <v>-0.19540031930750867</v>
      </c>
      <c r="J7625" s="4">
        <v>-5.7543352193930253E-2</v>
      </c>
      <c r="K7625" s="4">
        <v>-8.1147173270899486E-2</v>
      </c>
    </row>
    <row r="7626" spans="7:11" x14ac:dyDescent="0.35">
      <c r="G7626" s="271">
        <v>44075</v>
      </c>
      <c r="H7626" s="4">
        <v>-8.3994961139655655E-2</v>
      </c>
      <c r="I7626" s="4">
        <v>-0.1568905903812422</v>
      </c>
      <c r="J7626" s="4">
        <v>-7.3238715665725151E-2</v>
      </c>
      <c r="K7626" s="4">
        <v>-0.10046764421712417</v>
      </c>
    </row>
    <row r="7627" spans="7:11" x14ac:dyDescent="0.35">
      <c r="G7627" s="271">
        <v>44105</v>
      </c>
      <c r="H7627" s="4">
        <v>-0.21191882518641614</v>
      </c>
      <c r="I7627" s="4">
        <v>-0.15379499747991765</v>
      </c>
      <c r="J7627" s="4">
        <v>-9.7066756921529218E-2</v>
      </c>
      <c r="K7627" s="4">
        <v>-0.11289609919874632</v>
      </c>
    </row>
    <row r="7628" spans="7:11" x14ac:dyDescent="0.35">
      <c r="G7628" s="271">
        <v>44136</v>
      </c>
      <c r="H7628" s="4">
        <v>-1.0291150618496614E-3</v>
      </c>
      <c r="I7628" s="4">
        <v>-0.1750521331032111</v>
      </c>
      <c r="J7628" s="4">
        <v>-9.3376726371753427E-2</v>
      </c>
      <c r="K7628" s="4">
        <v>-0.12647101917139991</v>
      </c>
    </row>
    <row r="7629" spans="7:11" x14ac:dyDescent="0.35">
      <c r="G7629" s="271">
        <v>44166</v>
      </c>
      <c r="H7629" s="4">
        <v>-3.7938523181924588E-2</v>
      </c>
      <c r="I7629" s="4">
        <v>-3.1653937351800332E-2</v>
      </c>
      <c r="J7629" s="4">
        <v>-0.10226549151406517</v>
      </c>
      <c r="K7629" s="4">
        <v>-0.12849707508288155</v>
      </c>
    </row>
    <row r="7630" spans="7:11" x14ac:dyDescent="0.35">
      <c r="G7630" s="271">
        <v>44197</v>
      </c>
      <c r="H7630" s="4">
        <v>-0.2111654008786068</v>
      </c>
      <c r="I7630" s="4">
        <v>-0.20191277352835557</v>
      </c>
      <c r="J7630" s="4">
        <v>-0.12265336022549211</v>
      </c>
      <c r="K7630" s="4">
        <v>-0.14833246020342572</v>
      </c>
    </row>
    <row r="7631" spans="7:11" x14ac:dyDescent="0.35">
      <c r="G7631" s="271">
        <v>44228</v>
      </c>
      <c r="H7631" s="4">
        <v>-0.1769387888828341</v>
      </c>
      <c r="I7631" s="4">
        <v>-0.12436616961859814</v>
      </c>
      <c r="J7631" s="4">
        <v>-0.13768767932073656</v>
      </c>
      <c r="K7631" s="4">
        <v>-0.1560244537222506</v>
      </c>
    </row>
    <row r="7632" spans="7:11" x14ac:dyDescent="0.35">
      <c r="G7632" s="271">
        <v>44256</v>
      </c>
      <c r="H7632" s="4">
        <v>0.10589966702025144</v>
      </c>
      <c r="I7632" s="4">
        <v>9.9959100366425524E-2</v>
      </c>
      <c r="J7632" s="4">
        <v>-0.1221250000458779</v>
      </c>
      <c r="K7632" s="4">
        <v>-0.14571519532410804</v>
      </c>
    </row>
    <row r="7633" spans="7:11" x14ac:dyDescent="0.35">
      <c r="G7633" s="271">
        <v>44287</v>
      </c>
      <c r="H7633" s="4">
        <v>0.38376347429531954</v>
      </c>
      <c r="I7633" s="4">
        <v>0.34251723488489216</v>
      </c>
      <c r="J7633" s="4">
        <v>-8.06179226860676E-2</v>
      </c>
      <c r="K7633" s="4">
        <v>-0.10683816532122148</v>
      </c>
    </row>
    <row r="7634" spans="7:11" x14ac:dyDescent="0.35">
      <c r="G7634" s="271">
        <v>44317</v>
      </c>
      <c r="H7634" s="4">
        <v>0.17038893155045032</v>
      </c>
      <c r="I7634" s="4">
        <v>0.21320969178149674</v>
      </c>
      <c r="J7634" s="4">
        <v>-5.0092383215392E-2</v>
      </c>
      <c r="K7634" s="4">
        <v>-7.2291549424247648E-2</v>
      </c>
    </row>
    <row r="7635" spans="7:11" x14ac:dyDescent="0.35">
      <c r="G7635" s="271">
        <v>44348</v>
      </c>
      <c r="H7635" s="4">
        <v>0.22354673845784045</v>
      </c>
      <c r="I7635" s="4">
        <v>0.16190510644228162</v>
      </c>
      <c r="J7635" s="4">
        <v>-2.522233202651758E-2</v>
      </c>
      <c r="K7635" s="4">
        <v>-4.7841299472458854E-2</v>
      </c>
    </row>
    <row r="7636" spans="7:11" x14ac:dyDescent="0.35">
      <c r="G7636" s="271">
        <v>44378</v>
      </c>
      <c r="H7636" s="4">
        <v>0.1434432668867649</v>
      </c>
      <c r="I7636" s="4">
        <v>-8.8758028340964912E-2</v>
      </c>
      <c r="J7636" s="4">
        <v>2.4277996456856243E-3</v>
      </c>
      <c r="K7636" s="4">
        <v>-4.3634621264868945E-2</v>
      </c>
    </row>
    <row r="7637" spans="7:11" x14ac:dyDescent="0.35">
      <c r="G7637" s="271">
        <v>44409</v>
      </c>
      <c r="H7637" s="4">
        <v>4.5288033830151564E-2</v>
      </c>
      <c r="I7637" s="4">
        <v>0.25493276924062358</v>
      </c>
      <c r="J7637" s="4">
        <v>9.3538506796826404E-3</v>
      </c>
      <c r="K7637" s="4">
        <v>-9.1160786314201658E-3</v>
      </c>
    </row>
    <row r="7638" spans="7:11" x14ac:dyDescent="0.35">
      <c r="G7638" s="271">
        <v>44440</v>
      </c>
      <c r="H7638" s="4">
        <v>6.73100987675046E-2</v>
      </c>
      <c r="I7638" s="4">
        <v>0.12643603267507952</v>
      </c>
      <c r="J7638" s="4">
        <v>2.332183360772655E-2</v>
      </c>
      <c r="K7638" s="4">
        <v>1.5124250853594923E-2</v>
      </c>
    </row>
    <row r="7639" spans="7:11" x14ac:dyDescent="0.35">
      <c r="G7639" s="271">
        <v>44470</v>
      </c>
      <c r="H7639" s="4">
        <v>0.20635410062551784</v>
      </c>
      <c r="I7639" s="4">
        <v>4.7981741671728084E-2</v>
      </c>
      <c r="J7639" s="4">
        <v>6.5048649852772922E-2</v>
      </c>
      <c r="K7639" s="4">
        <v>3.4835398772620207E-2</v>
      </c>
    </row>
    <row r="7640" spans="7:11" x14ac:dyDescent="0.35">
      <c r="G7640" s="271">
        <v>44501</v>
      </c>
      <c r="H7640" s="4">
        <v>0.11006674806610661</v>
      </c>
      <c r="I7640" s="4">
        <v>0.42322432469454352</v>
      </c>
      <c r="J7640" s="4">
        <v>7.4746008120876839E-2</v>
      </c>
      <c r="K7640" s="4">
        <v>8.4900550248241169E-2</v>
      </c>
    </row>
    <row r="7641" spans="7:11" x14ac:dyDescent="0.35">
      <c r="G7641" s="271">
        <v>44531</v>
      </c>
      <c r="H7641" s="4">
        <v>3.804449128329801E-2</v>
      </c>
      <c r="I7641" s="4">
        <v>0.25126764505555355</v>
      </c>
      <c r="J7641" s="4">
        <v>8.0635302964179312E-2</v>
      </c>
      <c r="K7641" s="4">
        <v>0.10715618645108926</v>
      </c>
    </row>
    <row r="7642" spans="7:11" x14ac:dyDescent="0.35">
      <c r="G7642" s="271">
        <v>44562</v>
      </c>
      <c r="H7642" s="4">
        <v>0.17217729961424699</v>
      </c>
      <c r="I7642" s="4">
        <v>0.25474157636434303</v>
      </c>
      <c r="J7642" s="4">
        <v>0.11478422743681493</v>
      </c>
      <c r="K7642" s="4">
        <v>0.15153836876760263</v>
      </c>
    </row>
    <row r="7643" spans="7:11" x14ac:dyDescent="0.35">
      <c r="G7643" s="271">
        <v>44593</v>
      </c>
      <c r="H7643" s="4">
        <v>0.25832662491378944</v>
      </c>
      <c r="I7643" s="4">
        <v>0.81091656674367218</v>
      </c>
      <c r="J7643" s="4">
        <v>0.15710823306340505</v>
      </c>
      <c r="K7643" s="4">
        <v>0.23143315136459042</v>
      </c>
    </row>
    <row r="7644" spans="7:11" x14ac:dyDescent="0.35">
      <c r="G7644" s="271">
        <v>44621</v>
      </c>
      <c r="H7644" s="4">
        <v>-1.8563317974646054E-2</v>
      </c>
      <c r="I7644" s="4">
        <v>0.16379025196972341</v>
      </c>
      <c r="J7644" s="4">
        <v>0.14320409331943429</v>
      </c>
      <c r="K7644" s="4">
        <v>0.23691085749468588</v>
      </c>
    </row>
    <row r="7645" spans="7:11" x14ac:dyDescent="0.35">
      <c r="G7645" s="271">
        <v>44652</v>
      </c>
      <c r="H7645" s="4">
        <v>0.14562243358056248</v>
      </c>
      <c r="I7645" s="4">
        <v>0.19073357155763393</v>
      </c>
      <c r="J7645" s="4">
        <v>0.12744822778534859</v>
      </c>
      <c r="K7645" s="4">
        <v>0.22494386891339446</v>
      </c>
    </row>
    <row r="7646" spans="7:11" x14ac:dyDescent="0.35">
      <c r="G7646" s="271">
        <v>44682</v>
      </c>
      <c r="H7646" s="4">
        <v>0.41446849440323397</v>
      </c>
      <c r="I7646" s="4">
        <v>0.40456020754510136</v>
      </c>
      <c r="J7646" s="4">
        <v>0.14842946408323554</v>
      </c>
      <c r="K7646" s="4">
        <v>0.24144365258905021</v>
      </c>
    </row>
    <row r="7647" spans="7:11" x14ac:dyDescent="0.35">
      <c r="G7647" s="271">
        <v>44713</v>
      </c>
      <c r="H7647" s="4">
        <v>0.13968487824808173</v>
      </c>
      <c r="I7647" s="4">
        <v>0.36751311941719478</v>
      </c>
      <c r="J7647" s="4">
        <v>0.14186291650531557</v>
      </c>
      <c r="K7647" s="4">
        <v>0.25799824438087837</v>
      </c>
    </row>
    <row r="7648" spans="7:11" x14ac:dyDescent="0.35">
      <c r="G7648" s="271">
        <v>44743</v>
      </c>
      <c r="H7648" s="4">
        <v>7.7137804525206022E-2</v>
      </c>
      <c r="I7648" s="4">
        <v>0.24256416242052148</v>
      </c>
      <c r="J7648" s="4">
        <v>0.13545248234447493</v>
      </c>
      <c r="K7648" s="4">
        <v>0.2894000668119332</v>
      </c>
    </row>
    <row r="7649" spans="7:11" x14ac:dyDescent="0.35">
      <c r="G7649" s="271">
        <v>44774</v>
      </c>
      <c r="H7649" s="4">
        <v>0.21124089581835181</v>
      </c>
      <c r="I7649" s="4">
        <v>0.10231267336522887</v>
      </c>
      <c r="J7649" s="4">
        <v>0.14697432595259907</v>
      </c>
      <c r="K7649" s="4">
        <v>0.27507672546149231</v>
      </c>
    </row>
    <row r="7650" spans="7:11" x14ac:dyDescent="0.35">
      <c r="G7650" s="271">
        <v>44805</v>
      </c>
      <c r="H7650" s="4">
        <v>0.14319530875990161</v>
      </c>
      <c r="I7650" s="4">
        <v>0.29073091264522288</v>
      </c>
      <c r="J7650" s="4">
        <v>0.15343186976220169</v>
      </c>
      <c r="K7650" s="4">
        <v>0.28785074527394072</v>
      </c>
    </row>
    <row r="7651" spans="7:11" x14ac:dyDescent="0.35">
      <c r="G7651" s="271">
        <v>44835</v>
      </c>
      <c r="H7651" s="4">
        <v>-2.9595787902554349E-3</v>
      </c>
      <c r="I7651" s="4">
        <v>0.22381843817564206</v>
      </c>
      <c r="J7651" s="4">
        <v>0.13377594754572675</v>
      </c>
      <c r="K7651" s="4">
        <v>0.30200588635912928</v>
      </c>
    </row>
    <row r="7652" spans="7:11" x14ac:dyDescent="0.35">
      <c r="G7652" s="271">
        <v>44866</v>
      </c>
      <c r="H7652" s="4">
        <v>8.9753981135574756E-2</v>
      </c>
      <c r="I7652" s="4">
        <v>1.7286065642459381E-2</v>
      </c>
      <c r="J7652" s="4">
        <v>0.13173391856414618</v>
      </c>
      <c r="K7652" s="4">
        <v>0.26421318597170629</v>
      </c>
    </row>
    <row r="7653" spans="7:11" x14ac:dyDescent="0.35">
      <c r="G7653" s="271">
        <v>44896</v>
      </c>
      <c r="H7653" s="4">
        <v>0.14684426626347613</v>
      </c>
      <c r="I7653" s="4">
        <v>-4.7971812834482153E-2</v>
      </c>
      <c r="J7653" s="4">
        <v>0.13914532471499386</v>
      </c>
      <c r="K7653" s="4">
        <v>0.23773542683221982</v>
      </c>
    </row>
    <row r="7654" spans="7:11" x14ac:dyDescent="0.35">
      <c r="G7654" s="271">
        <v>44927</v>
      </c>
      <c r="H7654" s="4">
        <v>0.28861755998895178</v>
      </c>
      <c r="I7654" s="4">
        <v>0.1289133446398032</v>
      </c>
      <c r="J7654" s="4">
        <v>0.14858337915020536</v>
      </c>
      <c r="K7654" s="4">
        <v>0.22667047978785804</v>
      </c>
    </row>
    <row r="7655" spans="7:11" x14ac:dyDescent="0.35">
      <c r="G7655" s="271">
        <v>44958</v>
      </c>
      <c r="H7655" s="4">
        <v>8.9550765260911325E-2</v>
      </c>
      <c r="I7655" s="4">
        <v>-0.12166720256227115</v>
      </c>
      <c r="J7655" s="4">
        <v>0.13506639228708361</v>
      </c>
      <c r="K7655" s="4">
        <v>0.14577283875872182</v>
      </c>
    </row>
    <row r="7656" spans="7:11" x14ac:dyDescent="0.35">
      <c r="G7656" s="271">
        <v>44986</v>
      </c>
      <c r="H7656" s="4">
        <v>0.31049188396792715</v>
      </c>
      <c r="I7656" s="4">
        <v>0.14510428776415973</v>
      </c>
      <c r="J7656" s="4">
        <v>0.16569641877995145</v>
      </c>
      <c r="K7656" s="4">
        <v>0.1441685411840623</v>
      </c>
    </row>
    <row r="7657" spans="7:11" x14ac:dyDescent="0.35">
      <c r="G7657" s="271">
        <v>45017</v>
      </c>
      <c r="H7657" s="4">
        <v>-7.9565313498037082E-2</v>
      </c>
      <c r="I7657" s="4">
        <v>2.1249619509121853E-2</v>
      </c>
      <c r="J7657" s="4">
        <v>0.144427336228792</v>
      </c>
      <c r="K7657" s="4">
        <v>0.12907083551431797</v>
      </c>
    </row>
    <row r="7658" spans="7:11" x14ac:dyDescent="0.35">
      <c r="G7658" s="271">
        <v>45047</v>
      </c>
      <c r="H7658" s="4">
        <v>-1.7603203266095102E-2</v>
      </c>
      <c r="I7658" s="4">
        <v>1.8898330923380335E-3</v>
      </c>
      <c r="J7658" s="4">
        <v>0.107992966836989</v>
      </c>
      <c r="K7658" s="4">
        <v>9.7184793765037192E-2</v>
      </c>
    </row>
    <row r="7659" spans="7:11" x14ac:dyDescent="0.35">
      <c r="G7659" s="271">
        <v>45078</v>
      </c>
      <c r="H7659" s="4">
        <v>9.4343005183803008E-2</v>
      </c>
      <c r="I7659" s="4">
        <v>-4.880814484111895E-2</v>
      </c>
      <c r="J7659" s="4">
        <v>0.10411895809381311</v>
      </c>
      <c r="K7659" s="4">
        <v>6.5391255244520385E-2</v>
      </c>
    </row>
    <row r="7660" spans="7:11" x14ac:dyDescent="0.35">
      <c r="G7660" s="271">
        <v>45108</v>
      </c>
      <c r="H7660" s="4">
        <v>7.3064994534018046E-2</v>
      </c>
      <c r="I7660" s="4">
        <v>0.12543154835586678</v>
      </c>
      <c r="J7660" s="4">
        <v>0.10356655502167222</v>
      </c>
      <c r="K7660" s="4">
        <v>5.8549390454531336E-2</v>
      </c>
    </row>
    <row r="7661" spans="7:11" x14ac:dyDescent="0.35">
      <c r="G7661" s="271">
        <v>45139</v>
      </c>
      <c r="H7661" s="4">
        <v>2.1080744116225292E-2</v>
      </c>
      <c r="I7661" s="4">
        <v>-0.11435378226063297</v>
      </c>
      <c r="J7661" s="4">
        <v>9.0698175683923576E-2</v>
      </c>
      <c r="K7661" s="4">
        <v>4.2056654563337625E-2</v>
      </c>
    </row>
    <row r="7662" spans="7:11" x14ac:dyDescent="0.35">
      <c r="G7662" s="271">
        <v>45170</v>
      </c>
      <c r="H7662" s="4">
        <v>3.4303189361661435E-2</v>
      </c>
      <c r="I7662" s="4">
        <v>-0.23620887432279758</v>
      </c>
      <c r="J7662" s="4">
        <v>8.1456882943842457E-2</v>
      </c>
      <c r="K7662" s="4">
        <v>1.2121815680659065E-3</v>
      </c>
    </row>
    <row r="7663" spans="7:11" x14ac:dyDescent="0.35">
      <c r="G7663" s="271">
        <v>45200</v>
      </c>
      <c r="H7663" s="4">
        <v>8.333554827194245E-2</v>
      </c>
      <c r="I7663" s="4">
        <v>0.27229350904662342</v>
      </c>
      <c r="J7663" s="4">
        <v>8.8927011281046298E-2</v>
      </c>
      <c r="K7663" s="4">
        <v>8.4102668906229638E-3</v>
      </c>
    </row>
    <row r="7664" spans="7:11" x14ac:dyDescent="0.35">
      <c r="G7664" s="271">
        <v>45231</v>
      </c>
      <c r="H7664" s="4">
        <v>8.5391309465001841E-2</v>
      </c>
      <c r="I7664" s="4">
        <v>-4.6665553276938665E-2</v>
      </c>
      <c r="J7664" s="4">
        <v>8.855441742051906E-2</v>
      </c>
      <c r="K7664" s="4">
        <v>3.1648206618541952E-3</v>
      </c>
    </row>
    <row r="7665" spans="7:11" x14ac:dyDescent="0.35">
      <c r="G7665" s="271">
        <v>45261</v>
      </c>
      <c r="H7665" s="4">
        <v>2.9277633107324563E-2</v>
      </c>
      <c r="I7665" s="4">
        <v>3.1420596139926094E-3</v>
      </c>
      <c r="J7665" s="4">
        <v>8.0757467634114732E-2</v>
      </c>
      <c r="K7665" s="4">
        <v>6.7874677741661671E-3</v>
      </c>
    </row>
    <row r="7666" spans="7:11" x14ac:dyDescent="0.35">
      <c r="G7666" s="271">
        <v>45292</v>
      </c>
      <c r="H7666" s="4">
        <v>-1.9679039898174211E-2</v>
      </c>
      <c r="I7666" s="4">
        <v>-0.18677627198337798</v>
      </c>
      <c r="J7666" s="4">
        <v>5.7907626517878841E-2</v>
      </c>
      <c r="K7666" s="4">
        <v>-1.8321308266984415E-2</v>
      </c>
    </row>
    <row r="7667" spans="7:11" x14ac:dyDescent="0.35">
      <c r="G7667" s="271">
        <v>45323</v>
      </c>
      <c r="H7667" s="4">
        <v>5.1790052042740564E-2</v>
      </c>
      <c r="I7667" s="4">
        <v>-0.20613598822070078</v>
      </c>
      <c r="J7667" s="4">
        <v>5.4788237408055274E-2</v>
      </c>
      <c r="K7667" s="4">
        <v>-2.4805355435462584E-2</v>
      </c>
    </row>
    <row r="7668" spans="7:11" x14ac:dyDescent="0.35">
      <c r="G7668" s="271">
        <v>45352</v>
      </c>
      <c r="H7668" s="4">
        <v>-9.3720012677077857E-2</v>
      </c>
      <c r="I7668" s="4">
        <v>-0.10550701205867141</v>
      </c>
      <c r="J7668" s="4">
        <v>1.9143249769207671E-2</v>
      </c>
      <c r="K7668" s="4">
        <v>-4.7579933953132647E-2</v>
      </c>
    </row>
    <row r="7669" spans="7:11" x14ac:dyDescent="0.35">
      <c r="G7669" s="271">
        <v>45383</v>
      </c>
      <c r="H7669" s="4">
        <v>0.28089582989384865</v>
      </c>
      <c r="I7669" s="4">
        <v>0.19576471660448669</v>
      </c>
      <c r="J7669" s="4">
        <v>4.6859498665557497E-2</v>
      </c>
      <c r="K7669" s="4">
        <v>-3.275059071514097E-2</v>
      </c>
    </row>
    <row r="7670" spans="7:11" x14ac:dyDescent="0.35">
      <c r="G7670" s="271">
        <v>45413</v>
      </c>
      <c r="H7670" s="4">
        <v>0.11502361888986301</v>
      </c>
      <c r="I7670" s="4">
        <v>-2.066271855066093E-2</v>
      </c>
      <c r="J7670" s="4">
        <v>5.9104326763510739E-2</v>
      </c>
      <c r="K7670" s="4">
        <v>-3.4775676799121635E-2</v>
      </c>
    </row>
    <row r="7671" spans="7:11" x14ac:dyDescent="0.35">
      <c r="G7671" s="271">
        <v>45444</v>
      </c>
      <c r="H7671" s="4">
        <v>-0.10847797419681227</v>
      </c>
      <c r="I7671" s="4">
        <v>5.7193630612573543E-2</v>
      </c>
      <c r="J7671" s="4">
        <v>4.0600863860794645E-2</v>
      </c>
      <c r="K7671" s="4">
        <v>-2.5960981967443897E-2</v>
      </c>
    </row>
    <row r="7672" spans="7:11" x14ac:dyDescent="0.35">
      <c r="G7672" s="271">
        <v>45474</v>
      </c>
      <c r="H7672" s="4">
        <v>9.804470430843093E-2</v>
      </c>
      <c r="I7672" s="4">
        <v>1.6941120695376233E-2</v>
      </c>
      <c r="J7672" s="4">
        <v>4.3032959785287428E-2</v>
      </c>
      <c r="K7672" s="4">
        <v>-3.4034509145662306E-2</v>
      </c>
    </row>
    <row r="7673" spans="7:11" x14ac:dyDescent="0.35">
      <c r="G7673" s="271">
        <v>45505</v>
      </c>
      <c r="H7673" s="4">
        <v>4.4600245924273585E-2</v>
      </c>
      <c r="I7673" s="4">
        <v>0.17544087181995471</v>
      </c>
      <c r="J7673" s="4">
        <v>4.4654368815419954E-2</v>
      </c>
      <c r="K7673" s="4">
        <v>-1.4244326091262804E-2</v>
      </c>
    </row>
    <row r="7674" spans="7:11" x14ac:dyDescent="0.35">
      <c r="G7674" s="271">
        <v>45536</v>
      </c>
      <c r="H7674" s="4">
        <v>4.1737578413876264E-2</v>
      </c>
      <c r="I7674" s="4">
        <v>0.30521441692482876</v>
      </c>
      <c r="J7674" s="4">
        <v>4.5266915205402602E-2</v>
      </c>
      <c r="K7674" s="4">
        <v>2.61207825091192E-2</v>
      </c>
    </row>
    <row r="7675" spans="7:11" x14ac:dyDescent="0.35">
      <c r="G7675" s="271">
        <v>45566</v>
      </c>
      <c r="H7675" s="4">
        <v>0.14190389641739531</v>
      </c>
      <c r="I7675" s="4">
        <v>-7.3978074805690519E-2</v>
      </c>
      <c r="J7675" s="4">
        <v>5.0547707830111088E-2</v>
      </c>
      <c r="K7675" s="4">
        <v>-3.7745682668601788E-3</v>
      </c>
    </row>
    <row r="7676" spans="7:11" x14ac:dyDescent="0.35">
      <c r="G7676" s="271">
        <v>45597</v>
      </c>
      <c r="H7676" s="4">
        <v>-1.0811482927228999E-2</v>
      </c>
      <c r="I7676" s="4">
        <v>3.8973048765121865E-2</v>
      </c>
      <c r="J7676" s="4">
        <v>4.2462596513062278E-2</v>
      </c>
      <c r="K7676" s="4">
        <v>3.0805915473999246E-3</v>
      </c>
    </row>
    <row r="7677" spans="7:11" x14ac:dyDescent="0.35">
      <c r="G7677" s="271">
        <v>45627</v>
      </c>
      <c r="H7677" s="4">
        <v>0.14294210582277</v>
      </c>
      <c r="I7677" s="4">
        <v>3.8926152362303901E-2</v>
      </c>
      <c r="J7677" s="4">
        <v>5.0103046468376489E-2</v>
      </c>
      <c r="K7677" s="4">
        <v>5.4863097928741222E-3</v>
      </c>
    </row>
    <row r="7678" spans="7:11" x14ac:dyDescent="0.35">
      <c r="G7678" s="271">
        <v>45658</v>
      </c>
      <c r="H7678" s="4">
        <v>3.6902961464420514E-2</v>
      </c>
      <c r="I7678" s="4">
        <v>0.37724408310282165</v>
      </c>
      <c r="J7678" s="4">
        <v>5.4793673153609612E-2</v>
      </c>
      <c r="K7678" s="4">
        <v>4.7409918275504781E-2</v>
      </c>
    </row>
    <row r="7679" spans="7:11" x14ac:dyDescent="0.35">
      <c r="G7679" s="271">
        <v>45689</v>
      </c>
      <c r="H7679" s="4">
        <v>4.6252387157422747E-2</v>
      </c>
      <c r="I7679" s="4">
        <v>0.37315194803683105</v>
      </c>
      <c r="J7679" s="4">
        <v>5.4290684026796932E-2</v>
      </c>
      <c r="K7679" s="4">
        <v>9.5949544924305963E-2</v>
      </c>
    </row>
    <row r="7680" spans="7:11" x14ac:dyDescent="0.35">
      <c r="G7680" s="271">
        <v>45717</v>
      </c>
      <c r="H7680" s="4">
        <v>4.3663738719661227E-2</v>
      </c>
      <c r="I7680" s="4">
        <v>9.6074297996361357E-2</v>
      </c>
      <c r="J7680" s="4">
        <v>6.8375342957661234E-2</v>
      </c>
      <c r="K7680" s="4">
        <v>0.11698999099321616</v>
      </c>
    </row>
    <row r="7681" spans="7:11" x14ac:dyDescent="0.35">
      <c r="G7681" s="271">
        <v>45748</v>
      </c>
      <c r="H7681" s="4">
        <v>-7.3793950796385288E-2</v>
      </c>
      <c r="I7681" s="4">
        <v>-3.7933641799549722E-2</v>
      </c>
      <c r="J7681" s="4">
        <v>4.0060702874132659E-2</v>
      </c>
      <c r="K7681" s="4">
        <v>9.398356467119906E-2</v>
      </c>
    </row>
    <row r="7682" spans="7:11" x14ac:dyDescent="0.35">
      <c r="G7682" s="271">
        <v>45778</v>
      </c>
      <c r="H7682" s="4">
        <v>-0.14896309006825592</v>
      </c>
      <c r="I7682" s="4">
        <v>4.4967921470756567E-2</v>
      </c>
      <c r="J7682" s="4">
        <v>1.5367879086459091E-2</v>
      </c>
      <c r="K7682" s="4">
        <v>0.10020136869768415</v>
      </c>
    </row>
    <row r="7683" spans="7:11" x14ac:dyDescent="0.35">
      <c r="G7683" s="271">
        <v>45809</v>
      </c>
      <c r="H7683" s="4">
        <v>0.10045996235526022</v>
      </c>
      <c r="I7683" s="4">
        <v>-4.8160500886080038E-2</v>
      </c>
      <c r="J7683" s="4">
        <v>3.3142655560665535E-2</v>
      </c>
      <c r="K7683" s="4">
        <v>9.0548183549560957E-2</v>
      </c>
    </row>
    <row r="7684" spans="7:11" x14ac:dyDescent="0.35">
      <c r="G7684" s="271">
        <v>45839</v>
      </c>
      <c r="H7684" s="4">
        <v>4.1791716631285558E-2</v>
      </c>
      <c r="I7684" s="4">
        <v>0.10616758944446469</v>
      </c>
      <c r="J7684" s="4">
        <v>2.8391280743190084E-2</v>
      </c>
      <c r="K7684" s="4">
        <v>9.8712189656836369E-2</v>
      </c>
    </row>
    <row r="7685" spans="7:11" x14ac:dyDescent="0.35">
      <c r="G7685" s="271">
        <v>45870</v>
      </c>
      <c r="H7685" s="4">
        <v>-4.4570221618635109E-2</v>
      </c>
      <c r="I7685" s="4">
        <v>-0.15123739043878215</v>
      </c>
      <c r="J7685" s="4">
        <v>2.2172149739648539E-2</v>
      </c>
      <c r="K7685" s="4">
        <v>7.3929819305194933E-2</v>
      </c>
    </row>
    <row r="7686" spans="7:11" x14ac:dyDescent="0.35">
      <c r="G7686" s="271">
        <v>45901</v>
      </c>
      <c r="H7686" s="4">
        <v>-3.1210508519035618E-2</v>
      </c>
      <c r="I7686" s="4">
        <v>3.0738521730957036E-2</v>
      </c>
      <c r="J7686" s="4">
        <v>1.5959468811199917E-2</v>
      </c>
      <c r="K7686" s="4">
        <v>5.53814036894682E-2</v>
      </c>
    </row>
    <row r="7687" spans="7:11" x14ac:dyDescent="0.35">
      <c r="G7687" s="271">
        <v>45931</v>
      </c>
      <c r="H7687" s="4">
        <v>-4.8882525749055938E-2</v>
      </c>
      <c r="I7687" s="4">
        <v>-5.8992323947274938E-2</v>
      </c>
      <c r="J7687" s="4">
        <v>-3.8739277690802432E-4</v>
      </c>
      <c r="K7687" s="4">
        <v>5.7778004835558505E-2</v>
      </c>
    </row>
    <row r="7688" spans="7:11" x14ac:dyDescent="0.35">
      <c r="G7688" s="271">
        <v>45962</v>
      </c>
      <c r="H7688" s="4">
        <v>-6.2688129098557921E-2</v>
      </c>
      <c r="I7688" s="4">
        <v>0.15691383992952623</v>
      </c>
      <c r="J7688" s="4">
        <v>-4.6364124190666489E-3</v>
      </c>
      <c r="K7688" s="4">
        <v>6.7265608357457651E-2</v>
      </c>
    </row>
    <row r="7689" spans="7:11" x14ac:dyDescent="0.35">
      <c r="G7689" s="271">
        <v>45992</v>
      </c>
      <c r="H7689" s="4">
        <v>-9.215841571655925E-2</v>
      </c>
      <c r="I7689" s="4">
        <v>0.13972285304545573</v>
      </c>
      <c r="J7689" s="4">
        <v>-2.0538998018267196E-2</v>
      </c>
      <c r="K7689" s="4">
        <v>7.4193610788742426E-2</v>
      </c>
    </row>
    <row r="7690" spans="7:11" x14ac:dyDescent="0.35">
      <c r="G7690" s="271">
        <v>46023</v>
      </c>
      <c r="H7690" s="4">
        <v>-0.13816927925085887</v>
      </c>
      <c r="I7690" s="4">
        <v>-0.19630509011901864</v>
      </c>
      <c r="J7690" s="4">
        <v>-3.4298995031106227E-2</v>
      </c>
      <c r="K7690" s="4">
        <v>2.9730841900116767E-2</v>
      </c>
    </row>
    <row r="7691" spans="7:11" x14ac:dyDescent="0.35">
      <c r="G7691" s="271">
        <v>46054</v>
      </c>
      <c r="H7691" s="4">
        <v>-7.0286500957470799E-2</v>
      </c>
      <c r="I7691" s="4">
        <v>-5.974772129020034E-2</v>
      </c>
      <c r="J7691" s="4">
        <v>-4.4217694046047806E-2</v>
      </c>
      <c r="K7691" s="4">
        <v>-2.2815099495929747E-3</v>
      </c>
    </row>
    <row r="7692" spans="7:11" x14ac:dyDescent="0.35">
      <c r="G7692" s="271">
        <v>46082</v>
      </c>
      <c r="H7692" s="4">
        <v>-1</v>
      </c>
      <c r="I7692" s="4">
        <v>-1</v>
      </c>
      <c r="J7692" s="4">
        <v>-5.9561025172467197E-2</v>
      </c>
      <c r="K7692" s="4">
        <v>-2.0272382203758377E-2</v>
      </c>
    </row>
    <row r="7693" spans="7:11" x14ac:dyDescent="0.35">
      <c r="G7693" s="271">
        <v>46113</v>
      </c>
      <c r="H7693" s="4">
        <v>-1</v>
      </c>
      <c r="I7693" s="4">
        <v>-1</v>
      </c>
      <c r="J7693" s="4">
        <v>-5.698488466679319E-2</v>
      </c>
      <c r="K7693" s="4">
        <v>-2.8362767115943543E-2</v>
      </c>
    </row>
    <row r="7694" spans="7:11" x14ac:dyDescent="0.35">
      <c r="G7694" s="271">
        <v>46143</v>
      </c>
      <c r="H7694" s="4">
        <v>-1</v>
      </c>
      <c r="I7694" s="4">
        <v>-1</v>
      </c>
      <c r="J7694" s="4">
        <v>-4.5080068426765596E-2</v>
      </c>
      <c r="K7694" s="4">
        <v>-4.0147735250686156E-2</v>
      </c>
    </row>
    <row r="7695" spans="7:11" x14ac:dyDescent="0.35">
      <c r="G7695" s="271">
        <v>46174</v>
      </c>
      <c r="H7695" s="4">
        <v>-1</v>
      </c>
      <c r="I7695" s="4">
        <v>-1</v>
      </c>
      <c r="J7695" s="4">
        <v>-6.0782968892696743E-2</v>
      </c>
      <c r="K7695" s="4">
        <v>-3.3257229042312098E-2</v>
      </c>
    </row>
    <row r="7696" spans="7:11" x14ac:dyDescent="0.35">
      <c r="G7696" s="271">
        <v>46204</v>
      </c>
      <c r="H7696" s="4">
        <v>-1</v>
      </c>
      <c r="I7696" s="4">
        <v>-1</v>
      </c>
      <c r="J7696" s="4">
        <v>-9.4246139124212869E-2</v>
      </c>
      <c r="K7696" s="4">
        <v>-6.5173353582978599E-2</v>
      </c>
    </row>
    <row r="7697" spans="7:11" x14ac:dyDescent="0.35">
      <c r="G7697" s="271">
        <v>46235</v>
      </c>
      <c r="H7697" s="4">
        <v>-1</v>
      </c>
      <c r="I7697" s="4">
        <v>-1</v>
      </c>
      <c r="J7697" s="4">
        <v>-7.1448998262328312E-2</v>
      </c>
      <c r="K7697" s="4">
        <v>-2.1562548723811914E-2</v>
      </c>
    </row>
    <row r="7698" spans="7:11" x14ac:dyDescent="0.35">
      <c r="G7698" s="271">
        <v>46266</v>
      </c>
      <c r="H7698" s="4">
        <v>-1</v>
      </c>
      <c r="I7698" s="4">
        <v>-1</v>
      </c>
      <c r="J7698" s="4">
        <v>-7.9816985493318393E-2</v>
      </c>
      <c r="K7698" s="4">
        <v>-2.6023448114956715E-2</v>
      </c>
    </row>
    <row r="7699" spans="7:11" x14ac:dyDescent="0.35">
      <c r="G7699" s="271">
        <v>46296</v>
      </c>
      <c r="H7699" s="4">
        <v>-1</v>
      </c>
      <c r="I7699" s="4">
        <v>-1</v>
      </c>
      <c r="J7699" s="4">
        <v>-0.11095181966704626</v>
      </c>
      <c r="K7699" s="4">
        <v>-2.8713127969999586E-2</v>
      </c>
    </row>
    <row r="7700" spans="7:11" x14ac:dyDescent="0.35">
      <c r="G7700" s="271">
        <v>46327</v>
      </c>
      <c r="H7700" s="4">
        <v>-1</v>
      </c>
      <c r="I7700" s="4">
        <v>-1</v>
      </c>
      <c r="J7700" s="4">
        <v>-0.11767027015009091</v>
      </c>
      <c r="K7700" s="4">
        <v>-7.126211818202921E-2</v>
      </c>
    </row>
    <row r="7701" spans="7:11" x14ac:dyDescent="0.35">
      <c r="G7701" s="271">
        <v>46357</v>
      </c>
      <c r="H7701" s="4">
        <v>-1</v>
      </c>
      <c r="I7701" s="4">
        <v>-1</v>
      </c>
      <c r="J7701" s="4">
        <v>-7.5586096209836473E-2</v>
      </c>
      <c r="K7701" s="4">
        <v>-6.1690728897146885E-2</v>
      </c>
    </row>
    <row r="7702" spans="7:11" x14ac:dyDescent="0.35">
      <c r="G7702" s="20" t="s">
        <v>1238</v>
      </c>
    </row>
    <row r="7703" spans="7:11" x14ac:dyDescent="0.35">
      <c r="G7703" s="271">
        <v>34700</v>
      </c>
      <c r="H7703" s="4">
        <v>-1</v>
      </c>
      <c r="I7703" s="4">
        <v>-1</v>
      </c>
      <c r="J7703" s="4">
        <v>-1</v>
      </c>
      <c r="K7703" s="4">
        <v>-1</v>
      </c>
    </row>
    <row r="7704" spans="7:11" x14ac:dyDescent="0.35">
      <c r="G7704" s="271">
        <v>34731</v>
      </c>
      <c r="H7704" s="4">
        <v>-1</v>
      </c>
      <c r="I7704" s="4">
        <v>-1</v>
      </c>
      <c r="J7704" s="4">
        <v>-1</v>
      </c>
      <c r="K7704" s="4">
        <v>-1</v>
      </c>
    </row>
    <row r="7705" spans="7:11" x14ac:dyDescent="0.35">
      <c r="G7705" s="271">
        <v>34759</v>
      </c>
      <c r="H7705" s="4">
        <v>-1</v>
      </c>
      <c r="I7705" s="4">
        <v>-1</v>
      </c>
      <c r="J7705" s="4">
        <v>-1</v>
      </c>
      <c r="K7705" s="4">
        <v>-1</v>
      </c>
    </row>
    <row r="7706" spans="7:11" x14ac:dyDescent="0.35">
      <c r="G7706" s="271">
        <v>34790</v>
      </c>
      <c r="H7706" s="4">
        <v>-1</v>
      </c>
      <c r="I7706" s="4">
        <v>-1</v>
      </c>
      <c r="J7706" s="4">
        <v>-1</v>
      </c>
      <c r="K7706" s="4">
        <v>-1</v>
      </c>
    </row>
    <row r="7707" spans="7:11" x14ac:dyDescent="0.35">
      <c r="G7707" s="271">
        <v>34820</v>
      </c>
      <c r="H7707" s="4">
        <v>-1</v>
      </c>
      <c r="I7707" s="4">
        <v>-1</v>
      </c>
      <c r="J7707" s="4">
        <v>-1</v>
      </c>
      <c r="K7707" s="4">
        <v>-1</v>
      </c>
    </row>
    <row r="7708" spans="7:11" x14ac:dyDescent="0.35">
      <c r="G7708" s="271">
        <v>34851</v>
      </c>
      <c r="H7708" s="4">
        <v>-1</v>
      </c>
      <c r="I7708" s="4">
        <v>-1</v>
      </c>
      <c r="J7708" s="4">
        <v>-1</v>
      </c>
      <c r="K7708" s="4">
        <v>-1</v>
      </c>
    </row>
    <row r="7709" spans="7:11" x14ac:dyDescent="0.35">
      <c r="G7709" s="271">
        <v>34881</v>
      </c>
      <c r="H7709" s="4">
        <v>-1</v>
      </c>
      <c r="I7709" s="4">
        <v>-1</v>
      </c>
      <c r="J7709" s="4">
        <v>-1</v>
      </c>
      <c r="K7709" s="4">
        <v>-1</v>
      </c>
    </row>
    <row r="7710" spans="7:11" x14ac:dyDescent="0.35">
      <c r="G7710" s="271">
        <v>34912</v>
      </c>
      <c r="H7710" s="4">
        <v>-1</v>
      </c>
      <c r="I7710" s="4">
        <v>-1</v>
      </c>
      <c r="J7710" s="4">
        <v>-1</v>
      </c>
      <c r="K7710" s="4">
        <v>-1</v>
      </c>
    </row>
    <row r="7711" spans="7:11" x14ac:dyDescent="0.35">
      <c r="G7711" s="271">
        <v>34943</v>
      </c>
      <c r="H7711" s="4">
        <v>-1</v>
      </c>
      <c r="I7711" s="4">
        <v>-1</v>
      </c>
      <c r="J7711" s="4">
        <v>-1</v>
      </c>
      <c r="K7711" s="4">
        <v>-1</v>
      </c>
    </row>
    <row r="7712" spans="7:11" x14ac:dyDescent="0.35">
      <c r="G7712" s="271">
        <v>34973</v>
      </c>
      <c r="H7712" s="4">
        <v>-1</v>
      </c>
      <c r="I7712" s="4">
        <v>-1</v>
      </c>
      <c r="J7712" s="4">
        <v>-1</v>
      </c>
      <c r="K7712" s="4">
        <v>-1</v>
      </c>
    </row>
    <row r="7713" spans="7:11" x14ac:dyDescent="0.35">
      <c r="G7713" s="271">
        <v>35004</v>
      </c>
      <c r="H7713" s="4">
        <v>-1</v>
      </c>
      <c r="I7713" s="4">
        <v>-1</v>
      </c>
      <c r="J7713" s="4">
        <v>-1</v>
      </c>
      <c r="K7713" s="4">
        <v>-1</v>
      </c>
    </row>
    <row r="7714" spans="7:11" x14ac:dyDescent="0.35">
      <c r="G7714" s="271">
        <v>35034</v>
      </c>
      <c r="H7714" s="4">
        <v>-1</v>
      </c>
      <c r="I7714" s="4">
        <v>-1</v>
      </c>
      <c r="J7714" s="4">
        <v>-1</v>
      </c>
      <c r="K7714" s="4">
        <v>-1</v>
      </c>
    </row>
    <row r="7715" spans="7:11" x14ac:dyDescent="0.35">
      <c r="G7715" s="271">
        <v>35065</v>
      </c>
      <c r="H7715" s="4">
        <v>8.020388298680281E-2</v>
      </c>
      <c r="I7715" s="4">
        <v>7.5753995056122125E-2</v>
      </c>
      <c r="J7715" s="4">
        <v>-7.9727485856343039E-2</v>
      </c>
      <c r="K7715" s="4">
        <v>1.787978769922427E-3</v>
      </c>
    </row>
    <row r="7716" spans="7:11" x14ac:dyDescent="0.35">
      <c r="G7716" s="271">
        <v>35096</v>
      </c>
      <c r="H7716" s="4">
        <v>8.9986960809227856E-2</v>
      </c>
      <c r="I7716" s="4">
        <v>5.56530088945979E-2</v>
      </c>
      <c r="J7716" s="4">
        <v>-5.1274420300509327E-2</v>
      </c>
      <c r="K7716" s="4">
        <v>-4.2978258296835214E-3</v>
      </c>
    </row>
    <row r="7717" spans="7:11" x14ac:dyDescent="0.35">
      <c r="G7717" s="271">
        <v>35125</v>
      </c>
      <c r="H7717" s="4">
        <v>-3.8102249529874066E-2</v>
      </c>
      <c r="I7717" s="4">
        <v>-4.6371561089349034E-2</v>
      </c>
      <c r="J7717" s="4">
        <v>-7.1178891603447703E-2</v>
      </c>
      <c r="K7717" s="4">
        <v>-6.1719597985875119E-2</v>
      </c>
    </row>
    <row r="7718" spans="7:11" x14ac:dyDescent="0.35">
      <c r="G7718" s="271">
        <v>35156</v>
      </c>
      <c r="H7718" s="4">
        <v>0.17437296649450262</v>
      </c>
      <c r="I7718" s="4">
        <v>0.10621197495688195</v>
      </c>
      <c r="J7718" s="4">
        <v>-1.7185450977803551E-3</v>
      </c>
      <c r="K7718" s="4">
        <v>-2.5187314151918105E-2</v>
      </c>
    </row>
    <row r="7719" spans="7:11" x14ac:dyDescent="0.35">
      <c r="G7719" s="271">
        <v>35186</v>
      </c>
      <c r="H7719" s="4">
        <v>0.13417368314573008</v>
      </c>
      <c r="I7719" s="4">
        <v>-2.0959523539011093E-2</v>
      </c>
      <c r="J7719" s="4">
        <v>1.9181106887643518E-2</v>
      </c>
      <c r="K7719" s="4">
        <v>-5.1466122877745879E-2</v>
      </c>
    </row>
    <row r="7720" spans="7:11" x14ac:dyDescent="0.35">
      <c r="G7720" s="271">
        <v>35217</v>
      </c>
      <c r="H7720" s="4">
        <v>4.7029534998585198E-2</v>
      </c>
      <c r="I7720" s="4">
        <v>2.0183069733906489E-2</v>
      </c>
      <c r="J7720" s="4">
        <v>2.6485130086254527E-2</v>
      </c>
      <c r="K7720" s="4">
        <v>-4.2389484085355256E-2</v>
      </c>
    </row>
    <row r="7721" spans="7:11" x14ac:dyDescent="0.35">
      <c r="G7721" s="271">
        <v>35247</v>
      </c>
      <c r="H7721" s="4">
        <v>0.26646615016771236</v>
      </c>
      <c r="I7721" s="4">
        <v>0.20409432474680833</v>
      </c>
      <c r="J7721" s="4">
        <v>6.9964153599969992E-2</v>
      </c>
      <c r="K7721" s="4">
        <v>-1.2527630236230158E-2</v>
      </c>
    </row>
    <row r="7722" spans="7:11" x14ac:dyDescent="0.35">
      <c r="G7722" s="271">
        <v>35278</v>
      </c>
      <c r="H7722" s="4">
        <v>0.13789339025731051</v>
      </c>
      <c r="I7722" s="4">
        <v>-0.12660059667428925</v>
      </c>
      <c r="J7722" s="4">
        <v>0.12992642984378522</v>
      </c>
      <c r="K7722" s="4">
        <v>2.1702063111790348E-2</v>
      </c>
    </row>
    <row r="7723" spans="7:11" x14ac:dyDescent="0.35">
      <c r="G7723" s="271">
        <v>35309</v>
      </c>
      <c r="H7723" s="4">
        <v>-2.9283769550911831E-3</v>
      </c>
      <c r="I7723" s="4">
        <v>-7.0537234588158193E-2</v>
      </c>
      <c r="J7723" s="4">
        <v>0.1385917658326401</v>
      </c>
      <c r="K7723" s="4">
        <v>7.3055851103720482E-3</v>
      </c>
    </row>
    <row r="7724" spans="7:11" x14ac:dyDescent="0.35">
      <c r="G7724" s="271">
        <v>35339</v>
      </c>
      <c r="H7724" s="4">
        <v>0.22003497180494436</v>
      </c>
      <c r="I7724" s="4">
        <v>0.27529939514516188</v>
      </c>
      <c r="J7724" s="4">
        <v>0.14346244157768062</v>
      </c>
      <c r="K7724" s="4">
        <v>3.1481408199224736E-2</v>
      </c>
    </row>
    <row r="7725" spans="7:11" x14ac:dyDescent="0.35">
      <c r="G7725" s="271">
        <v>35370</v>
      </c>
      <c r="H7725" s="4">
        <v>-3.7052694584932766E-2</v>
      </c>
      <c r="I7725" s="4">
        <v>4.5691731983731554E-2</v>
      </c>
      <c r="J7725" s="4">
        <v>9.3608065678180807E-2</v>
      </c>
      <c r="K7725" s="4">
        <v>2.8678968924090942E-2</v>
      </c>
    </row>
    <row r="7726" spans="7:11" x14ac:dyDescent="0.35">
      <c r="G7726" s="271">
        <v>35400</v>
      </c>
      <c r="H7726" s="4">
        <v>0.10627880693279823</v>
      </c>
      <c r="I7726" s="4">
        <v>0.30529272731344803</v>
      </c>
      <c r="J7726" s="4">
        <v>8.9591174334675783E-2</v>
      </c>
      <c r="K7726" s="4">
        <v>6.5177952602860634E-2</v>
      </c>
    </row>
    <row r="7727" spans="7:11" x14ac:dyDescent="0.35">
      <c r="G7727" s="271">
        <v>35431</v>
      </c>
      <c r="H7727" s="4">
        <v>0.11928998466326868</v>
      </c>
      <c r="I7727" s="4">
        <v>-3.666741081743885E-2</v>
      </c>
      <c r="J7727" s="4">
        <v>9.3346227045293606E-2</v>
      </c>
      <c r="K7727" s="4">
        <v>5.5184437543075227E-2</v>
      </c>
    </row>
    <row r="7728" spans="7:11" x14ac:dyDescent="0.35">
      <c r="G7728" s="271">
        <v>35462</v>
      </c>
      <c r="H7728" s="4">
        <v>0.10654326339477804</v>
      </c>
      <c r="I7728" s="4">
        <v>0.12229189790315353</v>
      </c>
      <c r="J7728" s="4">
        <v>9.4869017712856607E-2</v>
      </c>
      <c r="K7728" s="4">
        <v>6.1137559127732555E-2</v>
      </c>
    </row>
    <row r="7729" spans="7:11" x14ac:dyDescent="0.35">
      <c r="G7729" s="271">
        <v>35490</v>
      </c>
      <c r="H7729" s="4">
        <v>8.5923133191277978E-2</v>
      </c>
      <c r="I7729" s="4">
        <v>-7.8083441173854018E-3</v>
      </c>
      <c r="J7729" s="4">
        <v>0.10641798403178337</v>
      </c>
      <c r="K7729" s="4">
        <v>6.5242427420522331E-2</v>
      </c>
    </row>
    <row r="7730" spans="7:11" x14ac:dyDescent="0.35">
      <c r="G7730" s="271">
        <v>35521</v>
      </c>
      <c r="H7730" s="4">
        <v>0.30244061123559929</v>
      </c>
      <c r="I7730" s="4">
        <v>0.35336056827977513</v>
      </c>
      <c r="J7730" s="4">
        <v>0.1174407284191894</v>
      </c>
      <c r="K7730" s="4">
        <v>8.6823630619794923E-2</v>
      </c>
    </row>
    <row r="7731" spans="7:11" x14ac:dyDescent="0.35">
      <c r="G7731" s="271">
        <v>35551</v>
      </c>
      <c r="H7731" s="4">
        <v>0.15681176742948</v>
      </c>
      <c r="I7731" s="4">
        <v>8.7791976588277532E-2</v>
      </c>
      <c r="J7731" s="4">
        <v>0.11963059022039157</v>
      </c>
      <c r="K7731" s="4">
        <v>9.7330956535985669E-2</v>
      </c>
    </row>
    <row r="7732" spans="7:11" x14ac:dyDescent="0.35">
      <c r="G7732" s="271">
        <v>35582</v>
      </c>
      <c r="H7732" s="4">
        <v>0.15106488344114122</v>
      </c>
      <c r="I7732" s="4">
        <v>0.18162985428555789</v>
      </c>
      <c r="J7732" s="4">
        <v>0.12805149351266309</v>
      </c>
      <c r="K7732" s="4">
        <v>0.11097009924884005</v>
      </c>
    </row>
    <row r="7733" spans="7:11" x14ac:dyDescent="0.35">
      <c r="G7733" s="271">
        <v>35612</v>
      </c>
      <c r="H7733" s="4">
        <v>0.14687843380625365</v>
      </c>
      <c r="I7733" s="4">
        <v>6.3272228883832993E-2</v>
      </c>
      <c r="J7733" s="4">
        <v>0.12040331060381448</v>
      </c>
      <c r="K7733" s="4">
        <v>9.9409848055509453E-2</v>
      </c>
    </row>
    <row r="7734" spans="7:11" x14ac:dyDescent="0.35">
      <c r="G7734" s="271">
        <v>35643</v>
      </c>
      <c r="H7734" s="4">
        <v>0.10043863202000813</v>
      </c>
      <c r="I7734" s="4">
        <v>0.14933738425183063</v>
      </c>
      <c r="J7734" s="4">
        <v>0.11845473675265694</v>
      </c>
      <c r="K7734" s="4">
        <v>0.11490577015603787</v>
      </c>
    </row>
    <row r="7735" spans="7:11" x14ac:dyDescent="0.35">
      <c r="G7735" s="271">
        <v>35674</v>
      </c>
      <c r="H7735" s="4">
        <v>0.35252255189702342</v>
      </c>
      <c r="I7735" s="4">
        <v>0.42085017376877709</v>
      </c>
      <c r="J7735" s="4">
        <v>0.14278491872903465</v>
      </c>
      <c r="K7735" s="4">
        <v>0.15625072219738723</v>
      </c>
    </row>
    <row r="7736" spans="7:11" x14ac:dyDescent="0.35">
      <c r="G7736" s="271">
        <v>35704</v>
      </c>
      <c r="H7736" s="4">
        <v>0.15731028150460635</v>
      </c>
      <c r="I7736" s="4">
        <v>0.19495676737175582</v>
      </c>
      <c r="J7736" s="4">
        <v>0.13790655078004499</v>
      </c>
      <c r="K7736" s="4">
        <v>0.15069881320888356</v>
      </c>
    </row>
    <row r="7737" spans="7:11" x14ac:dyDescent="0.35">
      <c r="G7737" s="271">
        <v>35735</v>
      </c>
      <c r="H7737" s="4">
        <v>0.11706879702148076</v>
      </c>
      <c r="I7737" s="4">
        <v>0.14752727472970939</v>
      </c>
      <c r="J7737" s="4">
        <v>0.15440987910429249</v>
      </c>
      <c r="K7737" s="4">
        <v>0.15948492737595554</v>
      </c>
    </row>
    <row r="7738" spans="7:11" x14ac:dyDescent="0.35">
      <c r="G7738" s="271">
        <v>35765</v>
      </c>
      <c r="H7738" s="4">
        <v>8.9987811852443311E-2</v>
      </c>
      <c r="I7738" s="4">
        <v>0.2472065807565913</v>
      </c>
      <c r="J7738" s="4">
        <v>0.15238872926879621</v>
      </c>
      <c r="K7738" s="4">
        <v>0.15743360981771137</v>
      </c>
    </row>
    <row r="7739" spans="7:11" x14ac:dyDescent="0.35">
      <c r="G7739" s="271">
        <v>35796</v>
      </c>
      <c r="H7739" s="4">
        <v>4.6583213529129974E-2</v>
      </c>
      <c r="I7739" s="4">
        <v>0.23344545252299032</v>
      </c>
      <c r="J7739" s="4">
        <v>0.14475488198022246</v>
      </c>
      <c r="K7739" s="4">
        <v>0.18010448315363758</v>
      </c>
    </row>
    <row r="7740" spans="7:11" x14ac:dyDescent="0.35">
      <c r="G7740" s="271">
        <v>35827</v>
      </c>
      <c r="H7740" s="4">
        <v>0.1269533432537473</v>
      </c>
      <c r="I7740" s="4">
        <v>0.10725627795770643</v>
      </c>
      <c r="J7740" s="4">
        <v>0.14633663403678732</v>
      </c>
      <c r="K7740" s="4">
        <v>0.17808942453035059</v>
      </c>
    </row>
    <row r="7741" spans="7:11" x14ac:dyDescent="0.35">
      <c r="G7741" s="271">
        <v>35855</v>
      </c>
      <c r="H7741" s="4">
        <v>0.21331417703186117</v>
      </c>
      <c r="I7741" s="4">
        <v>0.3435170401658354</v>
      </c>
      <c r="J7741" s="4">
        <v>0.15708588732731821</v>
      </c>
      <c r="K7741" s="4">
        <v>0.20889119607975992</v>
      </c>
    </row>
    <row r="7742" spans="7:11" x14ac:dyDescent="0.35">
      <c r="G7742" s="271">
        <v>35886</v>
      </c>
      <c r="H7742" s="4">
        <v>3.7426582346171688E-3</v>
      </c>
      <c r="I7742" s="4">
        <v>-5.2499141810400496E-2</v>
      </c>
      <c r="J7742" s="4">
        <v>0.13244798120712908</v>
      </c>
      <c r="K7742" s="4">
        <v>0.1694885063920426</v>
      </c>
    </row>
    <row r="7743" spans="7:11" x14ac:dyDescent="0.35">
      <c r="G7743" s="271">
        <v>35916</v>
      </c>
      <c r="H7743" s="4">
        <v>2.5196188284619669E-2</v>
      </c>
      <c r="I7743" s="4">
        <v>8.8987125712147064E-2</v>
      </c>
      <c r="J7743" s="4">
        <v>0.12065484571348151</v>
      </c>
      <c r="K7743" s="4">
        <v>0.16898221120505608</v>
      </c>
    </row>
    <row r="7744" spans="7:11" x14ac:dyDescent="0.35">
      <c r="G7744" s="271">
        <v>35947</v>
      </c>
      <c r="H7744" s="4">
        <v>9.2913147980373312E-2</v>
      </c>
      <c r="I7744" s="4">
        <v>9.1128344512267923E-2</v>
      </c>
      <c r="J7744" s="4">
        <v>0.11603673524549651</v>
      </c>
      <c r="K7744" s="4">
        <v>0.16094904092794415</v>
      </c>
    </row>
    <row r="7745" spans="7:11" x14ac:dyDescent="0.35">
      <c r="G7745" s="271">
        <v>35977</v>
      </c>
      <c r="H7745" s="4">
        <v>6.0487592909220345E-2</v>
      </c>
      <c r="I7745" s="4">
        <v>5.3491668112512825E-2</v>
      </c>
      <c r="J7745" s="4">
        <v>0.10890223540295985</v>
      </c>
      <c r="K7745" s="4">
        <v>0.15955478625786368</v>
      </c>
    </row>
    <row r="7746" spans="7:11" x14ac:dyDescent="0.35">
      <c r="G7746" s="271">
        <v>36008</v>
      </c>
      <c r="H7746" s="4">
        <v>7.5488451948863444E-2</v>
      </c>
      <c r="I7746" s="4">
        <v>0.2141904215238859</v>
      </c>
      <c r="J7746" s="4">
        <v>0.10750659992959566</v>
      </c>
      <c r="K7746" s="4">
        <v>0.1628420912203119</v>
      </c>
    </row>
    <row r="7747" spans="7:11" x14ac:dyDescent="0.35">
      <c r="G7747" s="271">
        <v>36039</v>
      </c>
      <c r="H7747" s="4">
        <v>-5.2422572157987957E-2</v>
      </c>
      <c r="I7747" s="4">
        <v>-5.6606072036010313E-2</v>
      </c>
      <c r="J7747" s="4">
        <v>7.9902621915832528E-2</v>
      </c>
      <c r="K7747" s="4">
        <v>0.12253198805974508</v>
      </c>
    </row>
    <row r="7748" spans="7:11" x14ac:dyDescent="0.35">
      <c r="G7748" s="271">
        <v>36069</v>
      </c>
      <c r="H7748" s="4">
        <v>-5.2735870875110891E-2</v>
      </c>
      <c r="I7748" s="4">
        <v>3.9886132433384791E-2</v>
      </c>
      <c r="J7748" s="4">
        <v>5.9613642243016907E-2</v>
      </c>
      <c r="K7748" s="4">
        <v>0.10741718587695415</v>
      </c>
    </row>
    <row r="7749" spans="7:11" x14ac:dyDescent="0.35">
      <c r="G7749" s="271">
        <v>36100</v>
      </c>
      <c r="H7749" s="4">
        <v>4.602910275764871E-2</v>
      </c>
      <c r="I7749" s="4">
        <v>0.12684209353042619</v>
      </c>
      <c r="J7749" s="4">
        <v>5.3158634686962358E-2</v>
      </c>
      <c r="K7749" s="4">
        <v>0.10602867451348663</v>
      </c>
    </row>
    <row r="7750" spans="7:11" x14ac:dyDescent="0.35">
      <c r="G7750" s="271">
        <v>36130</v>
      </c>
      <c r="H7750" s="4">
        <v>6.9809244367440959E-2</v>
      </c>
      <c r="I7750" s="4">
        <v>0.12912240096488037</v>
      </c>
      <c r="J7750" s="4">
        <v>5.1592150978137852E-2</v>
      </c>
      <c r="K7750" s="4">
        <v>9.7724496007389305E-2</v>
      </c>
    </row>
    <row r="7751" spans="7:11" x14ac:dyDescent="0.35">
      <c r="G7751" s="271">
        <v>36161</v>
      </c>
      <c r="H7751" s="4">
        <v>-1.198207260325157E-2</v>
      </c>
      <c r="I7751" s="4">
        <v>-1.0092696888375996E-2</v>
      </c>
      <c r="J7751" s="4">
        <v>4.6210139608596323E-2</v>
      </c>
      <c r="K7751" s="4">
        <v>7.9122341692596354E-2</v>
      </c>
    </row>
    <row r="7752" spans="7:11" x14ac:dyDescent="0.35">
      <c r="G7752" s="271">
        <v>36192</v>
      </c>
      <c r="H7752" s="4">
        <v>-1.6304622128104906E-2</v>
      </c>
      <c r="I7752" s="4">
        <v>8.1077501882235392E-2</v>
      </c>
      <c r="J7752" s="4">
        <v>3.3740808762338315E-2</v>
      </c>
      <c r="K7752" s="4">
        <v>7.7040400909800244E-2</v>
      </c>
    </row>
    <row r="7753" spans="7:11" x14ac:dyDescent="0.35">
      <c r="G7753" s="271">
        <v>36220</v>
      </c>
      <c r="H7753" s="4">
        <v>7.2094299480327528E-2</v>
      </c>
      <c r="I7753" s="4">
        <v>0.10501441889723329</v>
      </c>
      <c r="J7753" s="4">
        <v>2.366079258329834E-2</v>
      </c>
      <c r="K7753" s="4">
        <v>6.0509105967118559E-2</v>
      </c>
    </row>
    <row r="7754" spans="7:11" x14ac:dyDescent="0.35">
      <c r="G7754" s="271">
        <v>36251</v>
      </c>
      <c r="H7754" s="4">
        <v>3.1144173748420823E-2</v>
      </c>
      <c r="I7754" s="4">
        <v>0.11379638641524048</v>
      </c>
      <c r="J7754" s="4">
        <v>2.5913205496749914E-2</v>
      </c>
      <c r="K7754" s="4">
        <v>7.5472515253314443E-2</v>
      </c>
    </row>
    <row r="7755" spans="7:11" x14ac:dyDescent="0.35">
      <c r="G7755" s="271">
        <v>36281</v>
      </c>
      <c r="H7755" s="4">
        <v>2.9439620515393283E-2</v>
      </c>
      <c r="I7755" s="4">
        <v>9.8647730699687575E-2</v>
      </c>
      <c r="J7755" s="4">
        <v>2.6268512618457418E-2</v>
      </c>
      <c r="K7755" s="4">
        <v>7.6413048302730102E-2</v>
      </c>
    </row>
    <row r="7756" spans="7:11" x14ac:dyDescent="0.35">
      <c r="G7756" s="271">
        <v>36312</v>
      </c>
      <c r="H7756" s="4">
        <v>3.8388544751605469E-2</v>
      </c>
      <c r="I7756" s="4">
        <v>0.21900582864511065</v>
      </c>
      <c r="J7756" s="4">
        <v>2.2188794133082279E-2</v>
      </c>
      <c r="K7756" s="4">
        <v>8.7420142469952777E-2</v>
      </c>
    </row>
    <row r="7757" spans="7:11" x14ac:dyDescent="0.35">
      <c r="G7757" s="271">
        <v>36342</v>
      </c>
      <c r="H7757" s="4">
        <v>1.6927286302467648E-2</v>
      </c>
      <c r="I7757" s="4">
        <v>0.11358668164397945</v>
      </c>
      <c r="J7757" s="4">
        <v>1.8764434392843921E-2</v>
      </c>
      <c r="K7757" s="4">
        <v>9.2162106355638374E-2</v>
      </c>
    </row>
    <row r="7758" spans="7:11" x14ac:dyDescent="0.35">
      <c r="G7758" s="271">
        <v>36373</v>
      </c>
      <c r="H7758" s="4">
        <v>5.189315532192107E-2</v>
      </c>
      <c r="I7758" s="4">
        <v>0.2098038055011604</v>
      </c>
      <c r="J7758" s="4">
        <v>1.7731011363215865E-2</v>
      </c>
      <c r="K7758" s="4">
        <v>9.3088225143142855E-2</v>
      </c>
    </row>
    <row r="7759" spans="7:11" x14ac:dyDescent="0.35">
      <c r="G7759" s="271">
        <v>36404</v>
      </c>
      <c r="H7759" s="4">
        <v>0.10857803733956461</v>
      </c>
      <c r="I7759" s="4">
        <v>0.23781858654658516</v>
      </c>
      <c r="J7759" s="4">
        <v>2.9439825773342809E-2</v>
      </c>
      <c r="K7759" s="4">
        <v>0.11871835782824869</v>
      </c>
    </row>
    <row r="7760" spans="7:11" x14ac:dyDescent="0.35">
      <c r="G7760" s="271">
        <v>36434</v>
      </c>
      <c r="H7760" s="4">
        <v>3.4980195385346358E-2</v>
      </c>
      <c r="I7760" s="4">
        <v>0.1313875627005352</v>
      </c>
      <c r="J7760" s="4">
        <v>3.7829535712082363E-2</v>
      </c>
      <c r="K7760" s="4">
        <v>0.12748437822439929</v>
      </c>
    </row>
    <row r="7761" spans="7:11" x14ac:dyDescent="0.35">
      <c r="G7761" s="271">
        <v>36465</v>
      </c>
      <c r="H7761" s="4">
        <v>8.480131863928797E-2</v>
      </c>
      <c r="I7761" s="4">
        <v>0.16872456707764405</v>
      </c>
      <c r="J7761" s="4">
        <v>4.1688350440413968E-2</v>
      </c>
      <c r="K7761" s="4">
        <v>0.13129324824815503</v>
      </c>
    </row>
    <row r="7762" spans="7:11" x14ac:dyDescent="0.35">
      <c r="G7762" s="271">
        <v>36495</v>
      </c>
      <c r="H7762" s="4">
        <v>7.0257694564381801E-2</v>
      </c>
      <c r="I7762" s="4">
        <v>5.5669904890482957E-3</v>
      </c>
      <c r="J7762" s="4">
        <v>4.1900682664909539E-2</v>
      </c>
      <c r="K7762" s="4">
        <v>0.11955656131779135</v>
      </c>
    </row>
    <row r="7763" spans="7:11" x14ac:dyDescent="0.35">
      <c r="G7763" s="271">
        <v>36526</v>
      </c>
      <c r="H7763" s="4">
        <v>6.3101159960164521E-2</v>
      </c>
      <c r="I7763" s="4">
        <v>0.21990646321805918</v>
      </c>
      <c r="J7763" s="4">
        <v>4.8448648758752322E-2</v>
      </c>
      <c r="K7763" s="4">
        <v>0.13767589388533641</v>
      </c>
    </row>
    <row r="7764" spans="7:11" x14ac:dyDescent="0.35">
      <c r="G7764" s="271">
        <v>36557</v>
      </c>
      <c r="H7764" s="4">
        <v>0.11656423613737554</v>
      </c>
      <c r="I7764" s="4">
        <v>0.16302808984296213</v>
      </c>
      <c r="J7764" s="4">
        <v>6.0294860716678667E-2</v>
      </c>
      <c r="K7764" s="4">
        <v>0.14459960290315266</v>
      </c>
    </row>
    <row r="7765" spans="7:11" x14ac:dyDescent="0.35">
      <c r="G7765" s="271">
        <v>36586</v>
      </c>
      <c r="H7765" s="4">
        <v>0.1168969684591239</v>
      </c>
      <c r="I7765" s="4">
        <v>0.1649168922039681</v>
      </c>
      <c r="J7765" s="4">
        <v>6.4684835389136053E-2</v>
      </c>
      <c r="K7765" s="4">
        <v>0.15027566799761849</v>
      </c>
    </row>
    <row r="7766" spans="7:11" x14ac:dyDescent="0.35">
      <c r="G7766" s="271">
        <v>36617</v>
      </c>
      <c r="H7766" s="4">
        <v>4.1404261660783703E-2</v>
      </c>
      <c r="I7766" s="4">
        <v>6.7461578283504409E-2</v>
      </c>
      <c r="J7766" s="4">
        <v>6.5450897075719716E-2</v>
      </c>
      <c r="K7766" s="4">
        <v>0.14577982149071378</v>
      </c>
    </row>
    <row r="7767" spans="7:11" x14ac:dyDescent="0.35">
      <c r="G7767" s="271">
        <v>36647</v>
      </c>
      <c r="H7767" s="4">
        <v>0.21794076473572099</v>
      </c>
      <c r="I7767" s="4">
        <v>0.410658712554689</v>
      </c>
      <c r="J7767" s="4">
        <v>8.1262234492554652E-2</v>
      </c>
      <c r="K7767" s="4">
        <v>0.17322589288736157</v>
      </c>
    </row>
    <row r="7768" spans="7:11" x14ac:dyDescent="0.35">
      <c r="G7768" s="271">
        <v>36678</v>
      </c>
      <c r="H7768" s="4">
        <v>0.19641456199834706</v>
      </c>
      <c r="I7768" s="4">
        <v>0.23602992420335567</v>
      </c>
      <c r="J7768" s="4">
        <v>9.4532090713194128E-2</v>
      </c>
      <c r="K7768" s="4">
        <v>0.17563899323482146</v>
      </c>
    </row>
    <row r="7769" spans="7:11" x14ac:dyDescent="0.35">
      <c r="G7769" s="271">
        <v>36708</v>
      </c>
      <c r="H7769" s="4">
        <v>1.8342642724163305E-2</v>
      </c>
      <c r="I7769" s="4">
        <v>0.10454931489565911</v>
      </c>
      <c r="J7769" s="4">
        <v>9.4542300355883846E-2</v>
      </c>
      <c r="K7769" s="4">
        <v>0.17436616279305528</v>
      </c>
    </row>
    <row r="7770" spans="7:11" x14ac:dyDescent="0.35">
      <c r="G7770" s="271">
        <v>36739</v>
      </c>
      <c r="H7770" s="4">
        <v>0.21320388697151338</v>
      </c>
      <c r="I7770" s="4">
        <v>0.44175490674525286</v>
      </c>
      <c r="J7770" s="4">
        <v>0.10321222786939566</v>
      </c>
      <c r="K7770" s="4">
        <v>0.18860489599334063</v>
      </c>
    </row>
    <row r="7771" spans="7:11" x14ac:dyDescent="0.35">
      <c r="G7771" s="271">
        <v>36770</v>
      </c>
      <c r="H7771" s="4">
        <v>0.17118542312649687</v>
      </c>
      <c r="I7771" s="4">
        <v>0.10382172961278502</v>
      </c>
      <c r="J7771" s="4">
        <v>0.10804016645278147</v>
      </c>
      <c r="K7771" s="4">
        <v>0.17696427221566347</v>
      </c>
    </row>
    <row r="7772" spans="7:11" x14ac:dyDescent="0.35">
      <c r="G7772" s="271">
        <v>36800</v>
      </c>
      <c r="H7772" s="4">
        <v>0.13158079963910074</v>
      </c>
      <c r="I7772" s="4">
        <v>9.1064844937314149E-2</v>
      </c>
      <c r="J7772" s="4">
        <v>0.11657368446742677</v>
      </c>
      <c r="K7772" s="4">
        <v>0.17242922241200409</v>
      </c>
    </row>
    <row r="7773" spans="7:11" x14ac:dyDescent="0.35">
      <c r="G7773" s="271">
        <v>36831</v>
      </c>
      <c r="H7773" s="4">
        <v>0.18114128924070139</v>
      </c>
      <c r="I7773" s="4">
        <v>0.24025501256804471</v>
      </c>
      <c r="J7773" s="4">
        <v>0.12621166629691061</v>
      </c>
      <c r="K7773" s="4">
        <v>0.17911085644543268</v>
      </c>
    </row>
    <row r="7774" spans="7:11" x14ac:dyDescent="0.35">
      <c r="G7774" s="271">
        <v>36861</v>
      </c>
      <c r="H7774" s="4">
        <v>5.6551716462414969E-2</v>
      </c>
      <c r="I7774" s="4">
        <v>0.1444343276676574</v>
      </c>
      <c r="J7774" s="4">
        <v>0.12455164291454235</v>
      </c>
      <c r="K7774" s="4">
        <v>0.19085339392837652</v>
      </c>
    </row>
    <row r="7775" spans="7:11" x14ac:dyDescent="0.35">
      <c r="G7775" s="271">
        <v>36892</v>
      </c>
      <c r="H7775" s="4">
        <v>0.22196899905868972</v>
      </c>
      <c r="I7775" s="4">
        <v>0.30075734673165022</v>
      </c>
      <c r="J7775" s="4">
        <v>0.13815907985579812</v>
      </c>
      <c r="K7775" s="4">
        <v>0.19808406144168367</v>
      </c>
    </row>
    <row r="7776" spans="7:11" x14ac:dyDescent="0.35">
      <c r="G7776" s="271">
        <v>36923</v>
      </c>
      <c r="H7776" s="4">
        <v>8.6603361165548565E-2</v>
      </c>
      <c r="I7776" s="4">
        <v>6.4702961703604345E-2</v>
      </c>
      <c r="J7776" s="4">
        <v>0.13515866553795575</v>
      </c>
      <c r="K7776" s="4">
        <v>0.18873719984181614</v>
      </c>
    </row>
    <row r="7777" spans="7:11" x14ac:dyDescent="0.35">
      <c r="G7777" s="271">
        <v>36951</v>
      </c>
      <c r="H7777" s="4">
        <v>7.1629006930717942E-2</v>
      </c>
      <c r="I7777" s="4">
        <v>0.11087308178004451</v>
      </c>
      <c r="J7777" s="4">
        <v>0.13039350817209439</v>
      </c>
      <c r="K7777" s="4">
        <v>0.1828582842530595</v>
      </c>
    </row>
    <row r="7778" spans="7:11" x14ac:dyDescent="0.35">
      <c r="G7778" s="271">
        <v>36982</v>
      </c>
      <c r="H7778" s="4">
        <v>0.10053752276844152</v>
      </c>
      <c r="I7778" s="4">
        <v>0.32476734997755341</v>
      </c>
      <c r="J7778" s="4">
        <v>0.1348952879428178</v>
      </c>
      <c r="K7778" s="4">
        <v>0.2037761687262567</v>
      </c>
    </row>
    <row r="7779" spans="7:11" x14ac:dyDescent="0.35">
      <c r="G7779" s="271">
        <v>37012</v>
      </c>
      <c r="H7779" s="4">
        <v>3.9502430291105117E-2</v>
      </c>
      <c r="I7779" s="4">
        <v>2.330657788886259E-2</v>
      </c>
      <c r="J7779" s="4">
        <v>0.11935518614215024</v>
      </c>
      <c r="K7779" s="4">
        <v>0.16870122490646011</v>
      </c>
    </row>
    <row r="7780" spans="7:11" x14ac:dyDescent="0.35">
      <c r="G7780" s="271">
        <v>37043</v>
      </c>
      <c r="H7780" s="4">
        <v>-6.1256973214702803E-3</v>
      </c>
      <c r="I7780" s="4">
        <v>7.0274259975547926E-2</v>
      </c>
      <c r="J7780" s="4">
        <v>0.10174882105996619</v>
      </c>
      <c r="K7780" s="4">
        <v>0.15333766377068936</v>
      </c>
    </row>
    <row r="7781" spans="7:11" x14ac:dyDescent="0.35">
      <c r="G7781" s="271">
        <v>37073</v>
      </c>
      <c r="H7781" s="4">
        <v>3.8259385132461965E-2</v>
      </c>
      <c r="I7781" s="4">
        <v>0.15304826710131025</v>
      </c>
      <c r="J7781" s="4">
        <v>0.10316418420614837</v>
      </c>
      <c r="K7781" s="4">
        <v>0.15675624853229553</v>
      </c>
    </row>
    <row r="7782" spans="7:11" x14ac:dyDescent="0.35">
      <c r="G7782" s="271">
        <v>37104</v>
      </c>
      <c r="H7782" s="4">
        <v>0.11028898109499918</v>
      </c>
      <c r="I7782" s="4">
        <v>-1.6627363364903891E-2</v>
      </c>
      <c r="J7782" s="4">
        <v>9.8159055090480507E-2</v>
      </c>
      <c r="K7782" s="4">
        <v>0.12984001778612719</v>
      </c>
    </row>
    <row r="7783" spans="7:11" x14ac:dyDescent="0.35">
      <c r="G7783" s="271">
        <v>37135</v>
      </c>
      <c r="H7783" s="4">
        <v>-9.0710029922016489E-3</v>
      </c>
      <c r="I7783" s="4">
        <v>5.7992865865367449E-2</v>
      </c>
      <c r="J7783" s="4">
        <v>8.4451589097074953E-2</v>
      </c>
      <c r="K7783" s="4">
        <v>0.12560817663297708</v>
      </c>
    </row>
    <row r="7784" spans="7:11" x14ac:dyDescent="0.35">
      <c r="G7784" s="271">
        <v>37165</v>
      </c>
      <c r="H7784" s="4">
        <v>5.8492625642600382E-2</v>
      </c>
      <c r="I7784" s="4">
        <v>6.4131480264281615E-2</v>
      </c>
      <c r="J7784" s="4">
        <v>7.8240182341317688E-2</v>
      </c>
      <c r="K7784" s="4">
        <v>0.1228495689343585</v>
      </c>
    </row>
    <row r="7785" spans="7:11" x14ac:dyDescent="0.35">
      <c r="G7785" s="271">
        <v>37196</v>
      </c>
      <c r="H7785" s="4">
        <v>-4.467957924161714E-2</v>
      </c>
      <c r="I7785" s="4">
        <v>-0.10254046163441743</v>
      </c>
      <c r="J7785" s="4">
        <v>5.5619465327313877E-2</v>
      </c>
      <c r="K7785" s="4">
        <v>9.1166404898139541E-2</v>
      </c>
    </row>
    <row r="7786" spans="7:11" x14ac:dyDescent="0.35">
      <c r="G7786" s="271">
        <v>37226</v>
      </c>
      <c r="H7786" s="4">
        <v>-8.527506058988088E-2</v>
      </c>
      <c r="I7786" s="4">
        <v>-5.4864591975814059E-2</v>
      </c>
      <c r="J7786" s="4">
        <v>4.2896057335536142E-2</v>
      </c>
      <c r="K7786" s="4">
        <v>7.5408002663739149E-2</v>
      </c>
    </row>
    <row r="7787" spans="7:11" x14ac:dyDescent="0.35">
      <c r="G7787" s="271">
        <v>37257</v>
      </c>
      <c r="H7787" s="4">
        <v>-2.2953822105131416E-2</v>
      </c>
      <c r="I7787" s="4">
        <v>2.9811698330004521E-3</v>
      </c>
      <c r="J7787" s="4">
        <v>2.2905359728884411E-2</v>
      </c>
      <c r="K7787" s="4">
        <v>5.3005375075773742E-2</v>
      </c>
    </row>
    <row r="7788" spans="7:11" x14ac:dyDescent="0.35">
      <c r="G7788" s="271">
        <v>37288</v>
      </c>
      <c r="H7788" s="4">
        <v>4.5425539037533547E-3</v>
      </c>
      <c r="I7788" s="4">
        <v>7.9876686581076717E-2</v>
      </c>
      <c r="J7788" s="4">
        <v>1.6042037918972518E-2</v>
      </c>
      <c r="K7788" s="4">
        <v>5.4293447724496513E-2</v>
      </c>
    </row>
    <row r="7789" spans="7:11" x14ac:dyDescent="0.35">
      <c r="G7789" s="271">
        <v>37316</v>
      </c>
      <c r="H7789" s="4">
        <v>-4.3344481508710175E-2</v>
      </c>
      <c r="I7789" s="4">
        <v>-0.14889553470619199</v>
      </c>
      <c r="J7789" s="4">
        <v>5.3890357894144092E-3</v>
      </c>
      <c r="K7789" s="4">
        <v>2.9857048562009103E-2</v>
      </c>
    </row>
    <row r="7790" spans="7:11" x14ac:dyDescent="0.35">
      <c r="G7790" s="271">
        <v>37347</v>
      </c>
      <c r="H7790" s="4">
        <v>0.1544680222834951</v>
      </c>
      <c r="I7790" s="4">
        <v>-1.7111100460711626E-2</v>
      </c>
      <c r="J7790" s="4">
        <v>1.0306339544082999E-2</v>
      </c>
      <c r="K7790" s="4">
        <v>5.0349469481141274E-3</v>
      </c>
    </row>
    <row r="7791" spans="7:11" x14ac:dyDescent="0.35">
      <c r="G7791" s="271">
        <v>37377</v>
      </c>
      <c r="H7791" s="4">
        <v>7.3956226348357301E-2</v>
      </c>
      <c r="I7791" s="4">
        <v>-6.9522960489542873E-2</v>
      </c>
      <c r="J7791" s="4">
        <v>1.3443873271224538E-2</v>
      </c>
      <c r="K7791" s="4">
        <v>-3.6410362450262079E-3</v>
      </c>
    </row>
    <row r="7792" spans="7:11" x14ac:dyDescent="0.35">
      <c r="G7792" s="271">
        <v>37408</v>
      </c>
      <c r="H7792" s="4">
        <v>-2.5583046938127296E-2</v>
      </c>
      <c r="I7792" s="4">
        <v>-8.0875203059424527E-2</v>
      </c>
      <c r="J7792" s="4">
        <v>1.182653527311972E-2</v>
      </c>
      <c r="K7792" s="4">
        <v>-1.7282459520096438E-2</v>
      </c>
    </row>
    <row r="7793" spans="7:11" x14ac:dyDescent="0.35">
      <c r="G7793" s="271">
        <v>37438</v>
      </c>
      <c r="H7793" s="4">
        <v>0.15774437257273988</v>
      </c>
      <c r="I7793" s="4">
        <v>0.1059616940253616</v>
      </c>
      <c r="J7793" s="4">
        <v>2.0540486942849601E-2</v>
      </c>
      <c r="K7793" s="4">
        <v>-1.9183323211385828E-2</v>
      </c>
    </row>
    <row r="7794" spans="7:11" x14ac:dyDescent="0.35">
      <c r="G7794" s="271">
        <v>37469</v>
      </c>
      <c r="H7794" s="4">
        <v>-5.6442827124170147E-4</v>
      </c>
      <c r="I7794" s="4">
        <v>-4.3607647600870769E-2</v>
      </c>
      <c r="J7794" s="4">
        <v>1.4368325548888228E-2</v>
      </c>
      <c r="K7794" s="4">
        <v>-2.0889463407973929E-2</v>
      </c>
    </row>
    <row r="7795" spans="7:11" x14ac:dyDescent="0.35">
      <c r="G7795" s="271">
        <v>37500</v>
      </c>
      <c r="H7795" s="4">
        <v>8.2688035360223511E-2</v>
      </c>
      <c r="I7795" s="4">
        <v>3.4897010863223388E-2</v>
      </c>
      <c r="J7795" s="4">
        <v>2.1161480154195056E-2</v>
      </c>
      <c r="K7795" s="4">
        <v>-2.2436154280855658E-2</v>
      </c>
    </row>
    <row r="7796" spans="7:11" x14ac:dyDescent="0.35">
      <c r="G7796" s="271">
        <v>37530</v>
      </c>
      <c r="H7796" s="4">
        <v>9.2643767464612115E-2</v>
      </c>
      <c r="I7796" s="4">
        <v>9.884976347262886E-2</v>
      </c>
      <c r="J7796" s="4">
        <v>2.4427672784721688E-2</v>
      </c>
      <c r="K7796" s="4">
        <v>-1.8934564871440518E-2</v>
      </c>
    </row>
    <row r="7797" spans="7:11" x14ac:dyDescent="0.35">
      <c r="G7797" s="271">
        <v>37561</v>
      </c>
      <c r="H7797" s="4">
        <v>0.11199263803723536</v>
      </c>
      <c r="I7797" s="4">
        <v>0.21849945101426593</v>
      </c>
      <c r="J7797" s="4">
        <v>4.0012663629367839E-2</v>
      </c>
      <c r="K7797" s="4">
        <v>7.982287716276959E-3</v>
      </c>
    </row>
    <row r="7798" spans="7:11" x14ac:dyDescent="0.35">
      <c r="G7798" s="271">
        <v>37591</v>
      </c>
      <c r="H7798" s="4">
        <v>0.20945687626133225</v>
      </c>
      <c r="I7798" s="4">
        <v>0.26580182006581965</v>
      </c>
      <c r="J7798" s="4">
        <v>6.4131320047871032E-2</v>
      </c>
      <c r="K7798" s="4">
        <v>3.1305958448311522E-2</v>
      </c>
    </row>
    <row r="7799" spans="7:11" x14ac:dyDescent="0.35">
      <c r="G7799" s="271">
        <v>37622</v>
      </c>
      <c r="H7799" s="4">
        <v>4.4134313986498919E-2</v>
      </c>
      <c r="I7799" s="4">
        <v>4.8192704523655872E-2</v>
      </c>
      <c r="J7799" s="4">
        <v>7.0346536937464066E-2</v>
      </c>
      <c r="K7799" s="4">
        <v>3.5225597335165837E-2</v>
      </c>
    </row>
    <row r="7800" spans="7:11" x14ac:dyDescent="0.35">
      <c r="G7800" s="271">
        <v>37653</v>
      </c>
      <c r="H7800" s="4">
        <v>2.6410739528497373E-2</v>
      </c>
      <c r="I7800" s="4">
        <v>9.5825428215134956E-3</v>
      </c>
      <c r="J7800" s="4">
        <v>7.2247847613937655E-2</v>
      </c>
      <c r="K7800" s="4">
        <v>2.9661487467981473E-2</v>
      </c>
    </row>
    <row r="7801" spans="7:11" x14ac:dyDescent="0.35">
      <c r="G7801" s="271">
        <v>37681</v>
      </c>
      <c r="H7801" s="4">
        <v>2.296857623152504E-2</v>
      </c>
      <c r="I7801" s="4">
        <v>0.18102244056732686</v>
      </c>
      <c r="J7801" s="4">
        <v>7.8766743540805928E-2</v>
      </c>
      <c r="K7801" s="4">
        <v>5.8362404387588773E-2</v>
      </c>
    </row>
    <row r="7802" spans="7:11" x14ac:dyDescent="0.35">
      <c r="G7802" s="271">
        <v>37712</v>
      </c>
      <c r="H7802" s="4">
        <v>-5.2954045364222546E-2</v>
      </c>
      <c r="I7802" s="4">
        <v>-1.842391463816051E-2</v>
      </c>
      <c r="J7802" s="4">
        <v>6.1064150974233344E-2</v>
      </c>
      <c r="K7802" s="4">
        <v>5.8362503720695402E-2</v>
      </c>
    </row>
    <row r="7803" spans="7:11" x14ac:dyDescent="0.35">
      <c r="G7803" s="271">
        <v>37742</v>
      </c>
      <c r="H7803" s="4">
        <v>-7.1607916656479698E-2</v>
      </c>
      <c r="I7803" s="4">
        <v>0.10031999575212902</v>
      </c>
      <c r="J7803" s="4">
        <v>4.7538101910330699E-2</v>
      </c>
      <c r="K7803" s="4">
        <v>7.4091167377697387E-2</v>
      </c>
    </row>
    <row r="7804" spans="7:11" x14ac:dyDescent="0.35">
      <c r="G7804" s="271">
        <v>37773</v>
      </c>
      <c r="H7804" s="4">
        <v>6.6414716264309837E-2</v>
      </c>
      <c r="I7804" s="4">
        <v>4.6311178220270754E-2</v>
      </c>
      <c r="J7804" s="4">
        <v>5.5103001144692243E-2</v>
      </c>
      <c r="K7804" s="4">
        <v>8.6372438490899928E-2</v>
      </c>
    </row>
    <row r="7805" spans="7:11" x14ac:dyDescent="0.35">
      <c r="G7805" s="271">
        <v>37803</v>
      </c>
      <c r="H7805" s="4">
        <v>-4.3862708788666716E-2</v>
      </c>
      <c r="I7805" s="4">
        <v>3.4866844946348508E-3</v>
      </c>
      <c r="J7805" s="4">
        <v>3.9705788701590583E-2</v>
      </c>
      <c r="K7805" s="4">
        <v>7.7563611256364906E-2</v>
      </c>
    </row>
    <row r="7806" spans="7:11" x14ac:dyDescent="0.35">
      <c r="G7806" s="271">
        <v>37834</v>
      </c>
      <c r="H7806" s="4">
        <v>-6.602967992481179E-2</v>
      </c>
      <c r="I7806" s="4">
        <v>0.11127144345643503</v>
      </c>
      <c r="J7806" s="4">
        <v>3.5801709185760089E-2</v>
      </c>
      <c r="K7806" s="4">
        <v>8.7455806784800361E-2</v>
      </c>
    </row>
    <row r="7807" spans="7:11" x14ac:dyDescent="0.35">
      <c r="G7807" s="271">
        <v>37865</v>
      </c>
      <c r="H7807" s="4">
        <v>4.4653148583162272E-2</v>
      </c>
      <c r="I7807" s="4">
        <v>0.16029752069981007</v>
      </c>
      <c r="J7807" s="4">
        <v>3.3103613255911046E-2</v>
      </c>
      <c r="K7807" s="4">
        <v>9.8239379474348132E-2</v>
      </c>
    </row>
    <row r="7808" spans="7:11" x14ac:dyDescent="0.35">
      <c r="G7808" s="271">
        <v>37895</v>
      </c>
      <c r="H7808" s="4">
        <v>2.5069980832046923E-2</v>
      </c>
      <c r="I7808" s="4">
        <v>-1.3035822983509249E-4</v>
      </c>
      <c r="J7808" s="4">
        <v>2.7088849045206809E-2</v>
      </c>
      <c r="K7808" s="4">
        <v>8.8524120231714853E-2</v>
      </c>
    </row>
    <row r="7809" spans="7:11" x14ac:dyDescent="0.35">
      <c r="G7809" s="271">
        <v>37926</v>
      </c>
      <c r="H7809" s="4">
        <v>-6.7533142797990053E-2</v>
      </c>
      <c r="I7809" s="4">
        <v>-3.7957787961964029E-2</v>
      </c>
      <c r="J7809" s="4">
        <v>9.2715512356345009E-3</v>
      </c>
      <c r="K7809" s="4">
        <v>6.5576390196147694E-2</v>
      </c>
    </row>
    <row r="7810" spans="7:11" x14ac:dyDescent="0.35">
      <c r="G7810" s="271">
        <v>37956</v>
      </c>
      <c r="H7810" s="4">
        <v>-4.3818478334440747E-2</v>
      </c>
      <c r="I7810" s="4">
        <v>-3.8859478792155788E-2</v>
      </c>
      <c r="J7810" s="4">
        <v>-1.0285629542399866E-2</v>
      </c>
      <c r="K7810" s="4">
        <v>4.2395469728853552E-2</v>
      </c>
    </row>
    <row r="7811" spans="7:11" x14ac:dyDescent="0.35">
      <c r="G7811" s="271">
        <v>37987</v>
      </c>
      <c r="H7811" s="4">
        <v>-6.3740852638285439E-3</v>
      </c>
      <c r="I7811" s="4">
        <v>4.2629735484787323E-2</v>
      </c>
      <c r="J7811" s="4">
        <v>-1.4513451227852858E-2</v>
      </c>
      <c r="K7811" s="4">
        <v>4.1929673858751348E-2</v>
      </c>
    </row>
    <row r="7812" spans="7:11" x14ac:dyDescent="0.35">
      <c r="G7812" s="271">
        <v>38018</v>
      </c>
      <c r="H7812" s="4">
        <v>2.5255379323837257E-2</v>
      </c>
      <c r="I7812" s="4">
        <v>0.17568865545531209</v>
      </c>
      <c r="J7812" s="4">
        <v>-1.4522085652067807E-2</v>
      </c>
      <c r="K7812" s="4">
        <v>5.5431928413449905E-2</v>
      </c>
    </row>
    <row r="7813" spans="7:11" x14ac:dyDescent="0.35">
      <c r="G7813" s="271">
        <v>38047</v>
      </c>
      <c r="H7813" s="4">
        <v>4.6294627902833563E-2</v>
      </c>
      <c r="I7813" s="4">
        <v>7.0701267761207109E-2</v>
      </c>
      <c r="J7813" s="4">
        <v>-1.2434066129070498E-2</v>
      </c>
      <c r="K7813" s="4">
        <v>4.735574428171474E-2</v>
      </c>
    </row>
    <row r="7814" spans="7:11" x14ac:dyDescent="0.35">
      <c r="G7814" s="271">
        <v>38078</v>
      </c>
      <c r="H7814" s="4">
        <v>5.3169712267324032E-2</v>
      </c>
      <c r="I7814" s="4">
        <v>0.17524607612778298</v>
      </c>
      <c r="J7814" s="4">
        <v>-3.7536398378108515E-3</v>
      </c>
      <c r="K7814" s="4">
        <v>6.3633112855322471E-2</v>
      </c>
    </row>
    <row r="7815" spans="7:11" x14ac:dyDescent="0.35">
      <c r="G7815" s="271">
        <v>38108</v>
      </c>
      <c r="H7815" s="4">
        <v>5.9456661659370136E-2</v>
      </c>
      <c r="I7815" s="4">
        <v>0.14325428153886643</v>
      </c>
      <c r="J7815" s="4">
        <v>7.539775594653797E-3</v>
      </c>
      <c r="K7815" s="4">
        <v>6.778970038607679E-2</v>
      </c>
    </row>
    <row r="7816" spans="7:11" x14ac:dyDescent="0.35">
      <c r="G7816" s="271">
        <v>38139</v>
      </c>
      <c r="H7816" s="4">
        <v>0.10952673393451207</v>
      </c>
      <c r="I7816" s="4">
        <v>0.20498557773056092</v>
      </c>
      <c r="J7816" s="4">
        <v>1.1348113744717558E-2</v>
      </c>
      <c r="K7816" s="4">
        <v>8.1037740577656558E-2</v>
      </c>
    </row>
    <row r="7817" spans="7:11" x14ac:dyDescent="0.35">
      <c r="G7817" s="271">
        <v>38169</v>
      </c>
      <c r="H7817" s="4">
        <v>-1.6011249498913527E-2</v>
      </c>
      <c r="I7817" s="4">
        <v>0.11927870310675259</v>
      </c>
      <c r="J7817" s="4">
        <v>1.3641179793685509E-2</v>
      </c>
      <c r="K7817" s="4">
        <v>9.0458014112669183E-2</v>
      </c>
    </row>
    <row r="7818" spans="7:11" x14ac:dyDescent="0.35">
      <c r="G7818" s="271">
        <v>38200</v>
      </c>
      <c r="H7818" s="4">
        <v>0.13160303365863735</v>
      </c>
      <c r="I7818" s="4">
        <v>0.32450046751948691</v>
      </c>
      <c r="J7818" s="4">
        <v>2.4575161607012896E-2</v>
      </c>
      <c r="K7818" s="4">
        <v>0.104027281224228</v>
      </c>
    </row>
    <row r="7819" spans="7:11" x14ac:dyDescent="0.35">
      <c r="G7819" s="271">
        <v>38231</v>
      </c>
      <c r="H7819" s="4">
        <v>2.2621192223633679E-2</v>
      </c>
      <c r="I7819" s="4">
        <v>0.17035255115929426</v>
      </c>
      <c r="J7819" s="4">
        <v>2.2898509766852371E-2</v>
      </c>
      <c r="K7819" s="4">
        <v>0.10567029621209678</v>
      </c>
    </row>
    <row r="7820" spans="7:11" x14ac:dyDescent="0.35">
      <c r="G7820" s="271">
        <v>38261</v>
      </c>
      <c r="H7820" s="4">
        <v>-5.2934414144091058E-2</v>
      </c>
      <c r="I7820" s="4">
        <v>8.1820316174927354E-2</v>
      </c>
      <c r="J7820" s="4">
        <v>1.541456599239388E-2</v>
      </c>
      <c r="K7820" s="4">
        <v>0.11306427755455073</v>
      </c>
    </row>
    <row r="7821" spans="7:11" x14ac:dyDescent="0.35">
      <c r="G7821" s="271">
        <v>38292</v>
      </c>
      <c r="H7821" s="4">
        <v>4.8399028964488888E-2</v>
      </c>
      <c r="I7821" s="4">
        <v>0.18915213403850806</v>
      </c>
      <c r="J7821" s="4">
        <v>2.7154881739177794E-2</v>
      </c>
      <c r="K7821" s="4">
        <v>0.13377508638971269</v>
      </c>
    </row>
    <row r="7822" spans="7:11" x14ac:dyDescent="0.35">
      <c r="G7822" s="271">
        <v>38322</v>
      </c>
      <c r="H7822" s="4">
        <v>1.2891892444624187E-3</v>
      </c>
      <c r="I7822" s="4">
        <v>0.18330904684752158</v>
      </c>
      <c r="J7822" s="4">
        <v>3.1334731113197289E-2</v>
      </c>
      <c r="K7822" s="4">
        <v>0.15242511240702572</v>
      </c>
    </row>
    <row r="7823" spans="7:11" x14ac:dyDescent="0.35">
      <c r="G7823" s="271">
        <v>38353</v>
      </c>
      <c r="H7823" s="4">
        <v>-8.6259668500651365E-2</v>
      </c>
      <c r="I7823" s="4">
        <v>4.2660433765076222E-2</v>
      </c>
      <c r="J7823" s="4">
        <v>2.429234409255443E-2</v>
      </c>
      <c r="K7823" s="4">
        <v>0.1520327470446432</v>
      </c>
    </row>
    <row r="7824" spans="7:11" x14ac:dyDescent="0.35">
      <c r="G7824" s="271">
        <v>38384</v>
      </c>
      <c r="H7824" s="4">
        <v>-3.443102289713873E-2</v>
      </c>
      <c r="I7824" s="4">
        <v>7.336326295198492E-2</v>
      </c>
      <c r="J7824" s="4">
        <v>1.9055080959939241E-2</v>
      </c>
      <c r="K7824" s="4">
        <v>0.14307083020119027</v>
      </c>
    </row>
    <row r="7825" spans="7:11" x14ac:dyDescent="0.35">
      <c r="G7825" s="271">
        <v>38412</v>
      </c>
      <c r="H7825" s="4">
        <v>-1.319741198840918E-2</v>
      </c>
      <c r="I7825" s="4">
        <v>0.17557759525960437</v>
      </c>
      <c r="J7825" s="4">
        <v>1.371982766146651E-2</v>
      </c>
      <c r="K7825" s="4">
        <v>0.15214533635849903</v>
      </c>
    </row>
    <row r="7826" spans="7:11" x14ac:dyDescent="0.35">
      <c r="G7826" s="271">
        <v>38443</v>
      </c>
      <c r="H7826" s="4">
        <v>2.3557729608441491E-2</v>
      </c>
      <c r="I7826" s="4">
        <v>0.21837014879913008</v>
      </c>
      <c r="J7826" s="4">
        <v>1.1381449580369019E-2</v>
      </c>
      <c r="K7826" s="4">
        <v>0.15644261276034532</v>
      </c>
    </row>
    <row r="7827" spans="7:11" x14ac:dyDescent="0.35">
      <c r="G7827" s="271">
        <v>38473</v>
      </c>
      <c r="H7827" s="4">
        <v>-4.8735374490913475E-2</v>
      </c>
      <c r="I7827" s="4">
        <v>0.10049669494117164</v>
      </c>
      <c r="J7827" s="4">
        <v>2.1900001493777577E-3</v>
      </c>
      <c r="K7827" s="4">
        <v>0.15217199486255306</v>
      </c>
    </row>
    <row r="7828" spans="7:11" x14ac:dyDescent="0.35">
      <c r="G7828" s="271">
        <v>38504</v>
      </c>
      <c r="H7828" s="4">
        <v>-8.1611808158361332E-2</v>
      </c>
      <c r="I7828" s="4">
        <v>9.8884566437723809E-2</v>
      </c>
      <c r="J7828" s="4">
        <v>-1.3935196864009902E-2</v>
      </c>
      <c r="K7828" s="4">
        <v>0.14307936957806922</v>
      </c>
    </row>
    <row r="7829" spans="7:11" x14ac:dyDescent="0.35">
      <c r="G7829" s="271">
        <v>38534</v>
      </c>
      <c r="H7829" s="4">
        <v>-6.3605194677640031E-2</v>
      </c>
      <c r="I7829" s="4">
        <v>3.8520688480338405E-2</v>
      </c>
      <c r="J7829" s="4">
        <v>-1.7419510711363717E-2</v>
      </c>
      <c r="K7829" s="4">
        <v>0.13610762041727664</v>
      </c>
    </row>
    <row r="7830" spans="7:11" x14ac:dyDescent="0.35">
      <c r="G7830" s="271">
        <v>38565</v>
      </c>
      <c r="H7830" s="4">
        <v>7.8077553027499746E-2</v>
      </c>
      <c r="I7830" s="4">
        <v>0.11631015246592868</v>
      </c>
      <c r="J7830" s="4">
        <v>-1.9569853622099176E-2</v>
      </c>
      <c r="K7830" s="4">
        <v>0.12385679185287457</v>
      </c>
    </row>
    <row r="7831" spans="7:11" x14ac:dyDescent="0.35">
      <c r="G7831" s="271">
        <v>38596</v>
      </c>
      <c r="H7831" s="4">
        <v>9.6277515146665493E-3</v>
      </c>
      <c r="I7831" s="4">
        <v>5.1527514577621281E-2</v>
      </c>
      <c r="J7831" s="4">
        <v>-2.0524582564742766E-2</v>
      </c>
      <c r="K7831" s="4">
        <v>0.11292607767871243</v>
      </c>
    </row>
    <row r="7832" spans="7:11" x14ac:dyDescent="0.35">
      <c r="G7832" s="271">
        <v>38626</v>
      </c>
      <c r="H7832" s="4">
        <v>-1.5264738358610197E-2</v>
      </c>
      <c r="I7832" s="4">
        <v>4.0841043794901832E-2</v>
      </c>
      <c r="J7832" s="4">
        <v>-1.698922124423996E-2</v>
      </c>
      <c r="K7832" s="4">
        <v>0.10912685279038015</v>
      </c>
    </row>
    <row r="7833" spans="7:11" x14ac:dyDescent="0.35">
      <c r="G7833" s="271">
        <v>38657</v>
      </c>
      <c r="H7833" s="4">
        <v>-2.1838844701826399E-2</v>
      </c>
      <c r="I7833" s="4">
        <v>3.9246051032113316E-2</v>
      </c>
      <c r="J7833" s="4">
        <v>-2.3594928838685192E-2</v>
      </c>
      <c r="K7833" s="4">
        <v>9.6341732744822828E-2</v>
      </c>
    </row>
    <row r="7834" spans="7:11" x14ac:dyDescent="0.35">
      <c r="G7834" s="271">
        <v>38687</v>
      </c>
      <c r="H7834" s="4">
        <v>5.8752036157021292E-2</v>
      </c>
      <c r="I7834" s="4">
        <v>0.14200964225639479</v>
      </c>
      <c r="J7834" s="4">
        <v>-1.8770318188751856E-2</v>
      </c>
      <c r="K7834" s="4">
        <v>9.4016232502151187E-2</v>
      </c>
    </row>
    <row r="7835" spans="7:11" x14ac:dyDescent="0.35">
      <c r="G7835" s="271">
        <v>38718</v>
      </c>
      <c r="H7835" s="4">
        <v>0.14511973661666477</v>
      </c>
      <c r="I7835" s="4">
        <v>0.2383536263660353</v>
      </c>
      <c r="J7835" s="4">
        <v>-1.6528983211028248E-5</v>
      </c>
      <c r="K7835" s="4">
        <v>0.10943570507941436</v>
      </c>
    </row>
    <row r="7836" spans="7:11" x14ac:dyDescent="0.35">
      <c r="G7836" s="271">
        <v>38749</v>
      </c>
      <c r="H7836" s="4">
        <v>9.4550348890168445E-2</v>
      </c>
      <c r="I7836" s="4">
        <v>0.16950356772063069</v>
      </c>
      <c r="J7836" s="4">
        <v>1.0813429494057392E-2</v>
      </c>
      <c r="K7836" s="4">
        <v>0.11741533174963337</v>
      </c>
    </row>
    <row r="7837" spans="7:11" x14ac:dyDescent="0.35">
      <c r="G7837" s="271">
        <v>38777</v>
      </c>
      <c r="H7837" s="4">
        <v>0.15344453685153447</v>
      </c>
      <c r="I7837" s="4">
        <v>0.14271394613761346</v>
      </c>
      <c r="J7837" s="4">
        <v>2.5690507712855304E-2</v>
      </c>
      <c r="K7837" s="4">
        <v>0.11517896280348183</v>
      </c>
    </row>
    <row r="7838" spans="7:11" x14ac:dyDescent="0.35">
      <c r="G7838" s="271">
        <v>38808</v>
      </c>
      <c r="H7838" s="4">
        <v>-9.8066548388403674E-2</v>
      </c>
      <c r="I7838" s="4">
        <v>-3.3660939750728813E-2</v>
      </c>
      <c r="J7838" s="4">
        <v>1.526544663308349E-2</v>
      </c>
      <c r="K7838" s="4">
        <v>9.2474672751406972E-2</v>
      </c>
    </row>
    <row r="7839" spans="7:11" x14ac:dyDescent="0.35">
      <c r="G7839" s="271">
        <v>38838</v>
      </c>
      <c r="H7839" s="4">
        <v>0.14515948680183755</v>
      </c>
      <c r="I7839" s="4">
        <v>0.20814111977319461</v>
      </c>
      <c r="J7839" s="4">
        <v>3.157178368914515E-2</v>
      </c>
      <c r="K7839" s="4">
        <v>0.10242911940120192</v>
      </c>
    </row>
    <row r="7840" spans="7:11" x14ac:dyDescent="0.35">
      <c r="G7840" s="271">
        <v>38869</v>
      </c>
      <c r="H7840" s="4">
        <v>0.15596145931098881</v>
      </c>
      <c r="I7840" s="4">
        <v>0.12717841376825789</v>
      </c>
      <c r="J7840" s="4">
        <v>5.2171017830773714E-2</v>
      </c>
      <c r="K7840" s="4">
        <v>0.10494702592802274</v>
      </c>
    </row>
    <row r="7841" spans="7:11" x14ac:dyDescent="0.35">
      <c r="G7841" s="271">
        <v>38899</v>
      </c>
      <c r="H7841" s="4">
        <v>7.3426258674115452E-2</v>
      </c>
      <c r="I7841" s="4">
        <v>0.15291127748480204</v>
      </c>
      <c r="J7841" s="4">
        <v>6.2287279431477272E-2</v>
      </c>
      <c r="K7841" s="4">
        <v>0.11351060702957882</v>
      </c>
    </row>
    <row r="7842" spans="7:11" x14ac:dyDescent="0.35">
      <c r="G7842" s="271">
        <v>38930</v>
      </c>
      <c r="H7842" s="4">
        <v>9.604368230803173E-2</v>
      </c>
      <c r="I7842" s="4">
        <v>0.15608190740738737</v>
      </c>
      <c r="J7842" s="4">
        <v>6.3535676754618686E-2</v>
      </c>
      <c r="K7842" s="4">
        <v>0.11651931814762495</v>
      </c>
    </row>
    <row r="7843" spans="7:11" x14ac:dyDescent="0.35">
      <c r="G7843" s="271">
        <v>38961</v>
      </c>
      <c r="H7843" s="4">
        <v>3.6292697635893267E-2</v>
      </c>
      <c r="I7843" s="4">
        <v>4.8618648939239506E-2</v>
      </c>
      <c r="J7843" s="4">
        <v>6.5669614736729942E-2</v>
      </c>
      <c r="K7843" s="4">
        <v>0.11595770299946717</v>
      </c>
    </row>
    <row r="7844" spans="7:11" x14ac:dyDescent="0.35">
      <c r="G7844" s="271">
        <v>38991</v>
      </c>
      <c r="H7844" s="4">
        <v>4.0240233767445455E-2</v>
      </c>
      <c r="I7844" s="4">
        <v>0.20954478190793813</v>
      </c>
      <c r="J7844" s="4">
        <v>7.076109607537262E-2</v>
      </c>
      <c r="K7844" s="4">
        <v>0.12959601984144364</v>
      </c>
    </row>
    <row r="7845" spans="7:11" x14ac:dyDescent="0.35">
      <c r="G7845" s="271">
        <v>39022</v>
      </c>
      <c r="H7845" s="4">
        <v>5.5605233091580608E-2</v>
      </c>
      <c r="I7845" s="4">
        <v>-4.3754759305475899E-2</v>
      </c>
      <c r="J7845" s="4">
        <v>7.8588830283832456E-2</v>
      </c>
      <c r="K7845" s="4">
        <v>0.12196163051415176</v>
      </c>
    </row>
    <row r="7846" spans="7:11" x14ac:dyDescent="0.35">
      <c r="G7846" s="271">
        <v>39052</v>
      </c>
      <c r="H7846" s="4">
        <v>-1.3729593698302955E-2</v>
      </c>
      <c r="I7846" s="4">
        <v>-3.347264008548323E-2</v>
      </c>
      <c r="J7846" s="4">
        <v>7.1926431298662497E-2</v>
      </c>
      <c r="K7846" s="4">
        <v>0.10687078318283572</v>
      </c>
    </row>
    <row r="7847" spans="7:11" x14ac:dyDescent="0.35">
      <c r="G7847" s="271">
        <v>39083</v>
      </c>
      <c r="H7847" s="4">
        <v>9.0330715618396562E-2</v>
      </c>
      <c r="I7847" s="4">
        <v>0.13751466112089217</v>
      </c>
      <c r="J7847" s="4">
        <v>6.7815275075421511E-2</v>
      </c>
      <c r="K7847" s="4">
        <v>0.10015566501955986</v>
      </c>
    </row>
    <row r="7848" spans="7:11" x14ac:dyDescent="0.35">
      <c r="G7848" s="271">
        <v>39114</v>
      </c>
      <c r="H7848" s="4">
        <v>8.6298544183578185E-2</v>
      </c>
      <c r="I7848" s="4">
        <v>0.10174323733804647</v>
      </c>
      <c r="J7848" s="4">
        <v>6.7280081965131577E-2</v>
      </c>
      <c r="K7848" s="4">
        <v>9.5010579877058632E-2</v>
      </c>
    </row>
    <row r="7849" spans="7:11" x14ac:dyDescent="0.35">
      <c r="G7849" s="271">
        <v>39142</v>
      </c>
      <c r="H7849" s="4">
        <v>3.8385070901486351E-2</v>
      </c>
      <c r="I7849" s="4">
        <v>3.4472805438406917E-2</v>
      </c>
      <c r="J7849" s="4">
        <v>5.6899438889879361E-2</v>
      </c>
      <c r="K7849" s="4">
        <v>8.5315713630848222E-2</v>
      </c>
    </row>
    <row r="7850" spans="7:11" x14ac:dyDescent="0.35">
      <c r="G7850" s="271">
        <v>39173</v>
      </c>
      <c r="H7850" s="4">
        <v>8.6202223972622782E-2</v>
      </c>
      <c r="I7850" s="4">
        <v>0.16725813887118268</v>
      </c>
      <c r="J7850" s="4">
        <v>7.2207816021346849E-2</v>
      </c>
      <c r="K7850" s="4">
        <v>0.10295010674338978</v>
      </c>
    </row>
    <row r="7851" spans="7:11" x14ac:dyDescent="0.35">
      <c r="G7851" s="271">
        <v>39203</v>
      </c>
      <c r="H7851" s="4">
        <v>6.0855004551435998E-2</v>
      </c>
      <c r="I7851" s="4">
        <v>9.8786283541542508E-2</v>
      </c>
      <c r="J7851" s="4">
        <v>6.5317072317185199E-2</v>
      </c>
      <c r="K7851" s="4">
        <v>9.3766872310078853E-2</v>
      </c>
    </row>
    <row r="7852" spans="7:11" x14ac:dyDescent="0.35">
      <c r="G7852" s="271">
        <v>39234</v>
      </c>
      <c r="H7852" s="4">
        <v>1.7368306977963988E-2</v>
      </c>
      <c r="I7852" s="4">
        <v>0.24492443642553896</v>
      </c>
      <c r="J7852" s="4">
        <v>5.3768607733611695E-2</v>
      </c>
      <c r="K7852" s="4">
        <v>0.10492407393010916</v>
      </c>
    </row>
    <row r="7853" spans="7:11" x14ac:dyDescent="0.35">
      <c r="G7853" s="271">
        <v>39264</v>
      </c>
      <c r="H7853" s="4">
        <v>0.21925130805682969</v>
      </c>
      <c r="I7853" s="4">
        <v>0.34431282075311143</v>
      </c>
      <c r="J7853" s="4">
        <v>6.4151382497831033E-2</v>
      </c>
      <c r="K7853" s="4">
        <v>0.1205906856619241</v>
      </c>
    </row>
    <row r="7854" spans="7:11" x14ac:dyDescent="0.35">
      <c r="G7854" s="271">
        <v>39295</v>
      </c>
      <c r="H7854" s="4">
        <v>5.5350225688170385E-2</v>
      </c>
      <c r="I7854" s="4">
        <v>2.6623548129926178E-2</v>
      </c>
      <c r="J7854" s="4">
        <v>6.1599855467450171E-2</v>
      </c>
      <c r="K7854" s="4">
        <v>0.11089663967752839</v>
      </c>
    </row>
    <row r="7855" spans="7:11" x14ac:dyDescent="0.35">
      <c r="G7855" s="271">
        <v>39326</v>
      </c>
      <c r="H7855" s="4">
        <v>1.8692588702997837E-2</v>
      </c>
      <c r="I7855" s="4">
        <v>0.10321445970753684</v>
      </c>
      <c r="J7855" s="4">
        <v>6.0132930789347228E-2</v>
      </c>
      <c r="K7855" s="4">
        <v>0.11537473286635103</v>
      </c>
    </row>
    <row r="7856" spans="7:11" x14ac:dyDescent="0.35">
      <c r="G7856" s="271">
        <v>39356</v>
      </c>
      <c r="H7856" s="4">
        <v>0.15622445842716837</v>
      </c>
      <c r="I7856" s="4">
        <v>0.23749679066282292</v>
      </c>
      <c r="J7856" s="4">
        <v>7.0173401399448165E-2</v>
      </c>
      <c r="K7856" s="4">
        <v>0.11927471515048604</v>
      </c>
    </row>
    <row r="7857" spans="7:11" x14ac:dyDescent="0.35">
      <c r="G7857" s="271">
        <v>39387</v>
      </c>
      <c r="H7857" s="4">
        <v>0.10422077054200773</v>
      </c>
      <c r="I7857" s="4">
        <v>0.28985758893885016</v>
      </c>
      <c r="J7857" s="4">
        <v>7.4783569914547599E-2</v>
      </c>
      <c r="K7857" s="4">
        <v>0.14495700468310235</v>
      </c>
    </row>
    <row r="7858" spans="7:11" x14ac:dyDescent="0.35">
      <c r="G7858" s="271">
        <v>39417</v>
      </c>
      <c r="H7858" s="4">
        <v>6.0709884495060207E-2</v>
      </c>
      <c r="I7858" s="4">
        <v>0.10471756411024136</v>
      </c>
      <c r="J7858" s="4">
        <v>8.1087637113851807E-2</v>
      </c>
      <c r="K7858" s="4">
        <v>0.15595433403604186</v>
      </c>
    </row>
    <row r="7859" spans="7:11" x14ac:dyDescent="0.35">
      <c r="G7859" s="271">
        <v>39448</v>
      </c>
      <c r="H7859" s="4">
        <v>3.2755772336287015E-2</v>
      </c>
      <c r="I7859" s="4">
        <v>0.21910351128941263</v>
      </c>
      <c r="J7859" s="4">
        <v>7.584794037185838E-2</v>
      </c>
      <c r="K7859" s="4">
        <v>0.16324936995425499</v>
      </c>
    </row>
    <row r="7860" spans="7:11" x14ac:dyDescent="0.35">
      <c r="G7860" s="271">
        <v>39479</v>
      </c>
      <c r="H7860" s="4">
        <v>0.16530557893819897</v>
      </c>
      <c r="I7860" s="4">
        <v>0.11199056247021422</v>
      </c>
      <c r="J7860" s="4">
        <v>8.3166547588696682E-2</v>
      </c>
      <c r="K7860" s="4">
        <v>0.16365908007138463</v>
      </c>
    </row>
    <row r="7861" spans="7:11" x14ac:dyDescent="0.35">
      <c r="G7861" s="271">
        <v>39508</v>
      </c>
      <c r="H7861" s="4">
        <v>-0.12359684111310776</v>
      </c>
      <c r="I7861" s="4">
        <v>3.5462877672613802E-2</v>
      </c>
      <c r="J7861" s="4">
        <v>6.7056949353158979E-2</v>
      </c>
      <c r="K7861" s="4">
        <v>0.16335959546369816</v>
      </c>
    </row>
    <row r="7862" spans="7:11" x14ac:dyDescent="0.35">
      <c r="G7862" s="271">
        <v>39539</v>
      </c>
      <c r="H7862" s="4">
        <v>0.30669901963578905</v>
      </c>
      <c r="I7862" s="4">
        <v>0.1853403982598183</v>
      </c>
      <c r="J7862" s="4">
        <v>8.4176577794603524E-2</v>
      </c>
      <c r="K7862" s="4">
        <v>0.16505607993986238</v>
      </c>
    </row>
    <row r="7863" spans="7:11" x14ac:dyDescent="0.35">
      <c r="G7863" s="271">
        <v>39569</v>
      </c>
      <c r="H7863" s="4">
        <v>-2.3813815559424745E-3</v>
      </c>
      <c r="I7863" s="4">
        <v>1.9365978637457371E-2</v>
      </c>
      <c r="J7863" s="4">
        <v>7.8273071424990182E-2</v>
      </c>
      <c r="K7863" s="4">
        <v>0.15642265902221131</v>
      </c>
    </row>
    <row r="7864" spans="7:11" x14ac:dyDescent="0.35">
      <c r="G7864" s="271">
        <v>39600</v>
      </c>
      <c r="H7864" s="4">
        <v>-8.4253203037603086E-2</v>
      </c>
      <c r="I7864" s="4">
        <v>-2.359802928053123E-2</v>
      </c>
      <c r="J7864" s="4">
        <v>6.9214864727066505E-2</v>
      </c>
      <c r="K7864" s="4">
        <v>0.13044509794393422</v>
      </c>
    </row>
    <row r="7865" spans="7:11" x14ac:dyDescent="0.35">
      <c r="G7865" s="271">
        <v>39630</v>
      </c>
      <c r="H7865" s="4">
        <v>0.20911494442086198</v>
      </c>
      <c r="I7865" s="4">
        <v>-2.5919666530196839E-2</v>
      </c>
      <c r="J7865" s="4">
        <v>7.0576393241077229E-2</v>
      </c>
      <c r="K7865" s="4">
        <v>0.10046627028713373</v>
      </c>
    </row>
    <row r="7866" spans="7:11" x14ac:dyDescent="0.35">
      <c r="G7866" s="271">
        <v>39661</v>
      </c>
      <c r="H7866" s="4">
        <v>-0.20298720778880097</v>
      </c>
      <c r="I7866" s="4">
        <v>3.3871041529154322E-3</v>
      </c>
      <c r="J7866" s="4">
        <v>5.3232838901061896E-2</v>
      </c>
      <c r="K7866" s="4">
        <v>9.8658869030432417E-2</v>
      </c>
    </row>
    <row r="7867" spans="7:11" x14ac:dyDescent="0.35">
      <c r="G7867" s="271">
        <v>39692</v>
      </c>
      <c r="H7867" s="4">
        <v>4.7492433960042657E-2</v>
      </c>
      <c r="I7867" s="4">
        <v>1.4895059384548048E-2</v>
      </c>
      <c r="J7867" s="4">
        <v>5.5380491294781287E-2</v>
      </c>
      <c r="K7867" s="4">
        <v>9.1130047124793778E-2</v>
      </c>
    </row>
    <row r="7868" spans="7:11" x14ac:dyDescent="0.35">
      <c r="G7868" s="271">
        <v>39722</v>
      </c>
      <c r="H7868" s="4">
        <v>-0.16944691820778879</v>
      </c>
      <c r="I7868" s="4">
        <v>-0.12979342673055105</v>
      </c>
      <c r="J7868" s="4">
        <v>2.6000448766871687E-2</v>
      </c>
      <c r="K7868" s="4">
        <v>5.8089079855656145E-2</v>
      </c>
    </row>
    <row r="7869" spans="7:11" x14ac:dyDescent="0.35">
      <c r="G7869" s="271">
        <v>39753</v>
      </c>
      <c r="H7869" s="4">
        <v>-0.18839369038103648</v>
      </c>
      <c r="I7869" s="4">
        <v>-0.23449623643876227</v>
      </c>
      <c r="J7869" s="4">
        <v>-2.2343323418093641E-3</v>
      </c>
      <c r="K7869" s="4">
        <v>1.8027216491134812E-2</v>
      </c>
    </row>
    <row r="7870" spans="7:11" x14ac:dyDescent="0.35">
      <c r="G7870" s="271">
        <v>39783</v>
      </c>
      <c r="H7870" s="4">
        <v>-0.1377998959988852</v>
      </c>
      <c r="I7870" s="4">
        <v>-0.22511935214044165</v>
      </c>
      <c r="J7870" s="4">
        <v>-1.8165630462000704E-2</v>
      </c>
      <c r="K7870" s="4">
        <v>-5.3861828966204062E-3</v>
      </c>
    </row>
    <row r="7871" spans="7:11" x14ac:dyDescent="0.35">
      <c r="G7871" s="271">
        <v>39814</v>
      </c>
      <c r="H7871" s="4">
        <v>-0.24446009346954711</v>
      </c>
      <c r="I7871" s="4">
        <v>-0.38243413034487284</v>
      </c>
      <c r="J7871" s="4">
        <v>-4.2567035409391218E-2</v>
      </c>
      <c r="K7871" s="4">
        <v>-5.9449936643228951E-2</v>
      </c>
    </row>
    <row r="7872" spans="7:11" x14ac:dyDescent="0.35">
      <c r="G7872" s="271">
        <v>39845</v>
      </c>
      <c r="H7872" s="4">
        <v>-0.31785888830148856</v>
      </c>
      <c r="I7872" s="4">
        <v>-0.39183144429407457</v>
      </c>
      <c r="J7872" s="4">
        <v>-8.7308859005566619E-2</v>
      </c>
      <c r="K7872" s="4">
        <v>-0.10115770474435914</v>
      </c>
    </row>
    <row r="7873" spans="7:11" x14ac:dyDescent="0.35">
      <c r="G7873" s="271">
        <v>39873</v>
      </c>
      <c r="H7873" s="4">
        <v>-4.7446978827456632E-2</v>
      </c>
      <c r="I7873" s="4">
        <v>-0.326366492325177</v>
      </c>
      <c r="J7873" s="4">
        <v>-8.0737799382533004E-2</v>
      </c>
      <c r="K7873" s="4">
        <v>-0.12987682070526885</v>
      </c>
    </row>
    <row r="7874" spans="7:11" x14ac:dyDescent="0.35">
      <c r="G7874" s="271">
        <v>39904</v>
      </c>
      <c r="H7874" s="4">
        <v>-0.10152438191322355</v>
      </c>
      <c r="I7874" s="4">
        <v>-0.43191958766841976</v>
      </c>
      <c r="J7874" s="4">
        <v>-0.11022527091857703</v>
      </c>
      <c r="K7874" s="4">
        <v>-0.18246726584557682</v>
      </c>
    </row>
    <row r="7875" spans="7:11" x14ac:dyDescent="0.35">
      <c r="G7875" s="271">
        <v>39934</v>
      </c>
      <c r="H7875" s="4">
        <v>-0.22714139479211426</v>
      </c>
      <c r="I7875" s="4">
        <v>-0.43031067609631923</v>
      </c>
      <c r="J7875" s="4">
        <v>-0.12925808146940443</v>
      </c>
      <c r="K7875" s="4">
        <v>-0.22220748126984424</v>
      </c>
    </row>
    <row r="7876" spans="7:11" x14ac:dyDescent="0.35">
      <c r="G7876" s="271">
        <v>39965</v>
      </c>
      <c r="H7876" s="4">
        <v>-6.1253486555018832E-2</v>
      </c>
      <c r="I7876" s="4">
        <v>-0.3956417499249214</v>
      </c>
      <c r="J7876" s="4">
        <v>-0.12783291441417188</v>
      </c>
      <c r="K7876" s="4">
        <v>-0.25587984213815185</v>
      </c>
    </row>
    <row r="7877" spans="7:11" x14ac:dyDescent="0.35">
      <c r="G7877" s="271">
        <v>39995</v>
      </c>
      <c r="H7877" s="4">
        <v>-0.2335438690519821</v>
      </c>
      <c r="I7877" s="4">
        <v>-0.2640340867189731</v>
      </c>
      <c r="J7877" s="4">
        <v>-0.16292427184174818</v>
      </c>
      <c r="K7877" s="4">
        <v>-0.27642454362506008</v>
      </c>
    </row>
    <row r="7878" spans="7:11" x14ac:dyDescent="0.35">
      <c r="G7878" s="271">
        <v>40026</v>
      </c>
      <c r="H7878" s="4">
        <v>-0.12205607587176581</v>
      </c>
      <c r="I7878" s="4">
        <v>-0.31056075767912028</v>
      </c>
      <c r="J7878" s="4">
        <v>-0.15830860606406771</v>
      </c>
      <c r="K7878" s="4">
        <v>-0.29696673261606277</v>
      </c>
    </row>
    <row r="7879" spans="7:11" x14ac:dyDescent="0.35">
      <c r="G7879" s="271">
        <v>40057</v>
      </c>
      <c r="H7879" s="4">
        <v>-0.15354650672991943</v>
      </c>
      <c r="I7879" s="4">
        <v>-0.27643112195483488</v>
      </c>
      <c r="J7879" s="4">
        <v>-0.17281703501938406</v>
      </c>
      <c r="K7879" s="4">
        <v>-0.3198131746549725</v>
      </c>
    </row>
    <row r="7880" spans="7:11" x14ac:dyDescent="0.35">
      <c r="G7880" s="271">
        <v>40087</v>
      </c>
      <c r="H7880" s="4">
        <v>-2.5032180961954698E-2</v>
      </c>
      <c r="I7880" s="4">
        <v>-0.25756594109275344</v>
      </c>
      <c r="J7880" s="4">
        <v>-0.16186252647665367</v>
      </c>
      <c r="K7880" s="4">
        <v>-0.33231980006238326</v>
      </c>
    </row>
    <row r="7881" spans="7:11" x14ac:dyDescent="0.35">
      <c r="G7881" s="271">
        <v>40118</v>
      </c>
      <c r="H7881" s="4">
        <v>7.6345184248856279E-2</v>
      </c>
      <c r="I7881" s="4">
        <v>5.9277441608800441E-3</v>
      </c>
      <c r="J7881" s="4">
        <v>-0.14004988204333602</v>
      </c>
      <c r="K7881" s="4">
        <v>-0.31889545664465024</v>
      </c>
    </row>
    <row r="7882" spans="7:11" x14ac:dyDescent="0.35">
      <c r="G7882" s="271">
        <v>40148</v>
      </c>
      <c r="H7882" s="4">
        <v>0.13039302108818029</v>
      </c>
      <c r="I7882" s="4">
        <v>5.4749264799436759E-2</v>
      </c>
      <c r="J7882" s="4">
        <v>-0.120825259917963</v>
      </c>
      <c r="K7882" s="4">
        <v>-0.30456769780396875</v>
      </c>
    </row>
    <row r="7883" spans="7:11" x14ac:dyDescent="0.35">
      <c r="G7883" s="271">
        <v>40179</v>
      </c>
      <c r="H7883" s="4">
        <v>4.8038360648081202E-2</v>
      </c>
      <c r="I7883" s="4">
        <v>5.6900901074243837E-3</v>
      </c>
      <c r="J7883" s="4">
        <v>-9.7593783936848255E-2</v>
      </c>
      <c r="K7883" s="4">
        <v>-0.27696665177562996</v>
      </c>
    </row>
    <row r="7884" spans="7:11" x14ac:dyDescent="0.35">
      <c r="G7884" s="271">
        <v>40210</v>
      </c>
      <c r="H7884" s="4">
        <v>0.14509941101084212</v>
      </c>
      <c r="I7884" s="4">
        <v>0.20371787337815817</v>
      </c>
      <c r="J7884" s="4">
        <v>-5.5904548663554654E-2</v>
      </c>
      <c r="K7884" s="4">
        <v>-0.23813278899855894</v>
      </c>
    </row>
    <row r="7885" spans="7:11" x14ac:dyDescent="0.35">
      <c r="G7885" s="271">
        <v>40238</v>
      </c>
      <c r="H7885" s="4">
        <v>0.15945631823865281</v>
      </c>
      <c r="I7885" s="4">
        <v>0.3002381667059606</v>
      </c>
      <c r="J7885" s="4">
        <v>-3.8604364879874731E-2</v>
      </c>
      <c r="K7885" s="4">
        <v>-0.19646331962434305</v>
      </c>
    </row>
    <row r="7886" spans="7:11" x14ac:dyDescent="0.35">
      <c r="G7886" s="271">
        <v>40269</v>
      </c>
      <c r="H7886" s="4">
        <v>-0.11827016862448769</v>
      </c>
      <c r="I7886" s="4">
        <v>0.27606035351392766</v>
      </c>
      <c r="J7886" s="4">
        <v>-3.9508661649146015E-2</v>
      </c>
      <c r="K7886" s="4">
        <v>-0.13939327950938218</v>
      </c>
    </row>
    <row r="7887" spans="7:11" x14ac:dyDescent="0.35">
      <c r="G7887" s="271">
        <v>40299</v>
      </c>
      <c r="H7887" s="4">
        <v>0.17802208142150677</v>
      </c>
      <c r="I7887" s="4">
        <v>0.34561872140399763</v>
      </c>
      <c r="J7887" s="4">
        <v>-4.9508566611780047E-3</v>
      </c>
      <c r="K7887" s="4">
        <v>-7.438936261028628E-2</v>
      </c>
    </row>
    <row r="7888" spans="7:11" x14ac:dyDescent="0.35">
      <c r="G7888" s="271">
        <v>40330</v>
      </c>
      <c r="H7888" s="4">
        <v>0.15783575534662542</v>
      </c>
      <c r="I7888" s="4">
        <v>0.35816074707872403</v>
      </c>
      <c r="J7888" s="4">
        <v>1.3168290498599022E-2</v>
      </c>
      <c r="K7888" s="4">
        <v>-4.4228832297179554E-3</v>
      </c>
    </row>
    <row r="7889" spans="7:11" x14ac:dyDescent="0.35">
      <c r="G7889" s="271">
        <v>40360</v>
      </c>
      <c r="H7889" s="4">
        <v>0.12546697942554519</v>
      </c>
      <c r="I7889" s="4">
        <v>3.3719325978567527E-2</v>
      </c>
      <c r="J7889" s="4">
        <v>4.9462110382880065E-2</v>
      </c>
      <c r="K7889" s="4">
        <v>2.9021584999449734E-2</v>
      </c>
    </row>
    <row r="7890" spans="7:11" x14ac:dyDescent="0.35">
      <c r="G7890" s="271">
        <v>40391</v>
      </c>
      <c r="H7890" s="4">
        <v>0.24617472232028037</v>
      </c>
      <c r="I7890" s="4">
        <v>0.35125944343740301</v>
      </c>
      <c r="J7890" s="4">
        <v>7.0174752777133032E-2</v>
      </c>
      <c r="K7890" s="4">
        <v>8.1461469094196826E-2</v>
      </c>
    </row>
    <row r="7891" spans="7:11" x14ac:dyDescent="0.35">
      <c r="G7891" s="271">
        <v>40422</v>
      </c>
      <c r="H7891" s="4">
        <v>5.8094571073969981E-3</v>
      </c>
      <c r="I7891" s="4">
        <v>0.11326850395096333</v>
      </c>
      <c r="J7891" s="4">
        <v>8.5658600304455934E-2</v>
      </c>
      <c r="K7891" s="4">
        <v>0.12607918769001558</v>
      </c>
    </row>
    <row r="7892" spans="7:11" x14ac:dyDescent="0.35">
      <c r="G7892" s="271">
        <v>40452</v>
      </c>
      <c r="H7892" s="4">
        <v>9.2938275395019865E-2</v>
      </c>
      <c r="I7892" s="4">
        <v>0.16192728647379662</v>
      </c>
      <c r="J7892" s="4">
        <v>9.636986232013478E-2</v>
      </c>
      <c r="K7892" s="4">
        <v>0.17530441977086864</v>
      </c>
    </row>
    <row r="7893" spans="7:11" x14ac:dyDescent="0.35">
      <c r="G7893" s="271">
        <v>40483</v>
      </c>
      <c r="H7893" s="4">
        <v>0.12111306835309366</v>
      </c>
      <c r="I7893" s="4">
        <v>0.15694657701466186</v>
      </c>
      <c r="J7893" s="4">
        <v>0.10073850145918417</v>
      </c>
      <c r="K7893" s="4">
        <v>0.18943735585042409</v>
      </c>
    </row>
    <row r="7894" spans="7:11" x14ac:dyDescent="0.35">
      <c r="G7894" s="271">
        <v>40513</v>
      </c>
      <c r="H7894" s="4">
        <v>0.16620325037233163</v>
      </c>
      <c r="I7894" s="4">
        <v>0.15362006749620094</v>
      </c>
      <c r="J7894" s="4">
        <v>0.10435906474714796</v>
      </c>
      <c r="K7894" s="4">
        <v>0.19734078394575882</v>
      </c>
    </row>
    <row r="7895" spans="7:11" x14ac:dyDescent="0.35">
      <c r="G7895" s="271">
        <v>40544</v>
      </c>
      <c r="H7895" s="4">
        <v>0.30124437408622429</v>
      </c>
      <c r="I7895" s="4">
        <v>0.1872482162246476</v>
      </c>
      <c r="J7895" s="4">
        <v>0.12469583434718956</v>
      </c>
      <c r="K7895" s="4">
        <v>0.21321954743811244</v>
      </c>
    </row>
    <row r="7896" spans="7:11" x14ac:dyDescent="0.35">
      <c r="G7896" s="271">
        <v>40575</v>
      </c>
      <c r="H7896" s="4">
        <v>0.13874691237258929</v>
      </c>
      <c r="I7896" s="4">
        <v>0.26933865775173738</v>
      </c>
      <c r="J7896" s="4">
        <v>0.12435905040619244</v>
      </c>
      <c r="K7896" s="4">
        <v>0.21908546998572609</v>
      </c>
    </row>
    <row r="7897" spans="7:11" x14ac:dyDescent="0.35">
      <c r="G7897" s="271">
        <v>40603</v>
      </c>
      <c r="H7897" s="4">
        <v>0.11415533919000187</v>
      </c>
      <c r="I7897" s="4">
        <v>0.13749607614494241</v>
      </c>
      <c r="J7897" s="4">
        <v>0.12026928304898776</v>
      </c>
      <c r="K7897" s="4">
        <v>0.20457932491061515</v>
      </c>
    </row>
    <row r="7898" spans="7:11" x14ac:dyDescent="0.35">
      <c r="G7898" s="271">
        <v>40634</v>
      </c>
      <c r="H7898" s="4">
        <v>6.3601076820777758E-2</v>
      </c>
      <c r="I7898" s="4">
        <v>-1.2163903250155261E-3</v>
      </c>
      <c r="J7898" s="4">
        <v>0.13869389959152834</v>
      </c>
      <c r="K7898" s="4">
        <v>0.17960226097684306</v>
      </c>
    </row>
    <row r="7899" spans="7:11" x14ac:dyDescent="0.35">
      <c r="G7899" s="271">
        <v>40664</v>
      </c>
      <c r="H7899" s="4">
        <v>0.15359946779104239</v>
      </c>
      <c r="I7899" s="4">
        <v>4.1389503826961827E-2</v>
      </c>
      <c r="J7899" s="4">
        <v>0.13705144586003093</v>
      </c>
      <c r="K7899" s="4">
        <v>0.15477462474449699</v>
      </c>
    </row>
    <row r="7900" spans="7:11" x14ac:dyDescent="0.35">
      <c r="G7900" s="271">
        <v>40695</v>
      </c>
      <c r="H7900" s="4">
        <v>7.0010434879368422E-2</v>
      </c>
      <c r="I7900" s="4">
        <v>7.7355823490949049E-2</v>
      </c>
      <c r="J7900" s="4">
        <v>0.12915124457348592</v>
      </c>
      <c r="K7900" s="4">
        <v>0.13228455855238463</v>
      </c>
    </row>
    <row r="7901" spans="7:11" x14ac:dyDescent="0.35">
      <c r="G7901" s="271">
        <v>40725</v>
      </c>
      <c r="H7901" s="4">
        <v>-6.212299634117735E-3</v>
      </c>
      <c r="I7901" s="4">
        <v>1.6589484218849426E-2</v>
      </c>
      <c r="J7901" s="4">
        <v>0.11731011186340989</v>
      </c>
      <c r="K7901" s="4">
        <v>0.13053590441469209</v>
      </c>
    </row>
    <row r="7902" spans="7:11" x14ac:dyDescent="0.35">
      <c r="G7902" s="271">
        <v>40756</v>
      </c>
      <c r="H7902" s="4">
        <v>0.10179939957202078</v>
      </c>
      <c r="I7902" s="4">
        <v>-2.3019039311021006E-2</v>
      </c>
      <c r="J7902" s="4">
        <v>0.10999467804699248</v>
      </c>
      <c r="K7902" s="4">
        <v>0.10505177149940947</v>
      </c>
    </row>
    <row r="7903" spans="7:11" x14ac:dyDescent="0.35">
      <c r="G7903" s="271">
        <v>40787</v>
      </c>
      <c r="H7903" s="4">
        <v>0.20527310742646621</v>
      </c>
      <c r="I7903" s="4">
        <v>0.15502869571207545</v>
      </c>
      <c r="J7903" s="4">
        <v>0.12426242679576127</v>
      </c>
      <c r="K7903" s="4">
        <v>0.108620963367698</v>
      </c>
    </row>
    <row r="7904" spans="7:11" x14ac:dyDescent="0.35">
      <c r="G7904" s="271">
        <v>40817</v>
      </c>
      <c r="H7904" s="4">
        <v>3.1384600795353768E-2</v>
      </c>
      <c r="I7904" s="4">
        <v>-5.9851249183083488E-2</v>
      </c>
      <c r="J7904" s="4">
        <v>0.11858672160290107</v>
      </c>
      <c r="K7904" s="4">
        <v>8.9743744972918371E-2</v>
      </c>
    </row>
    <row r="7905" spans="7:11" x14ac:dyDescent="0.35">
      <c r="G7905" s="271">
        <v>40848</v>
      </c>
      <c r="H7905" s="4">
        <v>-5.4054320719971072E-2</v>
      </c>
      <c r="I7905" s="4">
        <v>2.8878206868679701E-2</v>
      </c>
      <c r="J7905" s="4">
        <v>0.1006342967465832</v>
      </c>
      <c r="K7905" s="4">
        <v>7.8843800454451829E-2</v>
      </c>
    </row>
    <row r="7906" spans="7:11" x14ac:dyDescent="0.35">
      <c r="G7906" s="271">
        <v>40878</v>
      </c>
      <c r="H7906" s="4">
        <v>-4.8090883553120634E-2</v>
      </c>
      <c r="I7906" s="4">
        <v>-7.9155358423546707E-2</v>
      </c>
      <c r="J7906" s="4">
        <v>8.0660610029826163E-2</v>
      </c>
      <c r="K7906" s="4">
        <v>6.0376980691076776E-2</v>
      </c>
    </row>
    <row r="7907" spans="7:11" x14ac:dyDescent="0.35">
      <c r="G7907" s="271">
        <v>40909</v>
      </c>
      <c r="H7907" s="4">
        <v>-6.2931970418736327E-2</v>
      </c>
      <c r="I7907" s="4">
        <v>3.9558809476264889E-2</v>
      </c>
      <c r="J7907" s="4">
        <v>5.1265208509706062E-2</v>
      </c>
      <c r="K7907" s="4">
        <v>4.9383714392366995E-2</v>
      </c>
    </row>
    <row r="7908" spans="7:11" x14ac:dyDescent="0.35">
      <c r="G7908" s="271">
        <v>40940</v>
      </c>
      <c r="H7908" s="4">
        <v>6.595959007113894E-2</v>
      </c>
      <c r="I7908" s="4">
        <v>-0.15123118202084862</v>
      </c>
      <c r="J7908" s="4">
        <v>4.5639756369470152E-2</v>
      </c>
      <c r="K7908" s="4">
        <v>1.3708502110154397E-2</v>
      </c>
    </row>
    <row r="7909" spans="7:11" x14ac:dyDescent="0.35">
      <c r="G7909" s="271">
        <v>40969</v>
      </c>
      <c r="H7909" s="4">
        <v>4.6954528019640174E-2</v>
      </c>
      <c r="I7909" s="4">
        <v>-5.6058774892313479E-2</v>
      </c>
      <c r="J7909" s="4">
        <v>3.9591896037518559E-2</v>
      </c>
      <c r="K7909" s="4">
        <v>-3.2800507880248464E-3</v>
      </c>
    </row>
    <row r="7910" spans="7:11" x14ac:dyDescent="0.35">
      <c r="G7910" s="271">
        <v>41000</v>
      </c>
      <c r="H7910" s="4">
        <v>4.4824004212611124E-2</v>
      </c>
      <c r="I7910" s="4">
        <v>-1.8557996110841746E-2</v>
      </c>
      <c r="J7910" s="4">
        <v>3.8196463481578125E-2</v>
      </c>
      <c r="K7910" s="4">
        <v>-4.6810528190880385E-3</v>
      </c>
    </row>
    <row r="7911" spans="7:11" x14ac:dyDescent="0.35">
      <c r="G7911" s="271">
        <v>41030</v>
      </c>
      <c r="H7911" s="4">
        <v>7.1418813845067763E-3</v>
      </c>
      <c r="I7911" s="4">
        <v>-4.1727479658217215E-2</v>
      </c>
      <c r="J7911" s="4">
        <v>2.6375386497307085E-2</v>
      </c>
      <c r="K7911" s="4">
        <v>-1.1638475496983824E-2</v>
      </c>
    </row>
    <row r="7912" spans="7:11" x14ac:dyDescent="0.35">
      <c r="G7912" s="271">
        <v>41061</v>
      </c>
      <c r="H7912" s="4">
        <v>-2.3169500960905975E-2</v>
      </c>
      <c r="I7912" s="4">
        <v>-0.22927975515706178</v>
      </c>
      <c r="J7912" s="4">
        <v>1.8419227025064044E-2</v>
      </c>
      <c r="K7912" s="4">
        <v>-3.9921129924309517E-2</v>
      </c>
    </row>
    <row r="7913" spans="7:11" x14ac:dyDescent="0.35">
      <c r="G7913" s="271">
        <v>41091</v>
      </c>
      <c r="H7913" s="4">
        <v>1.9233594704642698E-2</v>
      </c>
      <c r="I7913" s="4">
        <v>-0.13909957329583478</v>
      </c>
      <c r="J7913" s="4">
        <v>2.0460405323520225E-2</v>
      </c>
      <c r="K7913" s="4">
        <v>-5.1882635909393349E-2</v>
      </c>
    </row>
    <row r="7914" spans="7:11" x14ac:dyDescent="0.35">
      <c r="G7914" s="271">
        <v>41122</v>
      </c>
      <c r="H7914" s="4">
        <v>0.10866504436933799</v>
      </c>
      <c r="I7914" s="4">
        <v>-9.7161523465040145E-2</v>
      </c>
      <c r="J7914" s="4">
        <v>2.1338529432808118E-2</v>
      </c>
      <c r="K7914" s="4">
        <v>-5.7202267917202176E-2</v>
      </c>
    </row>
    <row r="7915" spans="7:11" x14ac:dyDescent="0.35">
      <c r="G7915" s="271">
        <v>41153</v>
      </c>
      <c r="H7915" s="4">
        <v>-5.8473618494260582E-2</v>
      </c>
      <c r="I7915" s="4">
        <v>8.1573421809877367E-4</v>
      </c>
      <c r="J7915" s="4">
        <v>3.4614799133276808E-3</v>
      </c>
      <c r="K7915" s="4">
        <v>-6.8178112749276543E-2</v>
      </c>
    </row>
    <row r="7916" spans="7:11" x14ac:dyDescent="0.35">
      <c r="G7916" s="271">
        <v>41183</v>
      </c>
      <c r="H7916" s="4">
        <v>9.116168118184298E-2</v>
      </c>
      <c r="I7916" s="4">
        <v>0.1320469279641403</v>
      </c>
      <c r="J7916" s="4">
        <v>8.4021173296269236E-3</v>
      </c>
      <c r="K7916" s="4">
        <v>-5.3638368461001007E-2</v>
      </c>
    </row>
    <row r="7917" spans="7:11" x14ac:dyDescent="0.35">
      <c r="G7917" s="271">
        <v>41214</v>
      </c>
      <c r="H7917" s="4">
        <v>0.10389403959160903</v>
      </c>
      <c r="I7917" s="4">
        <v>-0.1122812349065575</v>
      </c>
      <c r="J7917" s="4">
        <v>2.2651278286359489E-2</v>
      </c>
      <c r="K7917" s="4">
        <v>-6.5771795384810816E-2</v>
      </c>
    </row>
    <row r="7918" spans="7:11" x14ac:dyDescent="0.35">
      <c r="G7918" s="271">
        <v>41244</v>
      </c>
      <c r="H7918" s="4">
        <v>8.6082433182295359E-2</v>
      </c>
      <c r="I7918" s="4">
        <v>-5.9948798033188644E-2</v>
      </c>
      <c r="J7918" s="4">
        <v>3.4476260776569845E-2</v>
      </c>
      <c r="K7918" s="4">
        <v>-6.4306646097956666E-2</v>
      </c>
    </row>
    <row r="7919" spans="7:11" x14ac:dyDescent="0.35">
      <c r="G7919" s="271">
        <v>41275</v>
      </c>
      <c r="H7919" s="4">
        <v>0.17391074468768708</v>
      </c>
      <c r="I7919" s="4">
        <v>0.12789296238225267</v>
      </c>
      <c r="J7919" s="4">
        <v>5.4843586402673283E-2</v>
      </c>
      <c r="K7919" s="4">
        <v>-5.6435136445779133E-2</v>
      </c>
    </row>
    <row r="7920" spans="7:11" x14ac:dyDescent="0.35">
      <c r="G7920" s="271">
        <v>41306</v>
      </c>
      <c r="H7920" s="4">
        <v>8.3452924499010983E-2</v>
      </c>
      <c r="I7920" s="4">
        <v>-9.7215869129106625E-2</v>
      </c>
      <c r="J7920" s="4">
        <v>5.652180219188252E-2</v>
      </c>
      <c r="K7920" s="4">
        <v>-5.0770506996971498E-2</v>
      </c>
    </row>
    <row r="7921" spans="7:11" x14ac:dyDescent="0.35">
      <c r="G7921" s="271">
        <v>41334</v>
      </c>
      <c r="H7921" s="4">
        <v>-5.9290576488938429E-3</v>
      </c>
      <c r="I7921" s="4">
        <v>-3.9664544605745089E-2</v>
      </c>
      <c r="J7921" s="4">
        <v>5.1126206949339004E-2</v>
      </c>
      <c r="K7921" s="4">
        <v>-4.9265292299106034E-2</v>
      </c>
    </row>
    <row r="7922" spans="7:11" x14ac:dyDescent="0.35">
      <c r="G7922" s="271">
        <v>41365</v>
      </c>
      <c r="H7922" s="4">
        <v>0.2076454071818854</v>
      </c>
      <c r="I7922" s="4">
        <v>0.17627334459783772</v>
      </c>
      <c r="J7922" s="4">
        <v>6.4289927510960743E-2</v>
      </c>
      <c r="K7922" s="4">
        <v>-3.3793113369339434E-2</v>
      </c>
    </row>
    <row r="7923" spans="7:11" x14ac:dyDescent="0.35">
      <c r="G7923" s="271">
        <v>41395</v>
      </c>
      <c r="H7923" s="4">
        <v>0.17761486320250719</v>
      </c>
      <c r="I7923" s="4">
        <v>3.8229569560879639E-2</v>
      </c>
      <c r="J7923" s="4">
        <v>7.9338229986749997E-2</v>
      </c>
      <c r="K7923" s="4">
        <v>-2.7129105185658142E-2</v>
      </c>
    </row>
    <row r="7924" spans="7:11" x14ac:dyDescent="0.35">
      <c r="G7924" s="271">
        <v>41426</v>
      </c>
      <c r="H7924" s="4">
        <v>9.4262918204939261E-2</v>
      </c>
      <c r="I7924" s="4">
        <v>0.11749688840893802</v>
      </c>
      <c r="J7924" s="4">
        <v>8.9465132584172657E-2</v>
      </c>
      <c r="K7924" s="4">
        <v>3.6414898348062774E-3</v>
      </c>
    </row>
    <row r="7925" spans="7:11" x14ac:dyDescent="0.35">
      <c r="G7925" s="271">
        <v>41456</v>
      </c>
      <c r="H7925" s="4">
        <v>0.23839365877941332</v>
      </c>
      <c r="I7925" s="4">
        <v>0.28413652131382006</v>
      </c>
      <c r="J7925" s="4">
        <v>0.10681307319694588</v>
      </c>
      <c r="K7925" s="4">
        <v>3.4961723211822671E-2</v>
      </c>
    </row>
    <row r="7926" spans="7:11" x14ac:dyDescent="0.35">
      <c r="G7926" s="271">
        <v>41487</v>
      </c>
      <c r="H7926" s="4">
        <v>4.4762186236003032E-2</v>
      </c>
      <c r="I7926" s="4">
        <v>0.11715142928376543</v>
      </c>
      <c r="J7926" s="4">
        <v>0.10258943665366771</v>
      </c>
      <c r="K7926" s="4">
        <v>5.0520920757647136E-2</v>
      </c>
    </row>
    <row r="7927" spans="7:11" x14ac:dyDescent="0.35">
      <c r="G7927" s="271">
        <v>41518</v>
      </c>
      <c r="H7927" s="4">
        <v>0.20956355034565965</v>
      </c>
      <c r="I7927" s="4">
        <v>4.0873572583791651E-2</v>
      </c>
      <c r="J7927" s="4">
        <v>0.12265543406144208</v>
      </c>
      <c r="K7927" s="4">
        <v>5.4273052175844327E-2</v>
      </c>
    </row>
    <row r="7928" spans="7:11" x14ac:dyDescent="0.35">
      <c r="G7928" s="271">
        <v>41548</v>
      </c>
      <c r="H7928" s="4">
        <v>0.12043604641213101</v>
      </c>
      <c r="I7928" s="4">
        <v>2.6188956478432113E-2</v>
      </c>
      <c r="J7928" s="4">
        <v>0.12500485236421222</v>
      </c>
      <c r="K7928" s="4">
        <v>4.5476600830539837E-2</v>
      </c>
    </row>
    <row r="7929" spans="7:11" x14ac:dyDescent="0.35">
      <c r="G7929" s="271">
        <v>41579</v>
      </c>
      <c r="H7929" s="4">
        <v>6.4801712057866334E-2</v>
      </c>
      <c r="I7929" s="4">
        <v>3.1324696101374672E-2</v>
      </c>
      <c r="J7929" s="4">
        <v>0.12109291483769646</v>
      </c>
      <c r="K7929" s="4">
        <v>5.9058381617128841E-2</v>
      </c>
    </row>
    <row r="7930" spans="7:11" x14ac:dyDescent="0.35">
      <c r="G7930" s="271">
        <v>41609</v>
      </c>
      <c r="H7930" s="4">
        <v>0.15867122951321533</v>
      </c>
      <c r="I7930" s="4">
        <v>0.21018807836456821</v>
      </c>
      <c r="J7930" s="4">
        <v>0.12738510194995856</v>
      </c>
      <c r="K7930" s="4">
        <v>7.9140188480465667E-2</v>
      </c>
    </row>
    <row r="7931" spans="7:11" x14ac:dyDescent="0.35">
      <c r="G7931" s="271">
        <v>41640</v>
      </c>
      <c r="H7931" s="4">
        <v>-5.7039412429006453E-2</v>
      </c>
      <c r="I7931" s="4">
        <v>-0.10200138033849371</v>
      </c>
      <c r="J7931" s="4">
        <v>0.10651869425085803</v>
      </c>
      <c r="K7931" s="4">
        <v>5.6264561433309712E-2</v>
      </c>
    </row>
    <row r="7932" spans="7:11" x14ac:dyDescent="0.35">
      <c r="G7932" s="271">
        <v>41671</v>
      </c>
      <c r="H7932" s="4">
        <v>7.5646461399978326E-2</v>
      </c>
      <c r="I7932" s="4">
        <v>0.24026486189720808</v>
      </c>
      <c r="J7932" s="4">
        <v>0.1056115764768899</v>
      </c>
      <c r="K7932" s="4">
        <v>8.3162299512725912E-2</v>
      </c>
    </row>
    <row r="7933" spans="7:11" x14ac:dyDescent="0.35">
      <c r="G7933" s="271">
        <v>41699</v>
      </c>
      <c r="H7933" s="4">
        <v>7.782298416731992E-2</v>
      </c>
      <c r="I7933" s="4">
        <v>-6.1934461036972088E-4</v>
      </c>
      <c r="J7933" s="4">
        <v>0.11369142146263722</v>
      </c>
      <c r="K7933" s="4">
        <v>8.7176959421359168E-2</v>
      </c>
    </row>
    <row r="7934" spans="7:11" x14ac:dyDescent="0.35">
      <c r="G7934" s="271">
        <v>41730</v>
      </c>
      <c r="H7934" s="4">
        <v>9.5816647687329892E-2</v>
      </c>
      <c r="I7934" s="4">
        <v>-4.2773667527018278E-2</v>
      </c>
      <c r="J7934" s="4">
        <v>0.10489992631279321</v>
      </c>
      <c r="K7934" s="4">
        <v>6.7231167430355843E-2</v>
      </c>
    </row>
    <row r="7935" spans="7:11" x14ac:dyDescent="0.35">
      <c r="G7935" s="271">
        <v>41760</v>
      </c>
      <c r="H7935" s="4">
        <v>3.2506482011387172E-2</v>
      </c>
      <c r="I7935" s="4">
        <v>9.5575328216373601E-2</v>
      </c>
      <c r="J7935" s="4">
        <v>9.194982638689031E-2</v>
      </c>
      <c r="K7935" s="4">
        <v>7.2215212931415307E-2</v>
      </c>
    </row>
    <row r="7936" spans="7:11" x14ac:dyDescent="0.35">
      <c r="G7936" s="271">
        <v>41791</v>
      </c>
      <c r="H7936" s="4">
        <v>0.20079895966570871</v>
      </c>
      <c r="I7936" s="4">
        <v>0.12042711326155886</v>
      </c>
      <c r="J7936" s="4">
        <v>0.10100725628575713</v>
      </c>
      <c r="K7936" s="4">
        <v>7.2862801562362245E-2</v>
      </c>
    </row>
    <row r="7937" spans="7:11" x14ac:dyDescent="0.35">
      <c r="G7937" s="271">
        <v>41821</v>
      </c>
      <c r="H7937" s="4">
        <v>9.7231835871802064E-2</v>
      </c>
      <c r="I7937" s="4">
        <v>5.5251801887829188E-2</v>
      </c>
      <c r="J7937" s="4">
        <v>9.0785536301417835E-2</v>
      </c>
      <c r="K7937" s="4">
        <v>5.7003519328748364E-2</v>
      </c>
    </row>
    <row r="7938" spans="7:11" x14ac:dyDescent="0.35">
      <c r="G7938" s="271">
        <v>41852</v>
      </c>
      <c r="H7938" s="4">
        <v>-9.6709403407064798E-2</v>
      </c>
      <c r="I7938" s="4">
        <v>-9.8308957834814303E-2</v>
      </c>
      <c r="J7938" s="4">
        <v>8.1776342417878345E-2</v>
      </c>
      <c r="K7938" s="4">
        <v>4.1860521876112555E-2</v>
      </c>
    </row>
    <row r="7939" spans="7:11" x14ac:dyDescent="0.35">
      <c r="G7939" s="271">
        <v>41883</v>
      </c>
      <c r="H7939" s="4">
        <v>5.843746599342281E-2</v>
      </c>
      <c r="I7939" s="4">
        <v>-3.0656800188431643E-2</v>
      </c>
      <c r="J7939" s="4">
        <v>7.1746847377607503E-2</v>
      </c>
      <c r="K7939" s="4">
        <v>3.5235297491722051E-2</v>
      </c>
    </row>
    <row r="7940" spans="7:11" x14ac:dyDescent="0.35">
      <c r="G7940" s="271">
        <v>41913</v>
      </c>
      <c r="H7940" s="4">
        <v>5.2647751644656404E-2</v>
      </c>
      <c r="I7940" s="4">
        <v>9.6864529994841631E-2</v>
      </c>
      <c r="J7940" s="4">
        <v>6.6253129240327224E-2</v>
      </c>
      <c r="K7940" s="4">
        <v>4.1519583751171041E-2</v>
      </c>
    </row>
    <row r="7941" spans="7:11" x14ac:dyDescent="0.35">
      <c r="G7941" s="271">
        <v>41944</v>
      </c>
      <c r="H7941" s="4">
        <v>9.8104648583313692E-2</v>
      </c>
      <c r="I7941" s="4">
        <v>-1.3071203845947954E-3</v>
      </c>
      <c r="J7941" s="4">
        <v>6.9257311381395681E-2</v>
      </c>
      <c r="K7941" s="4">
        <v>3.8855798846495482E-2</v>
      </c>
    </row>
    <row r="7942" spans="7:11" x14ac:dyDescent="0.35">
      <c r="G7942" s="271">
        <v>41974</v>
      </c>
      <c r="H7942" s="4">
        <v>3.5396471199867774E-2</v>
      </c>
      <c r="I7942" s="4">
        <v>1.8091830327989999E-2</v>
      </c>
      <c r="J7942" s="4">
        <v>5.8972675773633298E-2</v>
      </c>
      <c r="K7942" s="4">
        <v>2.5691930514393446E-2</v>
      </c>
    </row>
    <row r="7943" spans="7:11" x14ac:dyDescent="0.35">
      <c r="G7943" s="271">
        <v>42005</v>
      </c>
      <c r="H7943" s="4">
        <v>0.18586733638173114</v>
      </c>
      <c r="I7943" s="4">
        <v>-4.4912969922570323E-3</v>
      </c>
      <c r="J7943" s="4">
        <v>7.8807637101774741E-2</v>
      </c>
      <c r="K7943" s="4">
        <v>3.5401333480499231E-2</v>
      </c>
    </row>
    <row r="7944" spans="7:11" x14ac:dyDescent="0.35">
      <c r="G7944" s="271">
        <v>42036</v>
      </c>
      <c r="H7944" s="4">
        <v>7.341174435042519E-2</v>
      </c>
      <c r="I7944" s="4">
        <v>5.4746377267677504E-2</v>
      </c>
      <c r="J7944" s="4">
        <v>7.8581362811867672E-2</v>
      </c>
      <c r="K7944" s="4">
        <v>2.2713812677380929E-2</v>
      </c>
    </row>
    <row r="7945" spans="7:11" x14ac:dyDescent="0.35">
      <c r="G7945" s="271">
        <v>42064</v>
      </c>
      <c r="H7945" s="4">
        <v>0.15810822737654706</v>
      </c>
      <c r="I7945" s="4">
        <v>0.20546746966806495</v>
      </c>
      <c r="J7945" s="4">
        <v>8.6013153485186233E-2</v>
      </c>
      <c r="K7945" s="4">
        <v>3.9953978521181321E-2</v>
      </c>
    </row>
    <row r="7946" spans="7:11" x14ac:dyDescent="0.35">
      <c r="G7946" s="271">
        <v>42095</v>
      </c>
      <c r="H7946" s="4">
        <v>5.068040745492941E-2</v>
      </c>
      <c r="I7946" s="4">
        <v>0.13879837027989383</v>
      </c>
      <c r="J7946" s="4">
        <v>8.1977800607489382E-2</v>
      </c>
      <c r="K7946" s="4">
        <v>5.6067307045071235E-2</v>
      </c>
    </row>
    <row r="7947" spans="7:11" x14ac:dyDescent="0.35">
      <c r="G7947" s="271">
        <v>42125</v>
      </c>
      <c r="H7947" s="4">
        <v>8.5312460618413466E-2</v>
      </c>
      <c r="I7947" s="4">
        <v>-1.153915820464757E-3</v>
      </c>
      <c r="J7947" s="4">
        <v>8.6656038612540787E-2</v>
      </c>
      <c r="K7947" s="4">
        <v>4.76260799196917E-2</v>
      </c>
    </row>
    <row r="7948" spans="7:11" x14ac:dyDescent="0.35">
      <c r="G7948" s="271">
        <v>42156</v>
      </c>
      <c r="H7948" s="4">
        <v>4.372245336834002E-3</v>
      </c>
      <c r="I7948" s="4">
        <v>0.13618048004837235</v>
      </c>
      <c r="J7948" s="4">
        <v>7.0243234867688686E-2</v>
      </c>
      <c r="K7948" s="4">
        <v>4.9699332049512046E-2</v>
      </c>
    </row>
    <row r="7949" spans="7:11" x14ac:dyDescent="0.35">
      <c r="G7949" s="271">
        <v>42186</v>
      </c>
      <c r="H7949" s="4">
        <v>0.2215633445641132</v>
      </c>
      <c r="I7949" s="4">
        <v>0.12040345779345096</v>
      </c>
      <c r="J7949" s="4">
        <v>8.1601711499270424E-2</v>
      </c>
      <c r="K7949" s="4">
        <v>5.5388179883964384E-2</v>
      </c>
    </row>
    <row r="7950" spans="7:11" x14ac:dyDescent="0.35">
      <c r="G7950" s="271">
        <v>42217</v>
      </c>
      <c r="H7950" s="4">
        <v>0.20084072677385212</v>
      </c>
      <c r="I7950" s="4">
        <v>0.22563285973000302</v>
      </c>
      <c r="J7950" s="4">
        <v>9.8207597745039399E-2</v>
      </c>
      <c r="K7950" s="4">
        <v>7.6736661306181064E-2</v>
      </c>
    </row>
    <row r="7951" spans="7:11" x14ac:dyDescent="0.35">
      <c r="G7951" s="271">
        <v>42248</v>
      </c>
      <c r="H7951" s="4">
        <v>0.21288805771922137</v>
      </c>
      <c r="I7951" s="4">
        <v>0.14665968481277325</v>
      </c>
      <c r="J7951" s="4">
        <v>0.10989935421181252</v>
      </c>
      <c r="K7951" s="4">
        <v>9.2400659778509864E-2</v>
      </c>
    </row>
    <row r="7952" spans="7:11" x14ac:dyDescent="0.35">
      <c r="G7952" s="271">
        <v>42278</v>
      </c>
      <c r="H7952" s="4">
        <v>0.14603562315552709</v>
      </c>
      <c r="I7952" s="4">
        <v>8.1316647961720001E-3</v>
      </c>
      <c r="J7952" s="4">
        <v>0.11774800962881704</v>
      </c>
      <c r="K7952" s="4">
        <v>8.4101312131495076E-2</v>
      </c>
    </row>
    <row r="7953" spans="7:11" x14ac:dyDescent="0.35">
      <c r="G7953" s="271">
        <v>42309</v>
      </c>
      <c r="H7953" s="4">
        <v>0.17644431767845115</v>
      </c>
      <c r="I7953" s="4">
        <v>0.22197329659457954</v>
      </c>
      <c r="J7953" s="4">
        <v>0.12486179648792528</v>
      </c>
      <c r="K7953" s="4">
        <v>0.10146735595041512</v>
      </c>
    </row>
    <row r="7954" spans="7:11" x14ac:dyDescent="0.35">
      <c r="G7954" s="271">
        <v>42339</v>
      </c>
      <c r="H7954" s="4">
        <v>8.1241430345879939E-2</v>
      </c>
      <c r="I7954" s="4">
        <v>0.10153882650081902</v>
      </c>
      <c r="J7954" s="4">
        <v>0.12873683558687121</v>
      </c>
      <c r="K7954" s="4">
        <v>0.10806458347456838</v>
      </c>
    </row>
    <row r="7955" spans="7:11" x14ac:dyDescent="0.35">
      <c r="G7955" s="271">
        <v>42370</v>
      </c>
      <c r="H7955" s="4">
        <v>4.9029830466642554E-2</v>
      </c>
      <c r="I7955" s="4">
        <v>9.2264656799746936E-2</v>
      </c>
      <c r="J7955" s="4">
        <v>0.11758032782221495</v>
      </c>
      <c r="K7955" s="4">
        <v>0.116170570154561</v>
      </c>
    </row>
    <row r="7956" spans="7:11" x14ac:dyDescent="0.35">
      <c r="G7956" s="271">
        <v>42401</v>
      </c>
      <c r="H7956" s="4">
        <v>0.14462252536549558</v>
      </c>
      <c r="I7956" s="4">
        <v>0.11522144058840844</v>
      </c>
      <c r="J7956" s="4">
        <v>0.12383002390110165</v>
      </c>
      <c r="K7956" s="4">
        <v>0.12131067813239693</v>
      </c>
    </row>
    <row r="7957" spans="7:11" x14ac:dyDescent="0.35">
      <c r="G7957" s="271">
        <v>42430</v>
      </c>
      <c r="H7957" s="4">
        <v>-4.1218799045863452E-3</v>
      </c>
      <c r="I7957" s="4">
        <v>-6.7450282693130581E-2</v>
      </c>
      <c r="J7957" s="4">
        <v>0.1082672330227179</v>
      </c>
      <c r="K7957" s="4">
        <v>9.6238837695313162E-2</v>
      </c>
    </row>
    <row r="7958" spans="7:11" x14ac:dyDescent="0.35">
      <c r="G7958" s="271">
        <v>42461</v>
      </c>
      <c r="H7958" s="4">
        <v>0.16737817203360073</v>
      </c>
      <c r="I7958" s="4">
        <v>4.2818608974549699E-2</v>
      </c>
      <c r="J7958" s="4">
        <v>0.11834897744190953</v>
      </c>
      <c r="K7958" s="4">
        <v>8.7723760684917496E-2</v>
      </c>
    </row>
    <row r="7959" spans="7:11" x14ac:dyDescent="0.35">
      <c r="G7959" s="271">
        <v>42491</v>
      </c>
      <c r="H7959" s="4">
        <v>7.112497628736425E-2</v>
      </c>
      <c r="I7959" s="4">
        <v>8.2513437920714638E-2</v>
      </c>
      <c r="J7959" s="4">
        <v>0.11681870410221684</v>
      </c>
      <c r="K7959" s="4">
        <v>9.4951219098996953E-2</v>
      </c>
    </row>
    <row r="7960" spans="7:11" x14ac:dyDescent="0.35">
      <c r="G7960" s="271">
        <v>42522</v>
      </c>
      <c r="H7960" s="4">
        <v>0.12894282530889889</v>
      </c>
      <c r="I7960" s="4">
        <v>1.9174371960425818E-2</v>
      </c>
      <c r="J7960" s="4">
        <v>0.12759562765671473</v>
      </c>
      <c r="K7960" s="4">
        <v>8.4285486610841343E-2</v>
      </c>
    </row>
    <row r="7961" spans="7:11" x14ac:dyDescent="0.35">
      <c r="G7961" s="271">
        <v>42552</v>
      </c>
      <c r="H7961" s="4">
        <v>-0.13580442496042655</v>
      </c>
      <c r="I7961" s="4">
        <v>-0.1164273916059817</v>
      </c>
      <c r="J7961" s="4">
        <v>9.3144321544478936E-2</v>
      </c>
      <c r="K7961" s="4">
        <v>6.278792690634849E-2</v>
      </c>
    </row>
    <row r="7962" spans="7:11" x14ac:dyDescent="0.35">
      <c r="G7962" s="271">
        <v>42583</v>
      </c>
      <c r="H7962" s="4">
        <v>3.6628221757927681E-2</v>
      </c>
      <c r="I7962" s="4">
        <v>1.258954443672855E-2</v>
      </c>
      <c r="J7962" s="4">
        <v>8.4760453791533186E-2</v>
      </c>
      <c r="K7962" s="4">
        <v>4.9730702488330003E-2</v>
      </c>
    </row>
    <row r="7963" spans="7:11" x14ac:dyDescent="0.35">
      <c r="G7963" s="271">
        <v>42614</v>
      </c>
      <c r="H7963" s="4">
        <v>-6.3015385676610358E-2</v>
      </c>
      <c r="I7963" s="4">
        <v>-5.3980617254173358E-2</v>
      </c>
      <c r="J7963" s="4">
        <v>6.3494892042361917E-2</v>
      </c>
      <c r="K7963" s="4">
        <v>3.2603571995226455E-2</v>
      </c>
    </row>
    <row r="7964" spans="7:11" x14ac:dyDescent="0.35">
      <c r="G7964" s="271">
        <v>42644</v>
      </c>
      <c r="H7964" s="4">
        <v>-3.8673781137814722E-2</v>
      </c>
      <c r="I7964" s="4">
        <v>-2.3556171820838356E-2</v>
      </c>
      <c r="J7964" s="4">
        <v>4.8009916491767113E-2</v>
      </c>
      <c r="K7964" s="4">
        <v>2.9817899358760114E-2</v>
      </c>
    </row>
    <row r="7965" spans="7:11" x14ac:dyDescent="0.35">
      <c r="G7965" s="271">
        <v>42675</v>
      </c>
      <c r="H7965" s="4">
        <v>-3.8270725914410164E-2</v>
      </c>
      <c r="I7965" s="4">
        <v>3.9302811932226955E-3</v>
      </c>
      <c r="J7965" s="4">
        <v>2.9022245581194817E-2</v>
      </c>
      <c r="K7965" s="4">
        <v>1.402358721964192E-2</v>
      </c>
    </row>
    <row r="7966" spans="7:11" x14ac:dyDescent="0.35">
      <c r="G7966" s="271">
        <v>42705</v>
      </c>
      <c r="H7966" s="4">
        <v>-7.5083490356953719E-2</v>
      </c>
      <c r="I7966" s="4">
        <v>2.488007319313934E-2</v>
      </c>
      <c r="J7966" s="4">
        <v>1.5800511638489168E-2</v>
      </c>
      <c r="K7966" s="4">
        <v>8.5352959539799489E-3</v>
      </c>
    </row>
    <row r="7967" spans="7:11" x14ac:dyDescent="0.35">
      <c r="G7967" s="271">
        <v>42736</v>
      </c>
      <c r="H7967" s="4">
        <v>9.551496708524021E-2</v>
      </c>
      <c r="I7967" s="4">
        <v>0.13489801446257088</v>
      </c>
      <c r="J7967" s="4">
        <v>1.9734299747132589E-2</v>
      </c>
      <c r="K7967" s="4">
        <v>1.2589088171667262E-2</v>
      </c>
    </row>
    <row r="7968" spans="7:11" x14ac:dyDescent="0.35">
      <c r="G7968" s="271">
        <v>42767</v>
      </c>
      <c r="H7968" s="4">
        <v>-3.3940845768714478E-2</v>
      </c>
      <c r="I7968" s="4">
        <v>6.4358399714961267E-2</v>
      </c>
      <c r="J7968" s="4">
        <v>4.5389478660551319E-3</v>
      </c>
      <c r="K7968" s="4">
        <v>8.9964015803047914E-3</v>
      </c>
    </row>
    <row r="7969" spans="7:11" x14ac:dyDescent="0.35">
      <c r="G7969" s="271">
        <v>42795</v>
      </c>
      <c r="H7969" s="4">
        <v>0.15128102809779231</v>
      </c>
      <c r="I7969" s="4">
        <v>0.2142119470626842</v>
      </c>
      <c r="J7969" s="4">
        <v>1.8336089313310433E-2</v>
      </c>
      <c r="K7969" s="4">
        <v>3.2685066189992007E-2</v>
      </c>
    </row>
    <row r="7970" spans="7:11" x14ac:dyDescent="0.35">
      <c r="G7970" s="271">
        <v>42826</v>
      </c>
      <c r="H7970" s="4">
        <v>-0.20126455475093752</v>
      </c>
      <c r="I7970" s="4">
        <v>-9.4313032468146041E-2</v>
      </c>
      <c r="J7970" s="4">
        <v>-1.3744405124480052E-2</v>
      </c>
      <c r="K7970" s="4">
        <v>2.0392389100648112E-2</v>
      </c>
    </row>
    <row r="7971" spans="7:11" x14ac:dyDescent="0.35">
      <c r="G7971" s="271">
        <v>42856</v>
      </c>
      <c r="H7971" s="4">
        <v>6.9277649684796883E-2</v>
      </c>
      <c r="I7971" s="4">
        <v>0.18410633674841148</v>
      </c>
      <c r="J7971" s="4">
        <v>-1.3413157880679871E-2</v>
      </c>
      <c r="K7971" s="4">
        <v>2.9461884872267419E-2</v>
      </c>
    </row>
    <row r="7972" spans="7:11" x14ac:dyDescent="0.35">
      <c r="G7972" s="271">
        <v>42887</v>
      </c>
      <c r="H7972" s="4">
        <v>2.5404135399379468E-2</v>
      </c>
      <c r="I7972" s="4">
        <v>6.2483583437280554E-2</v>
      </c>
      <c r="J7972" s="4">
        <v>-2.1002771733663272E-2</v>
      </c>
      <c r="K7972" s="4">
        <v>3.3319001658659531E-2</v>
      </c>
    </row>
    <row r="7973" spans="7:11" x14ac:dyDescent="0.35">
      <c r="G7973" s="271">
        <v>42917</v>
      </c>
      <c r="H7973" s="4">
        <v>2.451694036390295E-2</v>
      </c>
      <c r="I7973" s="4">
        <v>0.14672090884404509</v>
      </c>
      <c r="J7973" s="4">
        <v>-6.7286449797774317E-3</v>
      </c>
      <c r="K7973" s="4">
        <v>5.5022296800077974E-2</v>
      </c>
    </row>
    <row r="7974" spans="7:11" x14ac:dyDescent="0.35">
      <c r="G7974" s="271">
        <v>42948</v>
      </c>
      <c r="H7974" s="4">
        <v>0.10354559256177698</v>
      </c>
      <c r="I7974" s="4">
        <v>8.1220196436487813E-2</v>
      </c>
      <c r="J7974" s="4">
        <v>-2.9775789799003638E-3</v>
      </c>
      <c r="K7974" s="4">
        <v>5.9707941371366813E-2</v>
      </c>
    </row>
    <row r="7975" spans="7:11" x14ac:dyDescent="0.35">
      <c r="G7975" s="271">
        <v>42979</v>
      </c>
      <c r="H7975" s="4">
        <v>0.10865277785308924</v>
      </c>
      <c r="I7975" s="4">
        <v>0.10525428487484767</v>
      </c>
      <c r="J7975" s="4">
        <v>1.0013020500780234E-2</v>
      </c>
      <c r="K7975" s="4">
        <v>7.3521726174400337E-2</v>
      </c>
    </row>
    <row r="7976" spans="7:11" x14ac:dyDescent="0.35">
      <c r="G7976" s="271">
        <v>43009</v>
      </c>
      <c r="H7976" s="4">
        <v>4.1289352805848001E-2</v>
      </c>
      <c r="I7976" s="4">
        <v>0.1352876914502521</v>
      </c>
      <c r="J7976" s="4">
        <v>1.6693203418139957E-2</v>
      </c>
      <c r="K7976" s="4">
        <v>8.6873967904474547E-2</v>
      </c>
    </row>
    <row r="7977" spans="7:11" x14ac:dyDescent="0.35">
      <c r="G7977" s="271">
        <v>43040</v>
      </c>
      <c r="H7977" s="4">
        <v>5.6353414269243451E-2</v>
      </c>
      <c r="I7977" s="4">
        <v>0.11434979474836982</v>
      </c>
      <c r="J7977" s="4">
        <v>2.5483129822581718E-2</v>
      </c>
      <c r="K7977" s="4">
        <v>9.6274344721134719E-2</v>
      </c>
    </row>
    <row r="7978" spans="7:11" x14ac:dyDescent="0.35">
      <c r="G7978" s="271">
        <v>43070</v>
      </c>
      <c r="H7978" s="4">
        <v>-2.6166224391725224E-2</v>
      </c>
      <c r="I7978" s="4">
        <v>-6.7298342207442463E-3</v>
      </c>
      <c r="J7978" s="4">
        <v>2.9992193387500254E-2</v>
      </c>
      <c r="K7978" s="4">
        <v>9.3563195743161298E-2</v>
      </c>
    </row>
    <row r="7979" spans="7:11" x14ac:dyDescent="0.35">
      <c r="G7979" s="271">
        <v>43101</v>
      </c>
      <c r="H7979" s="4">
        <v>4.9490990698036752E-2</v>
      </c>
      <c r="I7979" s="4">
        <v>0.13445873238804773</v>
      </c>
      <c r="J7979" s="4">
        <v>2.6445845337934593E-2</v>
      </c>
      <c r="K7979" s="4">
        <v>9.3972139999994875E-2</v>
      </c>
    </row>
    <row r="7980" spans="7:11" x14ac:dyDescent="0.35">
      <c r="G7980" s="271">
        <v>43132</v>
      </c>
      <c r="H7980" s="4">
        <v>2.1830461919246869E-2</v>
      </c>
      <c r="I7980" s="4">
        <v>-9.9913513118738972E-3</v>
      </c>
      <c r="J7980" s="4">
        <v>3.164295349984303E-2</v>
      </c>
      <c r="K7980" s="4">
        <v>8.6804670518858762E-2</v>
      </c>
    </row>
    <row r="7981" spans="7:11" x14ac:dyDescent="0.35">
      <c r="G7981" s="271">
        <v>43160</v>
      </c>
      <c r="H7981" s="4">
        <v>-2.3631878540867346E-2</v>
      </c>
      <c r="I7981" s="4">
        <v>-4.3104011627790761E-2</v>
      </c>
      <c r="J7981" s="4">
        <v>1.5667920664656387E-2</v>
      </c>
      <c r="K7981" s="4">
        <v>6.4029312520543114E-2</v>
      </c>
    </row>
    <row r="7982" spans="7:11" x14ac:dyDescent="0.35">
      <c r="G7982" s="271">
        <v>43191</v>
      </c>
      <c r="H7982" s="4">
        <v>0.16929510211984655</v>
      </c>
      <c r="I7982" s="4">
        <v>0.16272595093338227</v>
      </c>
      <c r="J7982" s="4">
        <v>4.7480519633763096E-2</v>
      </c>
      <c r="K7982" s="4">
        <v>8.5858672334840014E-2</v>
      </c>
    </row>
    <row r="7983" spans="7:11" x14ac:dyDescent="0.35">
      <c r="G7983" s="271">
        <v>43221</v>
      </c>
      <c r="H7983" s="4">
        <v>3.4854175079042093E-3</v>
      </c>
      <c r="I7983" s="4">
        <v>4.7190446703591071E-3</v>
      </c>
      <c r="J7983" s="4">
        <v>4.1379143386142125E-2</v>
      </c>
      <c r="K7983" s="4">
        <v>6.9757584132138284E-2</v>
      </c>
    </row>
    <row r="7984" spans="7:11" x14ac:dyDescent="0.35">
      <c r="G7984" s="271">
        <v>43252</v>
      </c>
      <c r="H7984" s="4">
        <v>-1.4469428204337276E-2</v>
      </c>
      <c r="I7984" s="4">
        <v>-1.0524579761140296E-2</v>
      </c>
      <c r="J7984" s="4">
        <v>3.7711425416666389E-2</v>
      </c>
      <c r="K7984" s="4">
        <v>6.3002602696559995E-2</v>
      </c>
    </row>
    <row r="7985" spans="7:11" x14ac:dyDescent="0.35">
      <c r="G7985" s="271">
        <v>43282</v>
      </c>
      <c r="H7985" s="4">
        <v>7.5277437668165303E-2</v>
      </c>
      <c r="I7985" s="4">
        <v>9.9649865551093564E-2</v>
      </c>
      <c r="J7985" s="4">
        <v>4.1875462644408668E-2</v>
      </c>
      <c r="K7985" s="4">
        <v>5.9970553041218233E-2</v>
      </c>
    </row>
    <row r="7986" spans="7:11" x14ac:dyDescent="0.35">
      <c r="G7986" s="271">
        <v>43313</v>
      </c>
      <c r="H7986" s="4">
        <v>0.10331268344965583</v>
      </c>
      <c r="I7986" s="4">
        <v>0.15346841325975635</v>
      </c>
      <c r="J7986" s="4">
        <v>4.2212319134067977E-2</v>
      </c>
      <c r="K7986" s="4">
        <v>6.515435606897424E-2</v>
      </c>
    </row>
    <row r="7987" spans="7:11" x14ac:dyDescent="0.35">
      <c r="G7987" s="271">
        <v>43344</v>
      </c>
      <c r="H7987" s="4">
        <v>-1.4384306321916229E-3</v>
      </c>
      <c r="I7987" s="4">
        <v>-8.9531457186027286E-3</v>
      </c>
      <c r="J7987" s="4">
        <v>3.3806379164117661E-2</v>
      </c>
      <c r="K7987" s="4">
        <v>5.5680903782681757E-2</v>
      </c>
    </row>
    <row r="7988" spans="7:11" x14ac:dyDescent="0.35">
      <c r="G7988" s="271">
        <v>43374</v>
      </c>
      <c r="H7988" s="4">
        <v>7.9872514412960172E-2</v>
      </c>
      <c r="I7988" s="4">
        <v>0.16553824355339075</v>
      </c>
      <c r="J7988" s="4">
        <v>3.7053476767618054E-2</v>
      </c>
      <c r="K7988" s="4">
        <v>5.9119244483071709E-2</v>
      </c>
    </row>
    <row r="7989" spans="7:11" x14ac:dyDescent="0.35">
      <c r="G7989" s="271">
        <v>43405</v>
      </c>
      <c r="H7989" s="4">
        <v>-1.992050402800627E-2</v>
      </c>
      <c r="I7989" s="4">
        <v>1.4676423503716007E-2</v>
      </c>
      <c r="J7989" s="4">
        <v>3.001605807585106E-2</v>
      </c>
      <c r="K7989" s="4">
        <v>5.0960269000637659E-2</v>
      </c>
    </row>
    <row r="7990" spans="7:11" x14ac:dyDescent="0.35">
      <c r="G7990" s="271">
        <v>43435</v>
      </c>
      <c r="H7990" s="4">
        <v>1.8324996961949447E-2</v>
      </c>
      <c r="I7990" s="4">
        <v>8.762617506766901E-2</v>
      </c>
      <c r="J7990" s="4">
        <v>3.3451717248029533E-2</v>
      </c>
      <c r="K7990" s="4">
        <v>5.7957659395456496E-2</v>
      </c>
    </row>
    <row r="7991" spans="7:11" x14ac:dyDescent="0.35">
      <c r="G7991" s="271">
        <v>43466</v>
      </c>
      <c r="H7991" s="4">
        <v>-1.6208344367494076E-2</v>
      </c>
      <c r="I7991" s="4">
        <v>-2.1789957364137136E-2</v>
      </c>
      <c r="J7991" s="4">
        <v>2.7610139228653408E-2</v>
      </c>
      <c r="K7991" s="4">
        <v>4.4006454424998953E-2</v>
      </c>
    </row>
    <row r="7992" spans="7:11" x14ac:dyDescent="0.35">
      <c r="G7992" s="271">
        <v>43497</v>
      </c>
      <c r="H7992" s="4">
        <v>3.843446148348062E-2</v>
      </c>
      <c r="I7992" s="4">
        <v>5.5057826408071442E-2</v>
      </c>
      <c r="J7992" s="4">
        <v>2.9075541668562854E-2</v>
      </c>
      <c r="K7992" s="4">
        <v>4.9631203947039015E-2</v>
      </c>
    </row>
    <row r="7993" spans="7:11" x14ac:dyDescent="0.35">
      <c r="G7993" s="271">
        <v>43525</v>
      </c>
      <c r="H7993" s="4">
        <v>-1.0727593038806882E-2</v>
      </c>
      <c r="I7993" s="4">
        <v>5.6982171878507959E-2</v>
      </c>
      <c r="J7993" s="4">
        <v>3.0443454334106113E-2</v>
      </c>
      <c r="K7993" s="4">
        <v>5.8724870040987032E-2</v>
      </c>
    </row>
    <row r="7994" spans="7:11" x14ac:dyDescent="0.35">
      <c r="G7994" s="271">
        <v>43556</v>
      </c>
      <c r="H7994" s="4">
        <v>4.7275009951193603E-2</v>
      </c>
      <c r="I7994" s="4">
        <v>6.1121481226952712E-2</v>
      </c>
      <c r="J7994" s="4">
        <v>2.1931946919035994E-2</v>
      </c>
      <c r="K7994" s="4">
        <v>5.1285968762026846E-2</v>
      </c>
    </row>
    <row r="7995" spans="7:11" x14ac:dyDescent="0.35">
      <c r="G7995" s="271">
        <v>43586</v>
      </c>
      <c r="H7995" s="4">
        <v>7.5314919521401347E-2</v>
      </c>
      <c r="I7995" s="4">
        <v>8.471497214441448E-2</v>
      </c>
      <c r="J7995" s="4">
        <v>2.8485762773969192E-2</v>
      </c>
      <c r="K7995" s="4">
        <v>5.8637096772980124E-2</v>
      </c>
    </row>
    <row r="7996" spans="7:11" x14ac:dyDescent="0.35">
      <c r="G7996" s="271">
        <v>43617</v>
      </c>
      <c r="H7996" s="4">
        <v>1.8603886009956883E-2</v>
      </c>
      <c r="I7996" s="4">
        <v>2.0164155663753291E-2</v>
      </c>
      <c r="J7996" s="4">
        <v>3.1401148766972753E-2</v>
      </c>
      <c r="K7996" s="4">
        <v>6.1327719696626648E-2</v>
      </c>
    </row>
    <row r="7997" spans="7:11" x14ac:dyDescent="0.35">
      <c r="G7997" s="271">
        <v>43647</v>
      </c>
      <c r="H7997" s="4">
        <v>8.6655423630660477E-2</v>
      </c>
      <c r="I7997" s="4">
        <v>0.13734112855657132</v>
      </c>
      <c r="J7997" s="4">
        <v>3.2632156495780107E-2</v>
      </c>
      <c r="K7997" s="4">
        <v>6.4888928222291753E-2</v>
      </c>
    </row>
    <row r="7998" spans="7:11" x14ac:dyDescent="0.35">
      <c r="G7998" s="271">
        <v>43678</v>
      </c>
      <c r="H7998" s="4">
        <v>-0.10092072839402733</v>
      </c>
      <c r="I7998" s="4">
        <v>-0.10338384132010436</v>
      </c>
      <c r="J7998" s="4">
        <v>1.9942990973557784E-2</v>
      </c>
      <c r="K7998" s="4">
        <v>4.6259129980526614E-2</v>
      </c>
    </row>
    <row r="7999" spans="7:11" x14ac:dyDescent="0.35">
      <c r="G7999" s="271">
        <v>43709</v>
      </c>
      <c r="H7999" s="4">
        <v>-4.7545885949492606E-3</v>
      </c>
      <c r="I7999" s="4">
        <v>0.14559651032418053</v>
      </c>
      <c r="J7999" s="4">
        <v>1.9685459840182329E-2</v>
      </c>
      <c r="K7999" s="4">
        <v>5.875057456056032E-2</v>
      </c>
    </row>
    <row r="8000" spans="7:11" x14ac:dyDescent="0.35">
      <c r="G8000" s="271">
        <v>43739</v>
      </c>
      <c r="H8000" s="4">
        <v>7.2369804194517107E-2</v>
      </c>
      <c r="I8000" s="4">
        <v>-1.2971917868613403E-2</v>
      </c>
      <c r="J8000" s="4">
        <v>1.9420132237865761E-2</v>
      </c>
      <c r="K8000" s="4">
        <v>4.3196743953747507E-2</v>
      </c>
    </row>
    <row r="8001" spans="7:11" x14ac:dyDescent="0.35">
      <c r="G8001" s="271">
        <v>43770</v>
      </c>
      <c r="H8001" s="4">
        <v>1.883095052115924E-2</v>
      </c>
      <c r="I8001" s="4">
        <v>-9.6946004090220361E-3</v>
      </c>
      <c r="J8001" s="4">
        <v>2.2939909532420755E-2</v>
      </c>
      <c r="K8001" s="4">
        <v>4.1119987994985729E-2</v>
      </c>
    </row>
    <row r="8002" spans="7:11" x14ac:dyDescent="0.35">
      <c r="G8002" s="271">
        <v>43800</v>
      </c>
      <c r="H8002" s="4">
        <v>7.8298468851691005E-2</v>
      </c>
      <c r="I8002" s="4">
        <v>7.7524720047774665E-3</v>
      </c>
      <c r="J8002" s="4">
        <v>2.7347470267819807E-2</v>
      </c>
      <c r="K8002" s="4">
        <v>3.5340086006774518E-2</v>
      </c>
    </row>
    <row r="8003" spans="7:11" x14ac:dyDescent="0.35">
      <c r="G8003" s="271">
        <v>43831</v>
      </c>
      <c r="H8003" s="4">
        <v>-3.4590433333932302E-2</v>
      </c>
      <c r="I8003" s="4">
        <v>1.0952875880992918E-2</v>
      </c>
      <c r="J8003" s="4">
        <v>2.5826313738122053E-2</v>
      </c>
      <c r="K8003" s="4">
        <v>3.836117152487506E-2</v>
      </c>
    </row>
    <row r="8004" spans="7:11" x14ac:dyDescent="0.35">
      <c r="G8004" s="271">
        <v>43862</v>
      </c>
      <c r="H8004" s="4">
        <v>4.0868497308545582E-2</v>
      </c>
      <c r="I8004" s="4">
        <v>0.13637227065315627</v>
      </c>
      <c r="J8004" s="4">
        <v>2.6086580525018777E-2</v>
      </c>
      <c r="K8004" s="4">
        <v>4.5445101478909011E-2</v>
      </c>
    </row>
    <row r="8005" spans="7:11" x14ac:dyDescent="0.35">
      <c r="G8005" s="271">
        <v>43891</v>
      </c>
      <c r="H8005" s="4">
        <v>-4.2189927679056383E-2</v>
      </c>
      <c r="I8005" s="4">
        <v>-0.1284930024520764</v>
      </c>
      <c r="J8005" s="4">
        <v>2.3209720400566569E-2</v>
      </c>
      <c r="K8005" s="4">
        <v>2.9349091509685898E-2</v>
      </c>
    </row>
    <row r="8006" spans="7:11" x14ac:dyDescent="0.35">
      <c r="G8006" s="271">
        <v>43922</v>
      </c>
      <c r="H8006" s="4">
        <v>-0.40216103750226184</v>
      </c>
      <c r="I8006" s="4">
        <v>-0.39281649255786999</v>
      </c>
      <c r="J8006" s="4">
        <v>-1.5162521990479294E-2</v>
      </c>
      <c r="K8006" s="4">
        <v>-9.6477839094479823E-3</v>
      </c>
    </row>
    <row r="8007" spans="7:11" x14ac:dyDescent="0.35">
      <c r="G8007" s="271">
        <v>43952</v>
      </c>
      <c r="H8007" s="4">
        <v>-0.30758950061225321</v>
      </c>
      <c r="I8007" s="4">
        <v>-0.36753516474254422</v>
      </c>
      <c r="J8007" s="4">
        <v>-5.1117500369504687E-2</v>
      </c>
      <c r="K8007" s="4">
        <v>-5.1651437017862678E-2</v>
      </c>
    </row>
    <row r="8008" spans="7:11" x14ac:dyDescent="0.35">
      <c r="G8008" s="271">
        <v>43983</v>
      </c>
      <c r="H8008" s="4">
        <v>-7.3443817506314346E-2</v>
      </c>
      <c r="I8008" s="4">
        <v>-0.16369472807063423</v>
      </c>
      <c r="J8008" s="4">
        <v>-5.8872031942687864E-2</v>
      </c>
      <c r="K8008" s="4">
        <v>-6.6666438739405587E-2</v>
      </c>
    </row>
    <row r="8009" spans="7:11" x14ac:dyDescent="0.35">
      <c r="G8009" s="271">
        <v>44013</v>
      </c>
      <c r="H8009" s="4">
        <v>-7.4577975984032263E-2</v>
      </c>
      <c r="I8009" s="4">
        <v>-0.1746684712025206</v>
      </c>
      <c r="J8009" s="4">
        <v>-7.2286186436806066E-2</v>
      </c>
      <c r="K8009" s="4">
        <v>-9.3219483159721839E-2</v>
      </c>
    </row>
    <row r="8010" spans="7:11" x14ac:dyDescent="0.35">
      <c r="G8010" s="271">
        <v>44044</v>
      </c>
      <c r="H8010" s="4">
        <v>5.8647564982870826E-2</v>
      </c>
      <c r="I8010" s="4">
        <v>-4.3186613494842874E-2</v>
      </c>
      <c r="J8010" s="4">
        <v>-6.307229759770816E-2</v>
      </c>
      <c r="K8010" s="4">
        <v>-8.9221494050591432E-2</v>
      </c>
    </row>
    <row r="8011" spans="7:11" x14ac:dyDescent="0.35">
      <c r="G8011" s="271">
        <v>44075</v>
      </c>
      <c r="H8011" s="4">
        <v>-4.4250714785894707E-2</v>
      </c>
      <c r="I8011" s="4">
        <v>-0.13697590353031952</v>
      </c>
      <c r="J8011" s="4">
        <v>-6.6115411537293944E-2</v>
      </c>
      <c r="K8011" s="4">
        <v>-0.1112526910913314</v>
      </c>
    </row>
    <row r="8012" spans="7:11" x14ac:dyDescent="0.35">
      <c r="G8012" s="271">
        <v>44105</v>
      </c>
      <c r="H8012" s="4">
        <v>-4.6294745931123482E-2</v>
      </c>
      <c r="I8012" s="4">
        <v>-0.15511377808002857</v>
      </c>
      <c r="J8012" s="4">
        <v>-7.6116052595124994E-2</v>
      </c>
      <c r="K8012" s="4">
        <v>-0.12417528445174453</v>
      </c>
    </row>
    <row r="8013" spans="7:11" x14ac:dyDescent="0.35">
      <c r="G8013" s="271">
        <v>44136</v>
      </c>
      <c r="H8013" s="4">
        <v>3.0928114534170215E-2</v>
      </c>
      <c r="I8013" s="4">
        <v>-2.6883216615158911E-2</v>
      </c>
      <c r="J8013" s="4">
        <v>-7.4888264737630328E-2</v>
      </c>
      <c r="K8013" s="4">
        <v>-0.12563464543657965</v>
      </c>
    </row>
    <row r="8014" spans="7:11" x14ac:dyDescent="0.35">
      <c r="G8014" s="271">
        <v>44166</v>
      </c>
      <c r="H8014" s="4">
        <v>0.11858041529611474</v>
      </c>
      <c r="I8014" s="4">
        <v>8.033623806832435E-2</v>
      </c>
      <c r="J8014" s="4">
        <v>-7.0917534601833809E-2</v>
      </c>
      <c r="K8014" s="4">
        <v>-0.12019476259231432</v>
      </c>
    </row>
    <row r="8015" spans="7:11" x14ac:dyDescent="0.35">
      <c r="G8015" s="271">
        <v>44197</v>
      </c>
      <c r="H8015" s="4">
        <v>6.4307046119602695E-3</v>
      </c>
      <c r="I8015" s="4">
        <v>-0.15578750787907814</v>
      </c>
      <c r="J8015" s="4">
        <v>-6.7698580189657687E-2</v>
      </c>
      <c r="K8015" s="4">
        <v>-0.13449007631468424</v>
      </c>
    </row>
    <row r="8016" spans="7:11" x14ac:dyDescent="0.35">
      <c r="G8016" s="271">
        <v>44228</v>
      </c>
      <c r="H8016" s="4">
        <v>-8.3418905383556119E-2</v>
      </c>
      <c r="I8016" s="4">
        <v>-0.18404803586158258</v>
      </c>
      <c r="J8016" s="4">
        <v>-7.8623042128825982E-2</v>
      </c>
      <c r="K8016" s="4">
        <v>-0.16146507459858195</v>
      </c>
    </row>
    <row r="8017" spans="7:11" x14ac:dyDescent="0.35">
      <c r="G8017" s="271">
        <v>44256</v>
      </c>
      <c r="H8017" s="4">
        <v>0.15211063457258245</v>
      </c>
      <c r="I8017" s="4">
        <v>0.2284180722381326</v>
      </c>
      <c r="J8017" s="4">
        <v>-6.1917503826663167E-2</v>
      </c>
      <c r="K8017" s="4">
        <v>-0.13551112416969113</v>
      </c>
    </row>
    <row r="8018" spans="7:11" x14ac:dyDescent="0.35">
      <c r="G8018" s="271">
        <v>44287</v>
      </c>
      <c r="H8018" s="4">
        <v>0.74778752550607575</v>
      </c>
      <c r="I8018" s="4">
        <v>0.6088874989567763</v>
      </c>
      <c r="J8018" s="4">
        <v>9.718250074833179E-3</v>
      </c>
      <c r="K8018" s="4">
        <v>-7.3734652512755017E-2</v>
      </c>
    </row>
    <row r="8019" spans="7:11" x14ac:dyDescent="0.35">
      <c r="G8019" s="271">
        <v>44317</v>
      </c>
      <c r="H8019" s="4">
        <v>0.277403689226563</v>
      </c>
      <c r="I8019" s="4">
        <v>0.38994179855609201</v>
      </c>
      <c r="J8019" s="4">
        <v>6.0297772047725573E-2</v>
      </c>
      <c r="K8019" s="4">
        <v>-1.5288240724697255E-2</v>
      </c>
    </row>
    <row r="8020" spans="7:11" x14ac:dyDescent="0.35">
      <c r="G8020" s="271">
        <v>44348</v>
      </c>
      <c r="H8020" s="4">
        <v>9.7481290865975456E-2</v>
      </c>
      <c r="I8020" s="4">
        <v>0.2500004253775836</v>
      </c>
      <c r="J8020" s="4">
        <v>7.5564817367373083E-2</v>
      </c>
      <c r="K8020" s="4">
        <v>1.7362043840741803E-2</v>
      </c>
    </row>
    <row r="8021" spans="7:11" x14ac:dyDescent="0.35">
      <c r="G8021" s="271">
        <v>44378</v>
      </c>
      <c r="H8021" s="4">
        <v>-9.4586966003140649E-4</v>
      </c>
      <c r="I8021" s="4">
        <v>0.15536899882779287</v>
      </c>
      <c r="J8021" s="4">
        <v>8.3231675601948663E-2</v>
      </c>
      <c r="K8021" s="4">
        <v>4.8535789207200031E-2</v>
      </c>
    </row>
    <row r="8022" spans="7:11" x14ac:dyDescent="0.35">
      <c r="G8022" s="271">
        <v>44409</v>
      </c>
      <c r="H8022" s="4">
        <v>0.11069747917093253</v>
      </c>
      <c r="I8022" s="4">
        <v>0.27527927074961989</v>
      </c>
      <c r="J8022" s="4">
        <v>8.6473471481961273E-2</v>
      </c>
      <c r="K8022" s="4">
        <v>7.0614702466021528E-2</v>
      </c>
    </row>
    <row r="8023" spans="7:11" x14ac:dyDescent="0.35">
      <c r="G8023" s="271">
        <v>44440</v>
      </c>
      <c r="H8023" s="4">
        <v>0.22891687593177279</v>
      </c>
      <c r="I8023" s="4">
        <v>0.2394638642491429</v>
      </c>
      <c r="J8023" s="4">
        <v>0.10833640238495867</v>
      </c>
      <c r="K8023" s="4">
        <v>0.10526945078039773</v>
      </c>
    </row>
    <row r="8024" spans="7:11" x14ac:dyDescent="0.35">
      <c r="G8024" s="271">
        <v>44470</v>
      </c>
      <c r="H8024" s="4">
        <v>-1.1100488911627848E-2</v>
      </c>
      <c r="I8024" s="4">
        <v>0.25154515092723506</v>
      </c>
      <c r="J8024" s="4">
        <v>0.11236878236621761</v>
      </c>
      <c r="K8024" s="4">
        <v>0.14476777377510897</v>
      </c>
    </row>
    <row r="8025" spans="7:11" x14ac:dyDescent="0.35">
      <c r="G8025" s="271">
        <v>44501</v>
      </c>
      <c r="H8025" s="4">
        <v>7.5319793697467441E-2</v>
      </c>
      <c r="I8025" s="4">
        <v>0.32975150383542751</v>
      </c>
      <c r="J8025" s="4">
        <v>0.1165122023395746</v>
      </c>
      <c r="K8025" s="4">
        <v>0.17682475280686893</v>
      </c>
    </row>
    <row r="8026" spans="7:11" x14ac:dyDescent="0.35">
      <c r="G8026" s="271">
        <v>44531</v>
      </c>
      <c r="H8026" s="4">
        <v>6.9964312428369313E-2</v>
      </c>
      <c r="I8026" s="4">
        <v>0.26765750733404103</v>
      </c>
      <c r="J8026" s="4">
        <v>0.11201137241378967</v>
      </c>
      <c r="K8026" s="4">
        <v>0.19317223211874879</v>
      </c>
    </row>
    <row r="8027" spans="7:11" x14ac:dyDescent="0.35">
      <c r="G8027" s="271">
        <v>44562</v>
      </c>
      <c r="H8027" s="4">
        <v>0.19471155173468335</v>
      </c>
      <c r="I8027" s="4">
        <v>0.59196966048778199</v>
      </c>
      <c r="J8027" s="4">
        <v>0.1284242731306533</v>
      </c>
      <c r="K8027" s="4">
        <v>0.26167167685234616</v>
      </c>
    </row>
    <row r="8028" spans="7:11" x14ac:dyDescent="0.35">
      <c r="G8028" s="271">
        <v>44593</v>
      </c>
      <c r="H8028" s="4">
        <v>0.23236619892343402</v>
      </c>
      <c r="I8028" s="4">
        <v>0.31443236586802037</v>
      </c>
      <c r="J8028" s="4">
        <v>0.15876265721407501</v>
      </c>
      <c r="K8028" s="4">
        <v>0.31628271225650262</v>
      </c>
    </row>
    <row r="8029" spans="7:11" x14ac:dyDescent="0.35">
      <c r="G8029" s="271">
        <v>44621</v>
      </c>
      <c r="H8029" s="4">
        <v>3.9984563144443763E-2</v>
      </c>
      <c r="I8029" s="4">
        <v>0.16279776768884058</v>
      </c>
      <c r="J8029" s="4">
        <v>0.14673069214404832</v>
      </c>
      <c r="K8029" s="4">
        <v>0.30769694544689852</v>
      </c>
    </row>
    <row r="8030" spans="7:11" x14ac:dyDescent="0.35">
      <c r="G8030" s="271">
        <v>44652</v>
      </c>
      <c r="H8030" s="4">
        <v>0.20139333628360556</v>
      </c>
      <c r="I8030" s="4">
        <v>0.50679064711278365</v>
      </c>
      <c r="J8030" s="4">
        <v>0.12071972676840681</v>
      </c>
      <c r="K8030" s="4">
        <v>0.30878906624323843</v>
      </c>
    </row>
    <row r="8031" spans="7:11" x14ac:dyDescent="0.35">
      <c r="G8031" s="271">
        <v>44682</v>
      </c>
      <c r="H8031" s="4">
        <v>0.45171404883704791</v>
      </c>
      <c r="I8031" s="4">
        <v>0.49293224762138554</v>
      </c>
      <c r="J8031" s="4">
        <v>0.13820742074055747</v>
      </c>
      <c r="K8031" s="4">
        <v>0.31996627531210464</v>
      </c>
    </row>
    <row r="8032" spans="7:11" x14ac:dyDescent="0.35">
      <c r="G8032" s="271">
        <v>44713</v>
      </c>
      <c r="H8032" s="4">
        <v>0.34140586496319836</v>
      </c>
      <c r="I8032" s="4">
        <v>0.52850700404335305</v>
      </c>
      <c r="J8032" s="4">
        <v>0.15882999981699286</v>
      </c>
      <c r="K8032" s="4">
        <v>0.34393345768872652</v>
      </c>
    </row>
    <row r="8033" spans="7:11" x14ac:dyDescent="0.35">
      <c r="G8033" s="271">
        <v>44743</v>
      </c>
      <c r="H8033" s="4">
        <v>0.27935617971084592</v>
      </c>
      <c r="I8033" s="4">
        <v>0.32096879214870833</v>
      </c>
      <c r="J8033" s="4">
        <v>0.18196149045390952</v>
      </c>
      <c r="K8033" s="4">
        <v>0.35692945141206844</v>
      </c>
    </row>
    <row r="8034" spans="7:11" x14ac:dyDescent="0.35">
      <c r="G8034" s="271">
        <v>44774</v>
      </c>
      <c r="H8034" s="4">
        <v>0.30720490793970123</v>
      </c>
      <c r="I8034" s="4">
        <v>0.37261745940624702</v>
      </c>
      <c r="J8034" s="4">
        <v>0.19434513562581435</v>
      </c>
      <c r="K8034" s="4">
        <v>0.36342788312337126</v>
      </c>
    </row>
    <row r="8035" spans="7:11" x14ac:dyDescent="0.35">
      <c r="G8035" s="271">
        <v>44805</v>
      </c>
      <c r="H8035" s="4">
        <v>0.18012185088380539</v>
      </c>
      <c r="I8035" s="4">
        <v>0.27551199786565861</v>
      </c>
      <c r="J8035" s="4">
        <v>0.19066792044331526</v>
      </c>
      <c r="K8035" s="4">
        <v>0.36457635246499454</v>
      </c>
    </row>
    <row r="8036" spans="7:11" x14ac:dyDescent="0.35">
      <c r="G8036" s="271">
        <v>44835</v>
      </c>
      <c r="H8036" s="4">
        <v>0.20544781686842017</v>
      </c>
      <c r="I8036" s="4">
        <v>0.24539240471130852</v>
      </c>
      <c r="J8036" s="4">
        <v>0.20903781876365346</v>
      </c>
      <c r="K8036" s="4">
        <v>0.36183310235681732</v>
      </c>
    </row>
    <row r="8037" spans="7:11" x14ac:dyDescent="0.35">
      <c r="G8037" s="271">
        <v>44866</v>
      </c>
      <c r="H8037" s="4">
        <v>0.1128144352651419</v>
      </c>
      <c r="I8037" s="4">
        <v>6.0671324515438441E-2</v>
      </c>
      <c r="J8037" s="4">
        <v>0.2117136804715769</v>
      </c>
      <c r="K8037" s="4">
        <v>0.33406431298064665</v>
      </c>
    </row>
    <row r="8038" spans="7:11" x14ac:dyDescent="0.35">
      <c r="G8038" s="271">
        <v>44896</v>
      </c>
      <c r="H8038" s="4">
        <v>0.1276940842456078</v>
      </c>
      <c r="I8038" s="4">
        <v>4.5897149685180993E-2</v>
      </c>
      <c r="J8038" s="4">
        <v>0.21605005448657066</v>
      </c>
      <c r="K8038" s="4">
        <v>0.31133246765618483</v>
      </c>
    </row>
    <row r="8039" spans="7:11" x14ac:dyDescent="0.35">
      <c r="G8039" s="271">
        <v>44927</v>
      </c>
      <c r="H8039" s="4">
        <v>0.12782194120237</v>
      </c>
      <c r="I8039" s="4">
        <v>-0.12572052638133535</v>
      </c>
      <c r="J8039" s="4">
        <v>0.20953227426489018</v>
      </c>
      <c r="K8039" s="4">
        <v>0.24605907131217619</v>
      </c>
    </row>
    <row r="8040" spans="7:11" x14ac:dyDescent="0.35">
      <c r="G8040" s="271">
        <v>44958</v>
      </c>
      <c r="H8040" s="4">
        <v>4.1934735112557409E-2</v>
      </c>
      <c r="I8040" s="4">
        <v>5.8596907434473877E-3</v>
      </c>
      <c r="J8040" s="4">
        <v>0.19160906978517911</v>
      </c>
      <c r="K8040" s="4">
        <v>0.21945582099646876</v>
      </c>
    </row>
    <row r="8041" spans="7:11" x14ac:dyDescent="0.35">
      <c r="G8041" s="271">
        <v>44986</v>
      </c>
      <c r="H8041" s="4">
        <v>0.18296132205725746</v>
      </c>
      <c r="I8041" s="4">
        <v>6.6020472985288681E-2</v>
      </c>
      <c r="J8041" s="4">
        <v>0.20485230036138025</v>
      </c>
      <c r="K8041" s="4">
        <v>0.20970210079384421</v>
      </c>
    </row>
    <row r="8042" spans="7:11" x14ac:dyDescent="0.35">
      <c r="G8042" s="271">
        <v>45017</v>
      </c>
      <c r="H8042" s="4">
        <v>-0.10402846469194171</v>
      </c>
      <c r="I8042" s="4">
        <v>-0.17172282198450461</v>
      </c>
      <c r="J8042" s="4">
        <v>0.175352416212887</v>
      </c>
      <c r="K8042" s="4">
        <v>0.14851448822853741</v>
      </c>
    </row>
    <row r="8043" spans="7:11" x14ac:dyDescent="0.35">
      <c r="G8043" s="271">
        <v>45047</v>
      </c>
      <c r="H8043" s="4">
        <v>-0.13382252327239708</v>
      </c>
      <c r="I8043" s="4">
        <v>-8.7953408763816965E-2</v>
      </c>
      <c r="J8043" s="4">
        <v>0.12187118752139936</v>
      </c>
      <c r="K8043" s="4">
        <v>0.10155225381473709</v>
      </c>
    </row>
    <row r="8044" spans="7:11" x14ac:dyDescent="0.35">
      <c r="G8044" s="271">
        <v>45078</v>
      </c>
      <c r="H8044" s="4">
        <v>-5.2717114451272917E-2</v>
      </c>
      <c r="I8044" s="4">
        <v>-0.21798582011778667</v>
      </c>
      <c r="J8044" s="4">
        <v>8.827016187751946E-2</v>
      </c>
      <c r="K8044" s="4">
        <v>3.983754674060469E-2</v>
      </c>
    </row>
    <row r="8045" spans="7:11" x14ac:dyDescent="0.35">
      <c r="G8045" s="271">
        <v>45108</v>
      </c>
      <c r="H8045" s="4">
        <v>-0.10524244912224512</v>
      </c>
      <c r="I8045" s="4">
        <v>-9.1563937067867696E-2</v>
      </c>
      <c r="J8045" s="4">
        <v>5.7660020214626462E-2</v>
      </c>
      <c r="K8045" s="4">
        <v>8.784389296722761E-3</v>
      </c>
    </row>
    <row r="8046" spans="7:11" x14ac:dyDescent="0.35">
      <c r="G8046" s="271">
        <v>45139</v>
      </c>
      <c r="H8046" s="4">
        <v>-0.10074490783319545</v>
      </c>
      <c r="I8046" s="4">
        <v>-0.19543445658631386</v>
      </c>
      <c r="J8046" s="4">
        <v>3.2663745220635532E-2</v>
      </c>
      <c r="K8046" s="4">
        <v>-2.9730676780779453E-2</v>
      </c>
    </row>
    <row r="8047" spans="7:11" x14ac:dyDescent="0.35">
      <c r="G8047" s="271">
        <v>45170</v>
      </c>
      <c r="H8047" s="4">
        <v>-8.5355236435737392E-2</v>
      </c>
      <c r="I8047" s="4">
        <v>-0.11287683653889569</v>
      </c>
      <c r="J8047" s="4">
        <v>1.1756223117300291E-2</v>
      </c>
      <c r="K8047" s="4">
        <v>-5.8342852030727865E-2</v>
      </c>
    </row>
    <row r="8048" spans="7:11" x14ac:dyDescent="0.35">
      <c r="G8048" s="271">
        <v>45200</v>
      </c>
      <c r="H8048" s="4">
        <v>-8.1144791812324146E-2</v>
      </c>
      <c r="I8048" s="4">
        <v>-0.15832388183753277</v>
      </c>
      <c r="J8048" s="4">
        <v>-9.4693237423795207E-3</v>
      </c>
      <c r="K8048" s="4">
        <v>-8.8223058440800362E-2</v>
      </c>
    </row>
    <row r="8049" spans="7:11" x14ac:dyDescent="0.35">
      <c r="G8049" s="271">
        <v>45231</v>
      </c>
      <c r="H8049" s="4">
        <v>3.1862670891098954E-2</v>
      </c>
      <c r="I8049" s="4">
        <v>-0.10795181007924515</v>
      </c>
      <c r="J8049" s="4">
        <v>-1.5458661139210572E-2</v>
      </c>
      <c r="K8049" s="4">
        <v>-0.1009825520561406</v>
      </c>
    </row>
    <row r="8050" spans="7:11" x14ac:dyDescent="0.35">
      <c r="G8050" s="271">
        <v>45261</v>
      </c>
      <c r="H8050" s="4">
        <v>-8.0451198902344534E-2</v>
      </c>
      <c r="I8050" s="4">
        <v>-0.12734080289610339</v>
      </c>
      <c r="J8050" s="4">
        <v>-3.1385535175251E-2</v>
      </c>
      <c r="K8050" s="4">
        <v>-0.11380813326022599</v>
      </c>
    </row>
    <row r="8051" spans="7:11" x14ac:dyDescent="0.35">
      <c r="G8051" s="271">
        <v>45292</v>
      </c>
      <c r="H8051" s="4">
        <v>-6.843159510488428E-2</v>
      </c>
      <c r="I8051" s="4">
        <v>-8.8731819425860392E-2</v>
      </c>
      <c r="J8051" s="4">
        <v>-4.6777115342163778E-2</v>
      </c>
      <c r="K8051" s="4">
        <v>-0.11091825585542991</v>
      </c>
    </row>
    <row r="8052" spans="7:11" x14ac:dyDescent="0.35">
      <c r="G8052" s="271">
        <v>45323</v>
      </c>
      <c r="H8052" s="4">
        <v>-5.6500410589969685E-2</v>
      </c>
      <c r="I8052" s="4">
        <v>-2.7908975009385828E-2</v>
      </c>
      <c r="J8052" s="4">
        <v>-5.4764785164597929E-2</v>
      </c>
      <c r="K8052" s="4">
        <v>-0.11340296933317906</v>
      </c>
    </row>
    <row r="8053" spans="7:11" x14ac:dyDescent="0.35">
      <c r="G8053" s="271">
        <v>45352</v>
      </c>
      <c r="H8053" s="4">
        <v>-0.14162138821392378</v>
      </c>
      <c r="I8053" s="4">
        <v>-7.329888335957091E-2</v>
      </c>
      <c r="J8053" s="4">
        <v>-8.2051876265353707E-2</v>
      </c>
      <c r="K8053" s="4">
        <v>-0.12392703026232843</v>
      </c>
    </row>
    <row r="8054" spans="7:11" x14ac:dyDescent="0.35">
      <c r="G8054" s="271">
        <v>45383</v>
      </c>
      <c r="H8054" s="4">
        <v>0.1160473455818567</v>
      </c>
      <c r="I8054" s="4">
        <v>8.6872965828657112E-2</v>
      </c>
      <c r="J8054" s="4">
        <v>-6.5691195655735668E-2</v>
      </c>
      <c r="K8054" s="4">
        <v>-0.10344923189851785</v>
      </c>
    </row>
    <row r="8055" spans="7:11" x14ac:dyDescent="0.35">
      <c r="G8055" s="271">
        <v>45413</v>
      </c>
      <c r="H8055" s="4">
        <v>7.2124377068001344E-2</v>
      </c>
      <c r="I8055" s="4">
        <v>-1.6559318518364341E-3</v>
      </c>
      <c r="J8055" s="4">
        <v>-4.7797698670673183E-2</v>
      </c>
      <c r="K8055" s="4">
        <v>-9.6390923197164691E-2</v>
      </c>
    </row>
    <row r="8056" spans="7:11" x14ac:dyDescent="0.35">
      <c r="G8056" s="271">
        <v>45444</v>
      </c>
      <c r="H8056" s="4">
        <v>-0.14593744998201341</v>
      </c>
      <c r="I8056" s="4">
        <v>-2.9316581626926741E-2</v>
      </c>
      <c r="J8056" s="4">
        <v>-5.5834681505440242E-2</v>
      </c>
      <c r="K8056" s="4">
        <v>-7.914198020053298E-2</v>
      </c>
    </row>
    <row r="8057" spans="7:11" x14ac:dyDescent="0.35">
      <c r="G8057" s="271">
        <v>45474</v>
      </c>
      <c r="H8057" s="4">
        <v>7.6815269292746402E-2</v>
      </c>
      <c r="I8057" s="4">
        <v>3.2786616488549747E-2</v>
      </c>
      <c r="J8057" s="4">
        <v>-4.1645875132026777E-2</v>
      </c>
      <c r="K8057" s="4">
        <v>-6.893822842274655E-2</v>
      </c>
    </row>
    <row r="8058" spans="7:11" x14ac:dyDescent="0.35">
      <c r="G8058" s="271">
        <v>45505</v>
      </c>
      <c r="H8058" s="4">
        <v>-4.4624656303571264E-2</v>
      </c>
      <c r="I8058" s="4">
        <v>3.6930797281070626E-2</v>
      </c>
      <c r="J8058" s="4">
        <v>-3.7736134756316764E-2</v>
      </c>
      <c r="K8058" s="4">
        <v>-5.1033334758386228E-2</v>
      </c>
    </row>
    <row r="8059" spans="7:11" x14ac:dyDescent="0.35">
      <c r="G8059" s="271">
        <v>45536</v>
      </c>
      <c r="H8059" s="4">
        <v>-4.7982675180988976E-2</v>
      </c>
      <c r="I8059" s="4">
        <v>-1.3731324960282176E-3</v>
      </c>
      <c r="J8059" s="4">
        <v>-3.4483223923199913E-2</v>
      </c>
      <c r="K8059" s="4">
        <v>-4.1054584607865707E-2</v>
      </c>
    </row>
    <row r="8060" spans="7:11" x14ac:dyDescent="0.35">
      <c r="G8060" s="271">
        <v>45566</v>
      </c>
      <c r="H8060" s="4">
        <v>4.2980627932613702E-2</v>
      </c>
      <c r="I8060" s="4">
        <v>0.13256798312126672</v>
      </c>
      <c r="J8060" s="4">
        <v>-2.452538126316206E-2</v>
      </c>
      <c r="K8060" s="4">
        <v>-1.595167276303211E-2</v>
      </c>
    </row>
    <row r="8061" spans="7:11" x14ac:dyDescent="0.35">
      <c r="G8061" s="271">
        <v>45597</v>
      </c>
      <c r="H8061" s="4">
        <v>-0.16980312574522338</v>
      </c>
      <c r="I8061" s="4">
        <v>6.334521225542411E-2</v>
      </c>
      <c r="J8061" s="4">
        <v>-4.2831414860910466E-2</v>
      </c>
      <c r="K8061" s="4">
        <v>-1.5257779176316433E-3</v>
      </c>
    </row>
    <row r="8062" spans="7:11" x14ac:dyDescent="0.35">
      <c r="G8062" s="271">
        <v>45627</v>
      </c>
      <c r="H8062" s="4">
        <v>7.0874992423167971E-2</v>
      </c>
      <c r="I8062" s="4">
        <v>0.10080169680507023</v>
      </c>
      <c r="J8062" s="4">
        <v>-3.0651114546662916E-2</v>
      </c>
      <c r="K8062" s="4">
        <v>1.7139638632740484E-2</v>
      </c>
    </row>
    <row r="8063" spans="7:11" x14ac:dyDescent="0.35">
      <c r="G8063" s="271">
        <v>45658</v>
      </c>
      <c r="H8063" s="4">
        <v>-3.2962119092601494E-2</v>
      </c>
      <c r="I8063" s="4">
        <v>0.1674093721654315</v>
      </c>
      <c r="J8063" s="4">
        <v>-2.7423035310273347E-2</v>
      </c>
      <c r="K8063" s="4">
        <v>3.753210639156368E-2</v>
      </c>
    </row>
    <row r="8064" spans="7:11" x14ac:dyDescent="0.35">
      <c r="G8064" s="271">
        <v>45689</v>
      </c>
      <c r="H8064" s="4">
        <v>-7.875642443403108E-3</v>
      </c>
      <c r="I8064" s="4">
        <v>5.8733488024541813E-2</v>
      </c>
      <c r="J8064" s="4">
        <v>-2.3189971986274815E-2</v>
      </c>
      <c r="K8064" s="4">
        <v>4.4820458713590305E-2</v>
      </c>
    </row>
    <row r="8065" spans="7:11" x14ac:dyDescent="0.35">
      <c r="G8065" s="271">
        <v>45717</v>
      </c>
      <c r="H8065" s="4">
        <v>-1.440046273373774E-2</v>
      </c>
      <c r="I8065" s="4">
        <v>9.1294520060142492E-2</v>
      </c>
      <c r="J8065" s="4">
        <v>-1.0178876542499049E-2</v>
      </c>
      <c r="K8065" s="4">
        <v>5.9923342890366271E-2</v>
      </c>
    </row>
    <row r="8066" spans="7:11" x14ac:dyDescent="0.35">
      <c r="G8066" s="271">
        <v>45748</v>
      </c>
      <c r="H8066" s="4">
        <v>-6.2775600546045918E-2</v>
      </c>
      <c r="I8066" s="4">
        <v>-4.8770145963973222E-2</v>
      </c>
      <c r="J8066" s="4">
        <v>-2.4724479982397463E-2</v>
      </c>
      <c r="K8066" s="4">
        <v>4.7581491430542133E-2</v>
      </c>
    </row>
    <row r="8067" spans="7:11" x14ac:dyDescent="0.35">
      <c r="G8067" s="271">
        <v>45778</v>
      </c>
      <c r="H8067" s="4">
        <v>-5.4726864940165543E-3</v>
      </c>
      <c r="I8067" s="4">
        <v>1.1095529650526847E-2</v>
      </c>
      <c r="J8067" s="4">
        <v>-3.1340027912545199E-2</v>
      </c>
      <c r="K8067" s="4">
        <v>4.8761597425316161E-2</v>
      </c>
    </row>
    <row r="8068" spans="7:11" x14ac:dyDescent="0.35">
      <c r="G8068" s="271">
        <v>45809</v>
      </c>
      <c r="H8068" s="4">
        <v>8.3235558868893111E-2</v>
      </c>
      <c r="I8068" s="4">
        <v>0.15639445537351437</v>
      </c>
      <c r="J8068" s="4">
        <v>-1.1883167689668128E-2</v>
      </c>
      <c r="K8068" s="4">
        <v>6.4125821329543253E-2</v>
      </c>
    </row>
    <row r="8069" spans="7:11" x14ac:dyDescent="0.35">
      <c r="G8069" s="271">
        <v>45839</v>
      </c>
      <c r="H8069" s="4">
        <v>1.6861752681998743E-2</v>
      </c>
      <c r="I8069" s="4">
        <v>8.0697335375089718E-2</v>
      </c>
      <c r="J8069" s="4">
        <v>-1.6433911124311584E-2</v>
      </c>
      <c r="K8069" s="4">
        <v>6.8353605242520654E-2</v>
      </c>
    </row>
    <row r="8070" spans="7:11" x14ac:dyDescent="0.35">
      <c r="G8070" s="271">
        <v>45870</v>
      </c>
      <c r="H8070" s="4">
        <v>-1.9625489083241687E-2</v>
      </c>
      <c r="I8070" s="4">
        <v>-3.5985136444646626E-2</v>
      </c>
      <c r="J8070" s="4">
        <v>-1.480576407172618E-2</v>
      </c>
      <c r="K8070" s="4">
        <v>6.2848059915634247E-2</v>
      </c>
    </row>
    <row r="8071" spans="7:11" x14ac:dyDescent="0.35">
      <c r="G8071" s="271">
        <v>45901</v>
      </c>
      <c r="H8071" s="4">
        <v>8.0281183775625209E-2</v>
      </c>
      <c r="I8071" s="4">
        <v>6.6793865537342567E-2</v>
      </c>
      <c r="J8071" s="4">
        <v>-4.8393252348412075E-3</v>
      </c>
      <c r="K8071" s="4">
        <v>6.8789848282151178E-2</v>
      </c>
    </row>
    <row r="8072" spans="7:11" x14ac:dyDescent="0.35">
      <c r="G8072" s="271">
        <v>45931</v>
      </c>
      <c r="H8072" s="4">
        <v>3.391188187009897E-2</v>
      </c>
      <c r="I8072" s="4">
        <v>6.9412478129244892E-3</v>
      </c>
      <c r="J8072" s="4">
        <v>-5.4286085858329391E-3</v>
      </c>
      <c r="K8072" s="4">
        <v>5.7881182683859667E-2</v>
      </c>
    </row>
    <row r="8073" spans="7:11" x14ac:dyDescent="0.35">
      <c r="G8073" s="271">
        <v>45962</v>
      </c>
      <c r="H8073" s="4">
        <v>0.12458547345673177</v>
      </c>
      <c r="I8073" s="4">
        <v>4.3658622350856602E-2</v>
      </c>
      <c r="J8073" s="4">
        <v>2.062129034282445E-2</v>
      </c>
      <c r="K8073" s="4">
        <v>5.6250713638617E-2</v>
      </c>
    </row>
    <row r="8074" spans="7:11" x14ac:dyDescent="0.35">
      <c r="G8074" s="271">
        <v>45992</v>
      </c>
      <c r="H8074" s="4">
        <v>5.5687804410484709E-3</v>
      </c>
      <c r="I8074" s="4">
        <v>2.7930778495879105E-2</v>
      </c>
      <c r="J8074" s="4">
        <v>1.5227290253668091E-2</v>
      </c>
      <c r="K8074" s="4">
        <v>5.0613300305225595E-2</v>
      </c>
    </row>
    <row r="8075" spans="7:11" x14ac:dyDescent="0.35">
      <c r="G8075" s="271">
        <v>46023</v>
      </c>
      <c r="H8075" s="4">
        <v>-1.4344819596544545E-2</v>
      </c>
      <c r="I8075" s="4">
        <v>-5.6702738489918358E-2</v>
      </c>
      <c r="J8075" s="4">
        <v>1.6927600620902039E-2</v>
      </c>
      <c r="K8075" s="4">
        <v>3.2756346402128989E-2</v>
      </c>
    </row>
    <row r="8076" spans="7:11" x14ac:dyDescent="0.35">
      <c r="G8076" s="271">
        <v>46054</v>
      </c>
      <c r="H8076" s="4">
        <v>1.3561016900961897E-2</v>
      </c>
      <c r="I8076" s="4">
        <v>7.0204262439803822E-2</v>
      </c>
      <c r="J8076" s="4">
        <v>1.877431969376353E-2</v>
      </c>
      <c r="K8076" s="4">
        <v>3.3833593872722112E-2</v>
      </c>
    </row>
    <row r="8077" spans="7:11" x14ac:dyDescent="0.35">
      <c r="G8077" s="271">
        <v>46082</v>
      </c>
      <c r="H8077" s="4">
        <v>-1</v>
      </c>
      <c r="I8077" s="4">
        <v>-1</v>
      </c>
      <c r="J8077" s="4">
        <v>1.6521317839677474E-2</v>
      </c>
      <c r="K8077" s="4">
        <v>2.1856347526458375E-2</v>
      </c>
    </row>
    <row r="8078" spans="7:11" x14ac:dyDescent="0.35">
      <c r="G8078" s="271">
        <v>46113</v>
      </c>
      <c r="H8078" s="4">
        <v>-1</v>
      </c>
      <c r="I8078" s="4">
        <v>-1</v>
      </c>
      <c r="J8078" s="4">
        <v>2.3260838754214141E-2</v>
      </c>
      <c r="K8078" s="4">
        <v>2.8137479493477002E-2</v>
      </c>
    </row>
    <row r="8079" spans="7:11" x14ac:dyDescent="0.35">
      <c r="G8079" s="271">
        <v>46143</v>
      </c>
      <c r="H8079" s="4">
        <v>-1</v>
      </c>
      <c r="I8079" s="4">
        <v>-1</v>
      </c>
      <c r="J8079" s="4">
        <v>1.0147861613527098E-2</v>
      </c>
      <c r="K8079" s="4">
        <v>2.3056756921939536E-2</v>
      </c>
    </row>
    <row r="8080" spans="7:11" x14ac:dyDescent="0.35">
      <c r="G8080" s="271">
        <v>46174</v>
      </c>
      <c r="H8080" s="4">
        <v>-1</v>
      </c>
      <c r="I8080" s="4">
        <v>-1</v>
      </c>
      <c r="J8080" s="4">
        <v>3.0918736242391276E-4</v>
      </c>
      <c r="K8080" s="4">
        <v>3.9527248846868979E-3</v>
      </c>
    </row>
    <row r="8081" spans="7:11" x14ac:dyDescent="0.35">
      <c r="G8081" s="271">
        <v>46204</v>
      </c>
      <c r="H8081" s="4">
        <v>-1</v>
      </c>
      <c r="I8081" s="4">
        <v>-1</v>
      </c>
      <c r="J8081" s="4">
        <v>-8.85243664612545E-3</v>
      </c>
      <c r="K8081" s="4">
        <v>-1.6701717175797604E-2</v>
      </c>
    </row>
    <row r="8082" spans="7:11" x14ac:dyDescent="0.35">
      <c r="G8082" s="271">
        <v>46235</v>
      </c>
      <c r="H8082" s="4">
        <v>-1</v>
      </c>
      <c r="I8082" s="4">
        <v>-1</v>
      </c>
      <c r="J8082" s="4">
        <v>3.4630798745348468E-2</v>
      </c>
      <c r="K8082" s="4">
        <v>1.5171701440765961E-2</v>
      </c>
    </row>
    <row r="8083" spans="7:11" x14ac:dyDescent="0.35">
      <c r="G8083" s="271">
        <v>46266</v>
      </c>
      <c r="H8083" s="4">
        <v>-1</v>
      </c>
      <c r="I8083" s="4">
        <v>-1</v>
      </c>
      <c r="J8083" s="4">
        <v>3.4042410863945882E-2</v>
      </c>
      <c r="K8083" s="4">
        <v>3.0430008640265349E-3</v>
      </c>
    </row>
    <row r="8084" spans="7:11" x14ac:dyDescent="0.35">
      <c r="G8084" s="271">
        <v>46296</v>
      </c>
      <c r="H8084" s="4">
        <v>-1</v>
      </c>
      <c r="I8084" s="4">
        <v>-1</v>
      </c>
      <c r="J8084" s="4">
        <v>2.9983424401417214E-2</v>
      </c>
      <c r="K8084" s="4">
        <v>-1.0579352174873047E-2</v>
      </c>
    </row>
    <row r="8085" spans="7:11" x14ac:dyDescent="0.35">
      <c r="G8085" s="271">
        <v>46327</v>
      </c>
      <c r="H8085" s="4">
        <v>-1</v>
      </c>
      <c r="I8085" s="4">
        <v>-1</v>
      </c>
      <c r="J8085" s="4">
        <v>9.9651138212988322E-3</v>
      </c>
      <c r="K8085" s="4">
        <v>-1.8203519802715507E-2</v>
      </c>
    </row>
    <row r="8086" spans="7:11" x14ac:dyDescent="0.35">
      <c r="G8086" s="271">
        <v>46357</v>
      </c>
      <c r="H8086" s="4">
        <v>-1</v>
      </c>
      <c r="I8086" s="4">
        <v>-1</v>
      </c>
      <c r="J8086" s="4">
        <v>-2.9744803050927304E-3</v>
      </c>
      <c r="K8086" s="4">
        <v>-1.1594952014209237E-2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9A4F5-B015-450A-8484-AB8E7178C453}">
  <sheetPr>
    <tabColor theme="7"/>
  </sheetPr>
  <dimension ref="A1:M56"/>
  <sheetViews>
    <sheetView workbookViewId="0">
      <selection activeCell="K34" sqref="K34"/>
    </sheetView>
  </sheetViews>
  <sheetFormatPr baseColWidth="10" defaultRowHeight="14.5" x14ac:dyDescent="0.35"/>
  <cols>
    <col min="8" max="9" width="18.26953125" bestFit="1" customWidth="1"/>
  </cols>
  <sheetData>
    <row r="1" spans="1:13" x14ac:dyDescent="0.35">
      <c r="A1" s="270" t="s">
        <v>1683</v>
      </c>
    </row>
    <row r="2" spans="1:13" x14ac:dyDescent="0.35">
      <c r="A2" t="s">
        <v>1689</v>
      </c>
      <c r="B2" t="s">
        <v>1690</v>
      </c>
      <c r="C2" t="s">
        <v>1691</v>
      </c>
      <c r="D2" t="s">
        <v>1692</v>
      </c>
      <c r="E2" t="s">
        <v>1693</v>
      </c>
      <c r="G2" t="s">
        <v>1694</v>
      </c>
      <c r="H2" t="s">
        <v>1695</v>
      </c>
      <c r="I2" t="s">
        <v>1690</v>
      </c>
      <c r="J2" t="s">
        <v>1691</v>
      </c>
      <c r="K2" t="s">
        <v>1692</v>
      </c>
      <c r="L2" t="s">
        <v>1693</v>
      </c>
      <c r="M2" t="s">
        <v>1694</v>
      </c>
    </row>
    <row r="3" spans="1:13" x14ac:dyDescent="0.35">
      <c r="A3">
        <f>ano-2</f>
        <v>2024</v>
      </c>
      <c r="B3">
        <f>GETPIVOTDATA("[Measures].[ccaa_exp_mes_acu_tva]",notcgraaux!$A$1,"[anos].[ano]","[anos].[ano].&amp;[" &amp; $A3 &amp; "]","[regiones].[Etiqueta]","[regiones].[Etiqueta].&amp;[CM]")*100</f>
        <v>-4.3851826735747395</v>
      </c>
      <c r="C3">
        <f>GETPIVOTDATA("[Measures].[ccaa_imp_mes_acu_tva]",notcgraaux!$A$1,"[anos].[ano]","[anos].[ano].&amp;[" &amp; $A3 &amp; "]","[regiones].[Etiqueta]","[regiones].[Etiqueta].&amp;[CM]")*100</f>
        <v>-2.7519391533147086</v>
      </c>
      <c r="D3">
        <f>GETPIVOTDATA("[Measures].[ccaa_exp_mm12_tva]",notcgraaux!$A$1,"[anos].[ano]","[anos].[ano].&amp;[" &amp; $A3 &amp; "]","[regiones].[Etiqueta]","[regiones].[Etiqueta].&amp;[CM]")*100</f>
        <v>-4.3851826735747501</v>
      </c>
      <c r="E3">
        <f>GETPIVOTDATA("[Measures].[ccaa_imp_mm12_tva]",notcgraaux!$A$1,"[anos].[ano]","[anos].[ano].&amp;[" &amp; $A3 &amp; "]","[regiones].[Etiqueta]","[regiones].[Etiqueta].&amp;[CM]")*100</f>
        <v>-2.7519391533147086</v>
      </c>
      <c r="G3" s="2">
        <f>EDATE(ccaa!$B$10,-12)</f>
        <v>45689</v>
      </c>
      <c r="H3" t="str">
        <f>TEXT(G3,"aaaa-mm-dd""T""hh:mm:ss")</f>
        <v>2025-02-01T00:00:00</v>
      </c>
      <c r="I3">
        <f>GETPIVOTDATA("[Measures].[ccaa_exp_mes_tva]",notcgraaux!$G$1,"[meses].[Fecha]","[meses].[Fecha].&amp;[" &amp; $H3 &amp;"]","[regiones].[Etiqueta]","[regiones].[Etiqueta].&amp;[CM]")*100</f>
        <v>9.4515555401326612</v>
      </c>
      <c r="J3">
        <f>GETPIVOTDATA("[Measures].[ccaa_IMp_mes_tva]",notcgraaux!$G$1,"[meses].[Fecha]","[meses].[Fecha].&amp;[" &amp; $H3 &amp;"]","[regiones].[Etiqueta]","[regiones].[Etiqueta].&amp;[CM]")*100</f>
        <v>5.1411244798968303</v>
      </c>
      <c r="K3">
        <f>GETPIVOTDATA("[Measures].[ccaa_exp_mm12_tva]",notcgraaux!$G$1,"[meses].[Fecha]","[meses].[Fecha].&amp;[" &amp; $H3 &amp;"]","[regiones].[Etiqueta]","[regiones].[Etiqueta].&amp;[CM]")*100</f>
        <v>0.64921557735952984</v>
      </c>
      <c r="L3">
        <f>GETPIVOTDATA("[Measures].[ccaa_imp_mm12_tva]",notcgraaux!$G$1,"[meses].[Fecha]","[meses].[Fecha].&amp;[" &amp; $H3 &amp;"]","[regiones].[Etiqueta]","[regiones].[Etiqueta].&amp;[CM]")*100</f>
        <v>-0.4136498830190849</v>
      </c>
      <c r="M3" t="str">
        <f>TEXT(G3,"mmm-aa")</f>
        <v>feb-25</v>
      </c>
    </row>
    <row r="4" spans="1:13" x14ac:dyDescent="0.35">
      <c r="A4">
        <f>ano-1</f>
        <v>2025</v>
      </c>
      <c r="B4">
        <f>GETPIVOTDATA("[Measures].[ccaa_exp_mes_acu_tva]",notcgraaux!$A$1,"[anos].[ano]","[anos].[ano].&amp;[" &amp; $A4 &amp; "]","[regiones].[Etiqueta]","[regiones].[Etiqueta].&amp;[CM]")*100</f>
        <v>9.0614345195496817</v>
      </c>
      <c r="C4">
        <f>GETPIVOTDATA("[Measures].[ccaa_imp_mes_acu_tva]",notcgraaux!$A$1,"[anos].[ano]","[anos].[ano].&amp;[" &amp; $A4 &amp; "]","[regiones].[Etiqueta]","[regiones].[Etiqueta].&amp;[CM]")*100</f>
        <v>12.46543410798413</v>
      </c>
      <c r="D4">
        <f>GETPIVOTDATA("[Measures].[ccaa_exp_mm12_tva]",notcgraaux!$A$1,"[anos].[ano]","[anos].[ano].&amp;[" &amp; $A4 &amp; "]","[regiones].[Etiqueta]","[regiones].[Etiqueta].&amp;[CM]")*100</f>
        <v>9.0614345195496817</v>
      </c>
      <c r="E4">
        <f>GETPIVOTDATA("[Measures].[ccaa_imp_mm12_tva]",notcgraaux!$A$1,"[anos].[ano]","[anos].[ano].&amp;[" &amp; $A4 &amp; "]","[regiones].[Etiqueta]","[regiones].[Etiqueta].&amp;[CM]")*100</f>
        <v>12.46543410798413</v>
      </c>
      <c r="G4" s="2">
        <f>EDATE(ccaa!$B$10,-11)</f>
        <v>45717</v>
      </c>
      <c r="H4" t="str">
        <f t="shared" ref="H4:H15" si="0">TEXT(G4,"aaaa-mm-dd""T""hh:mm:ss")</f>
        <v>2025-03-01T00:00:00</v>
      </c>
      <c r="I4">
        <f>GETPIVOTDATA("[Measures].[ccaa_exp_mes_tva]",notcgraaux!$G$1,"[meses].[Fecha]","[meses].[Fecha].&amp;[" &amp; $H4 &amp;"]","[regiones].[Etiqueta]","[regiones].[Etiqueta].&amp;[CM]")*100</f>
        <v>31.085881024043328</v>
      </c>
      <c r="J4">
        <f>GETPIVOTDATA("[Measures].[ccaa_IMp_mes_tva]",notcgraaux!$G$1,"[meses].[Fecha]","[meses].[Fecha].&amp;[" &amp; $H4 &amp;"]","[regiones].[Etiqueta]","[regiones].[Etiqueta].&amp;[CM]")*100</f>
        <v>25.057534966349237</v>
      </c>
      <c r="K4">
        <f>GETPIVOTDATA("[Measures].[ccaa_exp_mm12_tva]",notcgraaux!$G$1,"[meses].[Fecha]","[meses].[Fecha].&amp;[" &amp; $H4 &amp;"]","[regiones].[Etiqueta]","[regiones].[Etiqueta].&amp;[CM]")*100</f>
        <v>8.0738988701908312</v>
      </c>
      <c r="L4">
        <f>GETPIVOTDATA("[Measures].[ccaa_imp_mm12_tva]",notcgraaux!$G$1,"[meses].[Fecha]","[meses].[Fecha].&amp;[" &amp; $H4 &amp;"]","[regiones].[Etiqueta]","[regiones].[Etiqueta].&amp;[CM]")*100</f>
        <v>3.6693221867998282</v>
      </c>
      <c r="M4" t="str">
        <f t="shared" ref="M4:M15" si="1">TEXT(G4,"mmm-aa")</f>
        <v>mar-25</v>
      </c>
    </row>
    <row r="5" spans="1:13" x14ac:dyDescent="0.35">
      <c r="G5" s="2">
        <f>EDATE(ccaa!$B$10,-10)</f>
        <v>45748</v>
      </c>
      <c r="H5" t="str">
        <f t="shared" si="0"/>
        <v>2025-04-01T00:00:00</v>
      </c>
      <c r="I5">
        <f>GETPIVOTDATA("[Measures].[ccaa_exp_mes_tva]",notcgraaux!$G$1,"[meses].[Fecha]","[meses].[Fecha].&amp;[" &amp; $H5 &amp;"]","[regiones].[Etiqueta]","[regiones].[Etiqueta].&amp;[CM]")*100</f>
        <v>-11.401595830567246</v>
      </c>
      <c r="J5">
        <f>GETPIVOTDATA("[Measures].[ccaa_IMp_mes_tva]",notcgraaux!$G$1,"[meses].[Fecha]","[meses].[Fecha].&amp;[" &amp; $H5 &amp;"]","[regiones].[Etiqueta]","[regiones].[Etiqueta].&amp;[CM]")*100</f>
        <v>8.4627563278249607</v>
      </c>
      <c r="K5">
        <f>GETPIVOTDATA("[Measures].[ccaa_exp_mm12_tva]",notcgraaux!$G$1,"[meses].[Fecha]","[meses].[Fecha].&amp;[" &amp; $H5 &amp;"]","[regiones].[Etiqueta]","[regiones].[Etiqueta].&amp;[CM]")*100</f>
        <v>5.0363514116603891</v>
      </c>
      <c r="L5">
        <f>GETPIVOTDATA("[Measures].[ccaa_imp_mm12_tva]",notcgraaux!$G$1,"[meses].[Fecha]","[meses].[Fecha].&amp;[" &amp; $H5 &amp;"]","[regiones].[Etiqueta]","[regiones].[Etiqueta].&amp;[CM]")*100</f>
        <v>3.5281488217506318</v>
      </c>
      <c r="M5" t="str">
        <f t="shared" si="1"/>
        <v>abr-25</v>
      </c>
    </row>
    <row r="6" spans="1:13" x14ac:dyDescent="0.35">
      <c r="G6" s="2">
        <f>EDATE(ccaa!$B$10,-9)</f>
        <v>45778</v>
      </c>
      <c r="H6" t="str">
        <f t="shared" si="0"/>
        <v>2025-05-01T00:00:00</v>
      </c>
      <c r="I6">
        <f>GETPIVOTDATA("[Measures].[ccaa_exp_mes_tva]",notcgraaux!$G$1,"[meses].[Fecha]","[meses].[Fecha].&amp;[" &amp; $H6 &amp;"]","[regiones].[Etiqueta]","[regiones].[Etiqueta].&amp;[CM]")*100</f>
        <v>41.404629492131349</v>
      </c>
      <c r="J6">
        <f>GETPIVOTDATA("[Measures].[ccaa_IMp_mes_tva]",notcgraaux!$G$1,"[meses].[Fecha]","[meses].[Fecha].&amp;[" &amp; $H6 &amp;"]","[regiones].[Etiqueta]","[regiones].[Etiqueta].&amp;[CM]")*100</f>
        <v>16.183240395786026</v>
      </c>
      <c r="K6">
        <f>GETPIVOTDATA("[Measures].[ccaa_exp_mm12_tva]",notcgraaux!$G$1,"[meses].[Fecha]","[meses].[Fecha].&amp;[" &amp; $H6 &amp;"]","[regiones].[Etiqueta]","[regiones].[Etiqueta].&amp;[CM]")*100</f>
        <v>9.9651253432048392</v>
      </c>
      <c r="L6">
        <f>GETPIVOTDATA("[Measures].[ccaa_imp_mm12_tva]",notcgraaux!$G$1,"[meses].[Fecha]","[meses].[Fecha].&amp;[" &amp; $H6 &amp;"]","[regiones].[Etiqueta]","[regiones].[Etiqueta].&amp;[CM]")*100</f>
        <v>5.2073805413580754</v>
      </c>
      <c r="M6" t="str">
        <f t="shared" si="1"/>
        <v>may-25</v>
      </c>
    </row>
    <row r="7" spans="1:13" x14ac:dyDescent="0.35">
      <c r="G7" s="2">
        <f>EDATE(ccaa!$B$10,-8)</f>
        <v>45809</v>
      </c>
      <c r="H7" t="str">
        <f t="shared" si="0"/>
        <v>2025-06-01T00:00:00</v>
      </c>
      <c r="I7">
        <f>GETPIVOTDATA("[Measures].[ccaa_exp_mes_tva]",notcgraaux!$G$1,"[meses].[Fecha]","[meses].[Fecha].&amp;[" &amp; $H7 &amp;"]","[regiones].[Etiqueta]","[regiones].[Etiqueta].&amp;[CM]")*100</f>
        <v>3.6444224666378089</v>
      </c>
      <c r="J7">
        <f>GETPIVOTDATA("[Measures].[ccaa_IMp_mes_tva]",notcgraaux!$G$1,"[meses].[Fecha]","[meses].[Fecha].&amp;[" &amp; $H7 &amp;"]","[regiones].[Etiqueta]","[regiones].[Etiqueta].&amp;[CM]")*100</f>
        <v>19.590499848163702</v>
      </c>
      <c r="K7">
        <f>GETPIVOTDATA("[Measures].[ccaa_exp_mm12_tva]",notcgraaux!$G$1,"[meses].[Fecha]","[meses].[Fecha].&amp;[" &amp; $H7 &amp;"]","[regiones].[Etiqueta]","[regiones].[Etiqueta].&amp;[CM]")*100</f>
        <v>9.9442106812135389</v>
      </c>
      <c r="L7">
        <f>GETPIVOTDATA("[Measures].[ccaa_imp_mm12_tva]",notcgraaux!$G$1,"[meses].[Fecha]","[meses].[Fecha].&amp;[" &amp; $H7 &amp;"]","[regiones].[Etiqueta]","[regiones].[Etiqueta].&amp;[CM]")*100</f>
        <v>7.8002574837742644</v>
      </c>
      <c r="M7" t="str">
        <f t="shared" si="1"/>
        <v>jun-25</v>
      </c>
    </row>
    <row r="8" spans="1:13" x14ac:dyDescent="0.35">
      <c r="G8" s="2">
        <f>EDATE(ccaa!$B$10,-7)</f>
        <v>45839</v>
      </c>
      <c r="H8" t="str">
        <f t="shared" si="0"/>
        <v>2025-07-01T00:00:00</v>
      </c>
      <c r="I8">
        <f>GETPIVOTDATA("[Measures].[ccaa_exp_mes_tva]",notcgraaux!$G$1,"[meses].[Fecha]","[meses].[Fecha].&amp;[" &amp; $H8 &amp;"]","[regiones].[Etiqueta]","[regiones].[Etiqueta].&amp;[CM]")*100</f>
        <v>34.175133706449799</v>
      </c>
      <c r="J8">
        <f>GETPIVOTDATA("[Measures].[ccaa_IMp_mes_tva]",notcgraaux!$G$1,"[meses].[Fecha]","[meses].[Fecha].&amp;[" &amp; $H8 &amp;"]","[regiones].[Etiqueta]","[regiones].[Etiqueta].&amp;[CM]")*100</f>
        <v>13.717859671374754</v>
      </c>
      <c r="K8">
        <f>GETPIVOTDATA("[Measures].[ccaa_exp_mm12_tva]",notcgraaux!$G$1,"[meses].[Fecha]","[meses].[Fecha].&amp;[" &amp; $H8 &amp;"]","[regiones].[Etiqueta]","[regiones].[Etiqueta].&amp;[CM]")*100</f>
        <v>12.143504805241957</v>
      </c>
      <c r="L8">
        <f>GETPIVOTDATA("[Measures].[ccaa_imp_mm12_tva]",notcgraaux!$G$1,"[meses].[Fecha]","[meses].[Fecha].&amp;[" &amp; $H8 &amp;"]","[regiones].[Etiqueta]","[regiones].[Etiqueta].&amp;[CM]")*100</f>
        <v>9.1266508912516198</v>
      </c>
      <c r="M8" t="str">
        <f t="shared" si="1"/>
        <v>jul-25</v>
      </c>
    </row>
    <row r="9" spans="1:13" x14ac:dyDescent="0.35">
      <c r="G9" s="2">
        <f>EDATE(ccaa!$B$10,-6)</f>
        <v>45870</v>
      </c>
      <c r="H9" t="str">
        <f t="shared" si="0"/>
        <v>2025-08-01T00:00:00</v>
      </c>
      <c r="I9">
        <f>GETPIVOTDATA("[Measures].[ccaa_exp_mes_tva]",notcgraaux!$G$1,"[meses].[Fecha]","[meses].[Fecha].&amp;[" &amp; $H9 &amp;"]","[regiones].[Etiqueta]","[regiones].[Etiqueta].&amp;[CM]")*100</f>
        <v>-14.304086149061501</v>
      </c>
      <c r="J9">
        <f>GETPIVOTDATA("[Measures].[ccaa_IMp_mes_tva]",notcgraaux!$G$1,"[meses].[Fecha]","[meses].[Fecha].&amp;[" &amp; $H9 &amp;"]","[regiones].[Etiqueta]","[regiones].[Etiqueta].&amp;[CM]")*100</f>
        <v>-3.1290449134885323</v>
      </c>
      <c r="K9">
        <f>GETPIVOTDATA("[Measures].[ccaa_exp_mm12_tva]",notcgraaux!$G$1,"[meses].[Fecha]","[meses].[Fecha].&amp;[" &amp; $H9 &amp;"]","[regiones].[Etiqueta]","[regiones].[Etiqueta].&amp;[CM]")*100</f>
        <v>9.4570542346105171</v>
      </c>
      <c r="L9">
        <f>GETPIVOTDATA("[Measures].[ccaa_imp_mm12_tva]",notcgraaux!$G$1,"[meses].[Fecha]","[meses].[Fecha].&amp;[" &amp; $H9 &amp;"]","[regiones].[Etiqueta]","[regiones].[Etiqueta].&amp;[CM]")*100</f>
        <v>8.4193839051609931</v>
      </c>
      <c r="M9" t="str">
        <f t="shared" si="1"/>
        <v>ago-25</v>
      </c>
    </row>
    <row r="10" spans="1:13" x14ac:dyDescent="0.35">
      <c r="G10" s="2">
        <f>EDATE(ccaa!$B$10,-5)</f>
        <v>45901</v>
      </c>
      <c r="H10" t="str">
        <f t="shared" si="0"/>
        <v>2025-09-01T00:00:00</v>
      </c>
      <c r="I10">
        <f>GETPIVOTDATA("[Measures].[ccaa_exp_mes_tva]",notcgraaux!$G$1,"[meses].[Fecha]","[meses].[Fecha].&amp;[" &amp; $H10 &amp;"]","[regiones].[Etiqueta]","[regiones].[Etiqueta].&amp;[CM]")*100</f>
        <v>-6.2303079324809492</v>
      </c>
      <c r="J10">
        <f>GETPIVOTDATA("[Measures].[ccaa_IMp_mes_tva]",notcgraaux!$G$1,"[meses].[Fecha]","[meses].[Fecha].&amp;[" &amp; $H10 &amp;"]","[regiones].[Etiqueta]","[regiones].[Etiqueta].&amp;[CM]")*100</f>
        <v>8.817191875944097</v>
      </c>
      <c r="K10">
        <f>GETPIVOTDATA("[Measures].[ccaa_exp_mm12_tva]",notcgraaux!$G$1,"[meses].[Fecha]","[meses].[Fecha].&amp;[" &amp; $H10 &amp;"]","[regiones].[Etiqueta]","[regiones].[Etiqueta].&amp;[CM]")*100</f>
        <v>7.9269374665228431</v>
      </c>
      <c r="L10">
        <f>GETPIVOTDATA("[Measures].[ccaa_imp_mm12_tva]",notcgraaux!$G$1,"[meses].[Fecha]","[meses].[Fecha].&amp;[" &amp; $H10 &amp;"]","[regiones].[Etiqueta]","[regiones].[Etiqueta].&amp;[CM]")*100</f>
        <v>9.3711237743303357</v>
      </c>
      <c r="M10" t="str">
        <f t="shared" si="1"/>
        <v>sep-25</v>
      </c>
    </row>
    <row r="11" spans="1:13" x14ac:dyDescent="0.35">
      <c r="G11" s="2">
        <f>EDATE(ccaa!$B$10,-4)</f>
        <v>45931</v>
      </c>
      <c r="H11" t="str">
        <f t="shared" si="0"/>
        <v>2025-10-01T00:00:00</v>
      </c>
      <c r="I11">
        <f>GETPIVOTDATA("[Measures].[ccaa_exp_mes_tva]",notcgraaux!$G$1,"[meses].[Fecha]","[meses].[Fecha].&amp;[" &amp; $H11 &amp;"]","[regiones].[Etiqueta]","[regiones].[Etiqueta].&amp;[CM]")*100</f>
        <v>19.560681364713982</v>
      </c>
      <c r="J11">
        <f>GETPIVOTDATA("[Measures].[ccaa_IMp_mes_tva]",notcgraaux!$G$1,"[meses].[Fecha]","[meses].[Fecha].&amp;[" &amp; $H11 &amp;"]","[regiones].[Etiqueta]","[regiones].[Etiqueta].&amp;[CM]")*100</f>
        <v>29.787324302332884</v>
      </c>
      <c r="K11">
        <f>GETPIVOTDATA("[Measures].[ccaa_exp_mm12_tva]",notcgraaux!$G$1,"[meses].[Fecha]","[meses].[Fecha].&amp;[" &amp; $H11 &amp;"]","[regiones].[Etiqueta]","[regiones].[Etiqueta].&amp;[CM]")*100</f>
        <v>8.469489721612721</v>
      </c>
      <c r="L11">
        <f>GETPIVOTDATA("[Measures].[ccaa_imp_mm12_tva]",notcgraaux!$G$1,"[meses].[Fecha]","[meses].[Fecha].&amp;[" &amp; $H11 &amp;"]","[regiones].[Etiqueta]","[regiones].[Etiqueta].&amp;[CM]")*100</f>
        <v>11.877676245284508</v>
      </c>
      <c r="M11" t="str">
        <f t="shared" si="1"/>
        <v>oct-25</v>
      </c>
    </row>
    <row r="12" spans="1:13" x14ac:dyDescent="0.35">
      <c r="G12" s="2">
        <f>EDATE(ccaa!$B$10,-3)</f>
        <v>45962</v>
      </c>
      <c r="H12" t="str">
        <f t="shared" si="0"/>
        <v>2025-11-01T00:00:00</v>
      </c>
      <c r="I12">
        <f>GETPIVOTDATA("[Measures].[ccaa_exp_mes_tva]",notcgraaux!$G$1,"[meses].[Fecha]","[meses].[Fecha].&amp;[" &amp; $H12 &amp;"]","[regiones].[Etiqueta]","[regiones].[Etiqueta].&amp;[CM]")*100</f>
        <v>-0.15202637563810351</v>
      </c>
      <c r="J12">
        <f>GETPIVOTDATA("[Measures].[ccaa_IMp_mes_tva]",notcgraaux!$G$1,"[meses].[Fecha]","[meses].[Fecha].&amp;[" &amp; $H12 &amp;"]","[regiones].[Etiqueta]","[regiones].[Etiqueta].&amp;[CM]")*100</f>
        <v>1.2222340110675578</v>
      </c>
      <c r="K12">
        <f>GETPIVOTDATA("[Measures].[ccaa_exp_mm12_tva]",notcgraaux!$G$1,"[meses].[Fecha]","[meses].[Fecha].&amp;[" &amp; $H12 &amp;"]","[regiones].[Etiqueta]","[regiones].[Etiqueta].&amp;[CM]")*100</f>
        <v>8.6283811065754676</v>
      </c>
      <c r="L12">
        <f>GETPIVOTDATA("[Measures].[ccaa_imp_mm12_tva]",notcgraaux!$G$1,"[meses].[Fecha]","[meses].[Fecha].&amp;[" &amp; $H12 &amp;"]","[regiones].[Etiqueta]","[regiones].[Etiqueta].&amp;[CM]")*100</f>
        <v>11.654117521526054</v>
      </c>
      <c r="M12" t="str">
        <f t="shared" si="1"/>
        <v>nov-25</v>
      </c>
    </row>
    <row r="13" spans="1:13" x14ac:dyDescent="0.35">
      <c r="G13" s="2">
        <f>EDATE(ccaa!$B$10,-2)</f>
        <v>45992</v>
      </c>
      <c r="H13" t="str">
        <f t="shared" si="0"/>
        <v>2025-12-01T00:00:00</v>
      </c>
      <c r="I13">
        <f>GETPIVOTDATA("[Measures].[ccaa_exp_mes_tva]",notcgraaux!$G$1,"[meses].[Fecha]","[meses].[Fecha].&amp;[" &amp; $H13 &amp;"]","[regiones].[Etiqueta]","[regiones].[Etiqueta].&amp;[CM]")*100</f>
        <v>4.4311229714476541</v>
      </c>
      <c r="J13">
        <f>GETPIVOTDATA("[Measures].[ccaa_IMp_mes_tva]",notcgraaux!$G$1,"[meses].[Fecha]","[meses].[Fecha].&amp;[" &amp; $H13 &amp;"]","[regiones].[Etiqueta]","[regiones].[Etiqueta].&amp;[CM]")*100</f>
        <v>10.36360050827958</v>
      </c>
      <c r="K13">
        <f>GETPIVOTDATA("[Measures].[ccaa_exp_mm12_tva]",notcgraaux!$G$1,"[meses].[Fecha]","[meses].[Fecha].&amp;[" &amp; $H13 &amp;"]","[regiones].[Etiqueta]","[regiones].[Etiqueta].&amp;[CM]")*100</f>
        <v>9.0614345195496817</v>
      </c>
      <c r="L13">
        <f>GETPIVOTDATA("[Measures].[ccaa_imp_mm12_tva]",notcgraaux!$G$1,"[meses].[Fecha]","[meses].[Fecha].&amp;[" &amp; $H13 &amp;"]","[regiones].[Etiqueta]","[regiones].[Etiqueta].&amp;[CM]")*100</f>
        <v>12.46543410798413</v>
      </c>
      <c r="M13" t="str">
        <f t="shared" si="1"/>
        <v>dic-25</v>
      </c>
    </row>
    <row r="14" spans="1:13" x14ac:dyDescent="0.35">
      <c r="G14" s="2">
        <f>EDATE(ccaa!$B$10,-1)</f>
        <v>46023</v>
      </c>
      <c r="H14" t="str">
        <f t="shared" si="0"/>
        <v>2026-01-01T00:00:00</v>
      </c>
      <c r="I14">
        <f>GETPIVOTDATA("[Measures].[ccaa_exp_mes_tva]",notcgraaux!$G$1,"[meses].[Fecha]","[meses].[Fecha].&amp;[" &amp; $H14 &amp;"]","[regiones].[Etiqueta]","[regiones].[Etiqueta].&amp;[CM]")*100</f>
        <v>2.2884958351092388</v>
      </c>
      <c r="J14">
        <f>GETPIVOTDATA("[Measures].[ccaa_IMp_mes_tva]",notcgraaux!$G$1,"[meses].[Fecha]","[meses].[Fecha].&amp;[" &amp; $H14 &amp;"]","[regiones].[Etiqueta]","[regiones].[Etiqueta].&amp;[CM]")*100</f>
        <v>-4.8872638106510884</v>
      </c>
      <c r="K14">
        <f>GETPIVOTDATA("[Measures].[ccaa_exp_mm12_tva]",notcgraaux!$G$1,"[meses].[Fecha]","[meses].[Fecha].&amp;[" &amp; $H14 &amp;"]","[regiones].[Etiqueta]","[regiones].[Etiqueta].&amp;[CM]")*100</f>
        <v>8.792529306361585</v>
      </c>
      <c r="L14">
        <f>GETPIVOTDATA("[Measures].[ccaa_imp_mm12_tva]",notcgraaux!$G$1,"[meses].[Fecha]","[meses].[Fecha].&amp;[" &amp; $H14 &amp;"]","[regiones].[Etiqueta]","[regiones].[Etiqueta].&amp;[CM]")*100</f>
        <v>10.836299776299718</v>
      </c>
      <c r="M14" t="str">
        <f t="shared" si="1"/>
        <v>ene-26</v>
      </c>
    </row>
    <row r="15" spans="1:13" x14ac:dyDescent="0.35">
      <c r="G15" s="2">
        <f>ccaa!$B$10</f>
        <v>46054</v>
      </c>
      <c r="H15" t="str">
        <f t="shared" si="0"/>
        <v>2026-02-01T00:00:00</v>
      </c>
      <c r="I15">
        <f>GETPIVOTDATA("[Measures].[ccaa_exp_mes_tva]",notcgraaux!$G$1,"[meses].[Fecha]","[meses].[Fecha].&amp;[" &amp; $H15 &amp;"]","[regiones].[Etiqueta]","[regiones].[Etiqueta].&amp;[CM]")*100</f>
        <v>-5.4976918654535361</v>
      </c>
      <c r="J15">
        <f>GETPIVOTDATA("[Measures].[ccaa_IMp_mes_tva]",notcgraaux!$G$1,"[meses].[Fecha]","[meses].[Fecha].&amp;[" &amp; $H15 &amp;"]","[regiones].[Etiqueta]","[regiones].[Etiqueta].&amp;[CM]")*100</f>
        <v>2.296507999590669</v>
      </c>
      <c r="K15">
        <f>GETPIVOTDATA("[Measures].[ccaa_exp_mm12_tva]",notcgraaux!$G$1,"[meses].[Fecha]","[meses].[Fecha].&amp;[" &amp; $H15 &amp;"]","[regiones].[Etiqueta]","[regiones].[Etiqueta].&amp;[CM]")*100</f>
        <v>7.5595621600785368</v>
      </c>
      <c r="L15">
        <f>GETPIVOTDATA("[Measures].[ccaa_imp_mm12_tva]",notcgraaux!$G$1,"[meses].[Fecha]","[meses].[Fecha].&amp;[" &amp; $H15 &amp;"]","[regiones].[Etiqueta]","[regiones].[Etiqueta].&amp;[CM]")*100</f>
        <v>10.573855907094142</v>
      </c>
      <c r="M15" t="str">
        <f t="shared" si="1"/>
        <v>feb-26</v>
      </c>
    </row>
    <row r="19" spans="1:6" ht="18.5" x14ac:dyDescent="0.45">
      <c r="C19" s="272" t="s">
        <v>1696</v>
      </c>
    </row>
    <row r="20" spans="1:6" x14ac:dyDescent="0.35">
      <c r="C20" s="111" t="s">
        <v>41</v>
      </c>
      <c r="D20" s="276" t="s">
        <v>42</v>
      </c>
      <c r="E20" s="277" t="s">
        <v>1698</v>
      </c>
      <c r="F20" s="111" t="s">
        <v>1699</v>
      </c>
    </row>
    <row r="21" spans="1:6" x14ac:dyDescent="0.35">
      <c r="A21" s="278">
        <f>A3</f>
        <v>2024</v>
      </c>
      <c r="B21" s="278" t="str">
        <f>RIGHT(A21,2)</f>
        <v>24</v>
      </c>
      <c r="C21" s="279">
        <f>B3</f>
        <v>-4.3851826735747395</v>
      </c>
      <c r="D21" s="280">
        <f>C3</f>
        <v>-2.7519391533147086</v>
      </c>
    </row>
    <row r="22" spans="1:6" x14ac:dyDescent="0.35">
      <c r="A22" s="277">
        <f>A4</f>
        <v>2025</v>
      </c>
      <c r="B22" s="277" t="str">
        <f>RIGHT(A22,2)</f>
        <v>25</v>
      </c>
      <c r="C22" s="281">
        <f>B4</f>
        <v>9.0614345195496817</v>
      </c>
      <c r="D22" s="282">
        <f>C4</f>
        <v>12.46543410798413</v>
      </c>
      <c r="E22" s="111"/>
      <c r="F22" s="111"/>
    </row>
    <row r="23" spans="1:6" x14ac:dyDescent="0.35">
      <c r="B23" s="278"/>
      <c r="C23" s="279"/>
      <c r="D23" s="280"/>
    </row>
    <row r="24" spans="1:6" x14ac:dyDescent="0.35">
      <c r="A24" s="284" t="str">
        <f>M3</f>
        <v>feb-25</v>
      </c>
      <c r="B24" s="284" t="str">
        <f>A24</f>
        <v>feb-25</v>
      </c>
      <c r="D24" s="283"/>
      <c r="E24" s="279">
        <f>I3</f>
        <v>9.4515555401326612</v>
      </c>
      <c r="F24" s="279">
        <f>J3</f>
        <v>5.1411244798968303</v>
      </c>
    </row>
    <row r="25" spans="1:6" x14ac:dyDescent="0.35">
      <c r="A25" s="284" t="str">
        <f t="shared" ref="A25:A36" si="2">M4</f>
        <v>mar-25</v>
      </c>
      <c r="B25" s="284"/>
      <c r="D25" s="283"/>
      <c r="E25" s="279">
        <f t="shared" ref="E25:F25" si="3">I4</f>
        <v>31.085881024043328</v>
      </c>
      <c r="F25" s="279">
        <f t="shared" si="3"/>
        <v>25.057534966349237</v>
      </c>
    </row>
    <row r="26" spans="1:6" x14ac:dyDescent="0.35">
      <c r="A26" s="285" t="str">
        <f t="shared" si="2"/>
        <v>abr-25</v>
      </c>
      <c r="B26" s="285"/>
      <c r="C26" s="111"/>
      <c r="D26" s="276"/>
      <c r="E26" s="281">
        <f t="shared" ref="E26:F26" si="4">I5</f>
        <v>-11.401595830567246</v>
      </c>
      <c r="F26" s="281">
        <f t="shared" si="4"/>
        <v>8.4627563278249607</v>
      </c>
    </row>
    <row r="27" spans="1:6" x14ac:dyDescent="0.35">
      <c r="A27" s="284" t="str">
        <f t="shared" si="2"/>
        <v>may-25</v>
      </c>
      <c r="B27" s="284"/>
      <c r="D27" s="283"/>
      <c r="E27" s="279">
        <f t="shared" ref="E27:F27" si="5">I6</f>
        <v>41.404629492131349</v>
      </c>
      <c r="F27" s="279">
        <f t="shared" si="5"/>
        <v>16.183240395786026</v>
      </c>
    </row>
    <row r="28" spans="1:6" x14ac:dyDescent="0.35">
      <c r="A28" s="284" t="str">
        <f t="shared" si="2"/>
        <v>jun-25</v>
      </c>
      <c r="B28" s="284" t="str">
        <f>A28</f>
        <v>jun-25</v>
      </c>
      <c r="D28" s="283"/>
      <c r="E28" s="279">
        <f t="shared" ref="E28:F28" si="6">I7</f>
        <v>3.6444224666378089</v>
      </c>
      <c r="F28" s="279">
        <f t="shared" si="6"/>
        <v>19.590499848163702</v>
      </c>
    </row>
    <row r="29" spans="1:6" x14ac:dyDescent="0.35">
      <c r="A29" s="285" t="str">
        <f t="shared" si="2"/>
        <v>jul-25</v>
      </c>
      <c r="B29" s="285"/>
      <c r="C29" s="111"/>
      <c r="D29" s="276"/>
      <c r="E29" s="281">
        <f t="shared" ref="E29:F29" si="7">I8</f>
        <v>34.175133706449799</v>
      </c>
      <c r="F29" s="281">
        <f t="shared" si="7"/>
        <v>13.717859671374754</v>
      </c>
    </row>
    <row r="30" spans="1:6" x14ac:dyDescent="0.35">
      <c r="A30" s="284" t="str">
        <f t="shared" si="2"/>
        <v>ago-25</v>
      </c>
      <c r="B30" s="284"/>
      <c r="D30" s="283"/>
      <c r="E30" s="279">
        <f t="shared" ref="E30:F30" si="8">I9</f>
        <v>-14.304086149061501</v>
      </c>
      <c r="F30" s="279">
        <f t="shared" si="8"/>
        <v>-3.1290449134885323</v>
      </c>
    </row>
    <row r="31" spans="1:6" x14ac:dyDescent="0.35">
      <c r="A31" s="284" t="str">
        <f t="shared" si="2"/>
        <v>sep-25</v>
      </c>
      <c r="B31" s="284"/>
      <c r="D31" s="283"/>
      <c r="E31" s="279">
        <f t="shared" ref="E31:F31" si="9">I10</f>
        <v>-6.2303079324809492</v>
      </c>
      <c r="F31" s="279">
        <f t="shared" si="9"/>
        <v>8.817191875944097</v>
      </c>
    </row>
    <row r="32" spans="1:6" x14ac:dyDescent="0.35">
      <c r="A32" s="285" t="str">
        <f t="shared" si="2"/>
        <v>oct-25</v>
      </c>
      <c r="B32" s="285" t="str">
        <f>A32</f>
        <v>oct-25</v>
      </c>
      <c r="C32" s="111"/>
      <c r="D32" s="276"/>
      <c r="E32" s="281">
        <f t="shared" ref="E32:F32" si="10">I11</f>
        <v>19.560681364713982</v>
      </c>
      <c r="F32" s="281">
        <f t="shared" si="10"/>
        <v>29.787324302332884</v>
      </c>
    </row>
    <row r="33" spans="1:6" x14ac:dyDescent="0.35">
      <c r="A33" s="284" t="str">
        <f>M12</f>
        <v>nov-25</v>
      </c>
      <c r="B33" s="284"/>
      <c r="D33" s="283"/>
      <c r="E33" s="279">
        <f t="shared" ref="E33:F33" si="11">I12</f>
        <v>-0.15202637563810351</v>
      </c>
      <c r="F33" s="279">
        <f t="shared" si="11"/>
        <v>1.2222340110675578</v>
      </c>
    </row>
    <row r="34" spans="1:6" x14ac:dyDescent="0.35">
      <c r="A34" s="284" t="str">
        <f t="shared" si="2"/>
        <v>dic-25</v>
      </c>
      <c r="B34" s="284"/>
      <c r="D34" s="283"/>
      <c r="E34" s="279">
        <f t="shared" ref="E34:F34" si="12">I13</f>
        <v>4.4311229714476541</v>
      </c>
      <c r="F34" s="279">
        <f t="shared" si="12"/>
        <v>10.36360050827958</v>
      </c>
    </row>
    <row r="35" spans="1:6" x14ac:dyDescent="0.35">
      <c r="A35" s="285" t="str">
        <f>M14</f>
        <v>ene-26</v>
      </c>
      <c r="B35" s="285"/>
      <c r="C35" s="111"/>
      <c r="D35" s="276"/>
      <c r="E35" s="281">
        <f t="shared" ref="E35:F35" si="13">I14</f>
        <v>2.2884958351092388</v>
      </c>
      <c r="F35" s="281">
        <f t="shared" si="13"/>
        <v>-4.8872638106510884</v>
      </c>
    </row>
    <row r="36" spans="1:6" x14ac:dyDescent="0.35">
      <c r="A36" s="286" t="str">
        <f t="shared" si="2"/>
        <v>feb-26</v>
      </c>
      <c r="B36" s="286" t="str">
        <f>A36</f>
        <v>feb-26</v>
      </c>
      <c r="C36" s="273"/>
      <c r="D36" s="274"/>
      <c r="E36" s="275">
        <f t="shared" ref="E36:F36" si="14">I15</f>
        <v>-5.4976918654535361</v>
      </c>
      <c r="F36" s="275">
        <f t="shared" si="14"/>
        <v>2.296507999590669</v>
      </c>
    </row>
    <row r="39" spans="1:6" ht="18.5" x14ac:dyDescent="0.45">
      <c r="C39" s="272" t="s">
        <v>1697</v>
      </c>
    </row>
    <row r="40" spans="1:6" x14ac:dyDescent="0.35">
      <c r="C40" s="111" t="s">
        <v>41</v>
      </c>
      <c r="D40" s="276" t="s">
        <v>42</v>
      </c>
      <c r="E40" s="277" t="s">
        <v>1698</v>
      </c>
      <c r="F40" s="111" t="s">
        <v>1699</v>
      </c>
    </row>
    <row r="41" spans="1:6" x14ac:dyDescent="0.35">
      <c r="A41" s="278">
        <f>A3</f>
        <v>2024</v>
      </c>
      <c r="B41" s="278" t="str">
        <f>RIGHT(A41,2)</f>
        <v>24</v>
      </c>
      <c r="C41" s="279">
        <f>D3</f>
        <v>-4.3851826735747501</v>
      </c>
      <c r="D41" s="280">
        <f t="shared" ref="D41:D42" si="15">E3</f>
        <v>-2.7519391533147086</v>
      </c>
    </row>
    <row r="42" spans="1:6" x14ac:dyDescent="0.35">
      <c r="A42" s="277">
        <f>A4</f>
        <v>2025</v>
      </c>
      <c r="B42" s="277" t="str">
        <f>RIGHT(A42,2)</f>
        <v>25</v>
      </c>
      <c r="C42" s="281">
        <f t="shared" ref="C42" si="16">D4</f>
        <v>9.0614345195496817</v>
      </c>
      <c r="D42" s="282">
        <f t="shared" si="15"/>
        <v>12.46543410798413</v>
      </c>
      <c r="E42" s="111"/>
      <c r="F42" s="111"/>
    </row>
    <row r="43" spans="1:6" x14ac:dyDescent="0.35">
      <c r="B43" s="278"/>
      <c r="C43" s="279"/>
      <c r="D43" s="280"/>
    </row>
    <row r="44" spans="1:6" x14ac:dyDescent="0.35">
      <c r="A44" s="284" t="str">
        <f>M3</f>
        <v>feb-25</v>
      </c>
      <c r="B44" s="284" t="str">
        <f>A44</f>
        <v>feb-25</v>
      </c>
      <c r="D44" s="283"/>
      <c r="E44" s="279">
        <f>K3</f>
        <v>0.64921557735952984</v>
      </c>
      <c r="F44" s="279">
        <f>L3</f>
        <v>-0.4136498830190849</v>
      </c>
    </row>
    <row r="45" spans="1:6" x14ac:dyDescent="0.35">
      <c r="A45" s="284" t="str">
        <f t="shared" ref="A45:A56" si="17">M4</f>
        <v>mar-25</v>
      </c>
      <c r="B45" s="284"/>
      <c r="D45" s="283"/>
      <c r="E45" s="279">
        <f t="shared" ref="E45:F45" si="18">K4</f>
        <v>8.0738988701908312</v>
      </c>
      <c r="F45" s="279">
        <f t="shared" si="18"/>
        <v>3.6693221867998282</v>
      </c>
    </row>
    <row r="46" spans="1:6" x14ac:dyDescent="0.35">
      <c r="A46" s="285" t="str">
        <f t="shared" si="17"/>
        <v>abr-25</v>
      </c>
      <c r="B46" s="285"/>
      <c r="C46" s="111"/>
      <c r="D46" s="276"/>
      <c r="E46" s="281">
        <f t="shared" ref="E46:F46" si="19">K5</f>
        <v>5.0363514116603891</v>
      </c>
      <c r="F46" s="281">
        <f t="shared" si="19"/>
        <v>3.5281488217506318</v>
      </c>
    </row>
    <row r="47" spans="1:6" x14ac:dyDescent="0.35">
      <c r="A47" s="284" t="str">
        <f t="shared" si="17"/>
        <v>may-25</v>
      </c>
      <c r="B47" s="284"/>
      <c r="D47" s="283"/>
      <c r="E47" s="279">
        <f t="shared" ref="E47:F47" si="20">K6</f>
        <v>9.9651253432048392</v>
      </c>
      <c r="F47" s="279">
        <f t="shared" si="20"/>
        <v>5.2073805413580754</v>
      </c>
    </row>
    <row r="48" spans="1:6" x14ac:dyDescent="0.35">
      <c r="A48" s="284" t="str">
        <f t="shared" si="17"/>
        <v>jun-25</v>
      </c>
      <c r="B48" s="284" t="str">
        <f>A48</f>
        <v>jun-25</v>
      </c>
      <c r="D48" s="283"/>
      <c r="E48" s="279">
        <f t="shared" ref="E48:F48" si="21">K7</f>
        <v>9.9442106812135389</v>
      </c>
      <c r="F48" s="279">
        <f t="shared" si="21"/>
        <v>7.8002574837742644</v>
      </c>
    </row>
    <row r="49" spans="1:6" x14ac:dyDescent="0.35">
      <c r="A49" s="285" t="str">
        <f t="shared" si="17"/>
        <v>jul-25</v>
      </c>
      <c r="B49" s="285"/>
      <c r="C49" s="111"/>
      <c r="D49" s="276"/>
      <c r="E49" s="281">
        <f t="shared" ref="E49:F49" si="22">K8</f>
        <v>12.143504805241957</v>
      </c>
      <c r="F49" s="281">
        <f t="shared" si="22"/>
        <v>9.1266508912516198</v>
      </c>
    </row>
    <row r="50" spans="1:6" x14ac:dyDescent="0.35">
      <c r="A50" s="284" t="str">
        <f t="shared" si="17"/>
        <v>ago-25</v>
      </c>
      <c r="B50" s="284"/>
      <c r="D50" s="283"/>
      <c r="E50" s="279">
        <f t="shared" ref="E50:F50" si="23">K9</f>
        <v>9.4570542346105171</v>
      </c>
      <c r="F50" s="279">
        <f t="shared" si="23"/>
        <v>8.4193839051609931</v>
      </c>
    </row>
    <row r="51" spans="1:6" x14ac:dyDescent="0.35">
      <c r="A51" s="284" t="str">
        <f t="shared" si="17"/>
        <v>sep-25</v>
      </c>
      <c r="B51" s="284"/>
      <c r="D51" s="283"/>
      <c r="E51" s="279">
        <f t="shared" ref="E51:F51" si="24">K10</f>
        <v>7.9269374665228431</v>
      </c>
      <c r="F51" s="279">
        <f t="shared" si="24"/>
        <v>9.3711237743303357</v>
      </c>
    </row>
    <row r="52" spans="1:6" x14ac:dyDescent="0.35">
      <c r="A52" s="285" t="str">
        <f t="shared" si="17"/>
        <v>oct-25</v>
      </c>
      <c r="B52" s="285" t="str">
        <f>A52</f>
        <v>oct-25</v>
      </c>
      <c r="C52" s="111"/>
      <c r="D52" s="276"/>
      <c r="E52" s="281">
        <f t="shared" ref="E52:F52" si="25">K11</f>
        <v>8.469489721612721</v>
      </c>
      <c r="F52" s="281">
        <f t="shared" si="25"/>
        <v>11.877676245284508</v>
      </c>
    </row>
    <row r="53" spans="1:6" x14ac:dyDescent="0.35">
      <c r="A53" s="284" t="str">
        <f t="shared" si="17"/>
        <v>nov-25</v>
      </c>
      <c r="B53" s="284"/>
      <c r="D53" s="283"/>
      <c r="E53" s="279">
        <f t="shared" ref="E53:F53" si="26">K12</f>
        <v>8.6283811065754676</v>
      </c>
      <c r="F53" s="279">
        <f t="shared" si="26"/>
        <v>11.654117521526054</v>
      </c>
    </row>
    <row r="54" spans="1:6" x14ac:dyDescent="0.35">
      <c r="A54" s="284" t="str">
        <f t="shared" si="17"/>
        <v>dic-25</v>
      </c>
      <c r="B54" s="284"/>
      <c r="D54" s="283"/>
      <c r="E54" s="279">
        <f t="shared" ref="E54:F54" si="27">K13</f>
        <v>9.0614345195496817</v>
      </c>
      <c r="F54" s="279">
        <f t="shared" si="27"/>
        <v>12.46543410798413</v>
      </c>
    </row>
    <row r="55" spans="1:6" x14ac:dyDescent="0.35">
      <c r="A55" s="285" t="str">
        <f t="shared" si="17"/>
        <v>ene-26</v>
      </c>
      <c r="B55" s="285"/>
      <c r="C55" s="111"/>
      <c r="D55" s="276"/>
      <c r="E55" s="281">
        <f t="shared" ref="E55:F55" si="28">K14</f>
        <v>8.792529306361585</v>
      </c>
      <c r="F55" s="281">
        <f t="shared" si="28"/>
        <v>10.836299776299718</v>
      </c>
    </row>
    <row r="56" spans="1:6" x14ac:dyDescent="0.35">
      <c r="A56" s="286" t="str">
        <f t="shared" si="17"/>
        <v>feb-26</v>
      </c>
      <c r="B56" s="286" t="str">
        <f>A56</f>
        <v>feb-26</v>
      </c>
      <c r="C56" s="273"/>
      <c r="D56" s="274"/>
      <c r="E56" s="275">
        <f t="shared" ref="E56:F56" si="29">K15</f>
        <v>7.5595621600785368</v>
      </c>
      <c r="F56" s="275">
        <f t="shared" si="29"/>
        <v>10.573855907094142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7"/>
  </sheetPr>
  <dimension ref="B2:M18"/>
  <sheetViews>
    <sheetView showGridLines="0" workbookViewId="0">
      <selection activeCell="F27" sqref="A17:F27"/>
    </sheetView>
  </sheetViews>
  <sheetFormatPr baseColWidth="10" defaultRowHeight="14.5" x14ac:dyDescent="0.35"/>
  <cols>
    <col min="1" max="1" width="4" customWidth="1"/>
    <col min="2" max="2" width="36.7265625" bestFit="1" customWidth="1"/>
    <col min="3" max="6" width="11.453125" customWidth="1"/>
    <col min="7" max="8" width="3.7265625" customWidth="1"/>
    <col min="9" max="9" width="36.7265625" bestFit="1" customWidth="1"/>
    <col min="10" max="13" width="11.453125" customWidth="1"/>
  </cols>
  <sheetData>
    <row r="2" spans="2:13" ht="18.5" x14ac:dyDescent="0.35">
      <c r="B2" s="342" t="s">
        <v>635</v>
      </c>
      <c r="C2" s="343"/>
      <c r="D2" s="343"/>
      <c r="E2" s="343"/>
      <c r="F2" s="344"/>
      <c r="I2" s="342" t="s">
        <v>638</v>
      </c>
      <c r="J2" s="343"/>
      <c r="K2" s="343"/>
      <c r="L2" s="343"/>
      <c r="M2" s="344"/>
    </row>
    <row r="3" spans="2:13" x14ac:dyDescent="0.35">
      <c r="B3" s="190" t="str">
        <f>trimestre</f>
        <v>2026-T1</v>
      </c>
      <c r="C3" s="192" t="s">
        <v>388</v>
      </c>
      <c r="D3" s="192" t="s">
        <v>391</v>
      </c>
      <c r="E3" s="192" t="s">
        <v>636</v>
      </c>
      <c r="F3" s="191" t="s">
        <v>389</v>
      </c>
      <c r="I3" s="190" t="str">
        <f>CONCATENATE("ACUMULADO A ",trimestre)</f>
        <v>ACUMULADO A 2026-T1</v>
      </c>
      <c r="J3" s="192" t="s">
        <v>388</v>
      </c>
      <c r="K3" s="192" t="s">
        <v>391</v>
      </c>
      <c r="L3" s="192" t="s">
        <v>636</v>
      </c>
      <c r="M3" s="191" t="s">
        <v>389</v>
      </c>
    </row>
    <row r="4" spans="2:13" x14ac:dyDescent="0.35">
      <c r="B4" s="154" t="str">
        <f>taric_x!S2</f>
        <v>30 PRODUCTOS FARMACÉUTICOS</v>
      </c>
      <c r="C4" s="5">
        <f>taric_x!T2</f>
        <v>1163.7386260599997</v>
      </c>
      <c r="D4" s="155">
        <f>taric_x!X2*100</f>
        <v>-46.988540923831515</v>
      </c>
      <c r="E4" s="3">
        <f>taric_x!Y2</f>
        <v>-8.3053570265692027</v>
      </c>
      <c r="F4" s="156">
        <f>taric_x!AF2</f>
        <v>15.101810925573339</v>
      </c>
      <c r="I4" s="154" t="str">
        <f>taric_x!S2</f>
        <v>30 PRODUCTOS FARMACÉUTICOS</v>
      </c>
      <c r="J4" s="5">
        <f>taric_x!Z2</f>
        <v>1163.7386260599997</v>
      </c>
      <c r="K4" s="155">
        <f>taric_x!AD2*100</f>
        <v>-46.988540923831515</v>
      </c>
      <c r="L4" s="3">
        <f>taric_x!AE2</f>
        <v>-8.3053570265692027</v>
      </c>
      <c r="M4" s="156">
        <f>taric_x!AG2</f>
        <v>15.101810925573339</v>
      </c>
    </row>
    <row r="5" spans="2:13" x14ac:dyDescent="0.35">
      <c r="B5" s="193" t="str">
        <f>taric_x!S3</f>
        <v>71 PIEDRA, METAL. PRECIO.; JOYER.</v>
      </c>
      <c r="C5" s="194">
        <f>taric_x!T3</f>
        <v>1118.4289081699999</v>
      </c>
      <c r="D5" s="195">
        <f>taric_x!X3*100</f>
        <v>6.4094607914139567</v>
      </c>
      <c r="E5" s="196">
        <f>taric_x!Y3</f>
        <v>0.54241325229850246</v>
      </c>
      <c r="F5" s="197">
        <f>taric_x!AF3</f>
        <v>14.513827698633028</v>
      </c>
      <c r="I5" s="193" t="str">
        <f>taric_x!S3</f>
        <v>71 PIEDRA, METAL. PRECIO.; JOYER.</v>
      </c>
      <c r="J5" s="194">
        <f>taric_x!Z3</f>
        <v>1118.4289081699999</v>
      </c>
      <c r="K5" s="195">
        <f>taric_x!AD3*100</f>
        <v>6.4094607914139567</v>
      </c>
      <c r="L5" s="196">
        <f>taric_x!AE3</f>
        <v>0.54241325229850246</v>
      </c>
      <c r="M5" s="197">
        <f>taric_x!AG3</f>
        <v>14.513827698633028</v>
      </c>
    </row>
    <row r="6" spans="2:13" x14ac:dyDescent="0.35">
      <c r="B6" s="154" t="str">
        <f>taric_x!S4</f>
        <v>84 MÁQUINAS Y APARATOS MECÁNICOS</v>
      </c>
      <c r="C6" s="5">
        <f>taric_x!T4</f>
        <v>947.64086823999969</v>
      </c>
      <c r="D6" s="155">
        <f>taric_x!X4*100</f>
        <v>-22.897745225649857</v>
      </c>
      <c r="E6" s="3">
        <f>taric_x!Y4</f>
        <v>-2.2659487203179811</v>
      </c>
      <c r="F6" s="156">
        <f>taric_x!AF4</f>
        <v>12.297515006405559</v>
      </c>
      <c r="I6" s="154" t="str">
        <f>taric_x!S4</f>
        <v>84 MÁQUINAS Y APARATOS MECÁNICOS</v>
      </c>
      <c r="J6" s="5">
        <f>taric_x!Z4</f>
        <v>947.64086823999969</v>
      </c>
      <c r="K6" s="155">
        <f>taric_x!AD4*100</f>
        <v>-22.897745225649857</v>
      </c>
      <c r="L6" s="3">
        <f>taric_x!AE4</f>
        <v>-2.2659487203179811</v>
      </c>
      <c r="M6" s="156">
        <f>taric_x!AG4</f>
        <v>12.297515006405559</v>
      </c>
    </row>
    <row r="7" spans="2:13" x14ac:dyDescent="0.35">
      <c r="B7" s="193" t="str">
        <f>taric_x!S5</f>
        <v>85 APARATOS Y MATERIAL ELÉCTRICOS</v>
      </c>
      <c r="C7" s="194">
        <f>taric_x!T5</f>
        <v>548.36587796000003</v>
      </c>
      <c r="D7" s="195">
        <f>taric_x!X5*100</f>
        <v>-32.656712589319582</v>
      </c>
      <c r="E7" s="196">
        <f>taric_x!Y5</f>
        <v>-2.1410619295976074</v>
      </c>
      <c r="F7" s="197">
        <f>taric_x!AF5</f>
        <v>7.1161321120924796</v>
      </c>
      <c r="I7" s="193" t="str">
        <f>taric_x!S5</f>
        <v>85 APARATOS Y MATERIAL ELÉCTRICOS</v>
      </c>
      <c r="J7" s="194">
        <f>taric_x!Z5</f>
        <v>548.36587796000003</v>
      </c>
      <c r="K7" s="195">
        <f>taric_x!AD5*100</f>
        <v>-32.656712589319582</v>
      </c>
      <c r="L7" s="196">
        <f>taric_x!AE5</f>
        <v>-2.1410619295976074</v>
      </c>
      <c r="M7" s="197">
        <f>taric_x!AG5</f>
        <v>7.1161321120924796</v>
      </c>
    </row>
    <row r="8" spans="2:13" x14ac:dyDescent="0.35">
      <c r="B8" s="154" t="str">
        <f>taric_x!S6</f>
        <v>87 VEHÍCULOS AUTOMÓVILES; TRACTOR</v>
      </c>
      <c r="C8" s="5">
        <f>taric_x!T6</f>
        <v>544.71631762000015</v>
      </c>
      <c r="D8" s="155">
        <f>taric_x!X6*100</f>
        <v>-52.302608134153594</v>
      </c>
      <c r="E8" s="3">
        <f>taric_x!Y6</f>
        <v>-4.8092765856953328</v>
      </c>
      <c r="F8" s="156">
        <f>taric_x!AF6</f>
        <v>7.0687718466669436</v>
      </c>
      <c r="I8" s="154" t="str">
        <f>taric_x!S6</f>
        <v>87 VEHÍCULOS AUTOMÓVILES; TRACTOR</v>
      </c>
      <c r="J8" s="5">
        <f>taric_x!Z6</f>
        <v>544.71631762000015</v>
      </c>
      <c r="K8" s="155">
        <f>taric_x!AD6*100</f>
        <v>-52.302608134153594</v>
      </c>
      <c r="L8" s="3">
        <f>taric_x!AE6</f>
        <v>-4.8092765856953328</v>
      </c>
      <c r="M8" s="156">
        <f>taric_x!AG6</f>
        <v>7.0687718466669436</v>
      </c>
    </row>
    <row r="9" spans="2:13" x14ac:dyDescent="0.35">
      <c r="B9" s="198" t="s">
        <v>598</v>
      </c>
      <c r="C9" s="157">
        <f>taric_x!T101</f>
        <v>7705.9541520899975</v>
      </c>
      <c r="D9" s="158">
        <f>taric_x!X101*100</f>
        <v>-37.954958982453071</v>
      </c>
      <c r="E9" s="158">
        <f>taric_x!Y101</f>
        <v>-37.954958982453071</v>
      </c>
      <c r="F9" s="200">
        <f>taric_x!AF101</f>
        <v>100</v>
      </c>
      <c r="I9" s="198" t="s">
        <v>598</v>
      </c>
      <c r="J9" s="157">
        <f>taric_x!Z101</f>
        <v>7705.9541520899975</v>
      </c>
      <c r="K9" s="158">
        <f>taric_x!AD7*101</f>
        <v>-53.507608784198702</v>
      </c>
      <c r="L9" s="158">
        <f>taric_x!AE101</f>
        <v>-37.954958982453071</v>
      </c>
      <c r="M9" s="200">
        <f>taric_x!AG101</f>
        <v>100</v>
      </c>
    </row>
    <row r="10" spans="2:13" ht="18.5" x14ac:dyDescent="0.35">
      <c r="B10" s="342" t="s">
        <v>637</v>
      </c>
      <c r="C10" s="343"/>
      <c r="D10" s="343"/>
      <c r="E10" s="343"/>
      <c r="F10" s="344"/>
      <c r="I10" s="342" t="s">
        <v>639</v>
      </c>
      <c r="J10" s="343"/>
      <c r="K10" s="343"/>
      <c r="L10" s="343"/>
      <c r="M10" s="344"/>
    </row>
    <row r="11" spans="2:13" x14ac:dyDescent="0.35">
      <c r="B11" s="190" t="str">
        <f>trimestre</f>
        <v>2026-T1</v>
      </c>
      <c r="C11" s="192" t="s">
        <v>388</v>
      </c>
      <c r="D11" s="192" t="s">
        <v>391</v>
      </c>
      <c r="E11" s="192" t="s">
        <v>636</v>
      </c>
      <c r="F11" s="191" t="s">
        <v>389</v>
      </c>
      <c r="I11" s="190" t="str">
        <f>CONCATENATE("ACUMULADO A ",trimestre)</f>
        <v>ACUMULADO A 2026-T1</v>
      </c>
      <c r="J11" s="192" t="s">
        <v>388</v>
      </c>
      <c r="K11" s="192" t="s">
        <v>391</v>
      </c>
      <c r="L11" s="192" t="s">
        <v>636</v>
      </c>
      <c r="M11" s="191" t="s">
        <v>389</v>
      </c>
    </row>
    <row r="12" spans="2:13" x14ac:dyDescent="0.35">
      <c r="B12" s="154" t="str">
        <f>taric_m!S2</f>
        <v>85 APARATOS Y MATERIAL ELÉCTRICOS</v>
      </c>
      <c r="C12" s="5">
        <f>taric_m!T2</f>
        <v>2306.5240462800002</v>
      </c>
      <c r="D12" s="155">
        <f>taric_m!X2*100</f>
        <v>-26.973896484903015</v>
      </c>
      <c r="E12" s="3">
        <f>taric_m!Y2</f>
        <v>-3.3402946346447306</v>
      </c>
      <c r="F12" s="156">
        <f>taric_m!AF2</f>
        <v>14.189919884655724</v>
      </c>
      <c r="I12" s="154" t="str">
        <f>taric_m!S2</f>
        <v>85 APARATOS Y MATERIAL ELÉCTRICOS</v>
      </c>
      <c r="J12" s="5">
        <f>taric_m!Z2</f>
        <v>2306.5240462800002</v>
      </c>
      <c r="K12" s="155">
        <f>taric_m!AD2*100</f>
        <v>-26.973896484903015</v>
      </c>
      <c r="L12" s="3">
        <f>taric_m!AE2</f>
        <v>-3.3402946346447306</v>
      </c>
      <c r="M12" s="156">
        <f>taric_m!AG2</f>
        <v>14.189919884655724</v>
      </c>
    </row>
    <row r="13" spans="2:13" x14ac:dyDescent="0.35">
      <c r="B13" s="193" t="str">
        <f>taric_m!S3</f>
        <v>30 PRODUCTOS FARMACÉUTICOS</v>
      </c>
      <c r="C13" s="194">
        <f>taric_m!T3</f>
        <v>2165.8529041700003</v>
      </c>
      <c r="D13" s="195">
        <f>taric_m!X3*100</f>
        <v>-49.657149862785644</v>
      </c>
      <c r="E13" s="196">
        <f>taric_m!Y3</f>
        <v>-8.3759519787282635</v>
      </c>
      <c r="F13" s="197">
        <f>taric_m!AF3</f>
        <v>13.324499799465944</v>
      </c>
      <c r="I13" s="193" t="str">
        <f>taric_m!S3</f>
        <v>30 PRODUCTOS FARMACÉUTICOS</v>
      </c>
      <c r="J13" s="194">
        <f>taric_m!Z3</f>
        <v>2165.8529041700003</v>
      </c>
      <c r="K13" s="195">
        <f>taric_m!AD3*100</f>
        <v>-49.657149862785644</v>
      </c>
      <c r="L13" s="196">
        <f>taric_m!AE3</f>
        <v>-8.3759519787282635</v>
      </c>
      <c r="M13" s="197">
        <f>taric_m!AG3</f>
        <v>13.324499799465944</v>
      </c>
    </row>
    <row r="14" spans="2:13" x14ac:dyDescent="0.35">
      <c r="B14" s="154" t="str">
        <f>taric_m!S4</f>
        <v>84 MÁQUINAS Y APARATOS MECÁNICOS</v>
      </c>
      <c r="C14" s="5">
        <f>taric_m!T4</f>
        <v>2068.2930808199999</v>
      </c>
      <c r="D14" s="155">
        <f>taric_m!X4*100</f>
        <v>-33.108915631831579</v>
      </c>
      <c r="E14" s="3">
        <f>taric_m!Y4</f>
        <v>-4.013747343606763</v>
      </c>
      <c r="F14" s="156">
        <f>taric_m!AF4</f>
        <v>12.724303985539615</v>
      </c>
      <c r="I14" s="154" t="str">
        <f>taric_m!S4</f>
        <v>84 MÁQUINAS Y APARATOS MECÁNICOS</v>
      </c>
      <c r="J14" s="5">
        <f>taric_m!Z4</f>
        <v>2068.2930808199999</v>
      </c>
      <c r="K14" s="155">
        <f>taric_m!AD4*100</f>
        <v>-33.108915631831579</v>
      </c>
      <c r="L14" s="3">
        <f>taric_m!AE4</f>
        <v>-4.013747343606763</v>
      </c>
      <c r="M14" s="156">
        <f>taric_m!AG4</f>
        <v>12.724303985539615</v>
      </c>
    </row>
    <row r="15" spans="2:13" x14ac:dyDescent="0.35">
      <c r="B15" s="193" t="str">
        <f>taric_m!S5</f>
        <v>87 VEHÍCULOS AUTOMÓVILES; TRACTOR</v>
      </c>
      <c r="C15" s="194">
        <f>taric_m!T5</f>
        <v>1666.9796823699999</v>
      </c>
      <c r="D15" s="195">
        <f>taric_m!X5*100</f>
        <v>-30.024705113054384</v>
      </c>
      <c r="E15" s="196">
        <f>taric_m!Y5</f>
        <v>-2.8043069682755264</v>
      </c>
      <c r="F15" s="197">
        <f>taric_m!AF5</f>
        <v>10.255391952374918</v>
      </c>
      <c r="I15" s="193" t="str">
        <f>taric_m!S5</f>
        <v>87 VEHÍCULOS AUTOMÓVILES; TRACTOR</v>
      </c>
      <c r="J15" s="194">
        <f>taric_m!Z5</f>
        <v>1666.9796823699999</v>
      </c>
      <c r="K15" s="195">
        <f>taric_m!AD5*100</f>
        <v>-30.024705113054384</v>
      </c>
      <c r="L15" s="196">
        <f>taric_m!AE5</f>
        <v>-2.8043069682755264</v>
      </c>
      <c r="M15" s="197">
        <f>taric_m!AG5</f>
        <v>10.255391952374918</v>
      </c>
    </row>
    <row r="16" spans="2:13" x14ac:dyDescent="0.35">
      <c r="B16" s="154" t="str">
        <f>taric_m!S6</f>
        <v>27 COMBUSTIBLES, ACEITES MINERAL.</v>
      </c>
      <c r="C16" s="5">
        <f>taric_m!T6</f>
        <v>1290.8858864900003</v>
      </c>
      <c r="D16" s="155">
        <f>taric_m!X6*100</f>
        <v>-53.508559609566085</v>
      </c>
      <c r="E16" s="3">
        <f>taric_m!Y6</f>
        <v>-5.82504577603145</v>
      </c>
      <c r="F16" s="156">
        <f>taric_m!AF6</f>
        <v>7.9416329255568616</v>
      </c>
      <c r="I16" s="154" t="str">
        <f>taric_m!S6</f>
        <v>27 COMBUSTIBLES, ACEITES MINERAL.</v>
      </c>
      <c r="J16" s="5">
        <f>taric_m!Z6</f>
        <v>1290.8858864900003</v>
      </c>
      <c r="K16" s="155">
        <f>taric_m!AD6*100</f>
        <v>-53.508559609566085</v>
      </c>
      <c r="L16" s="3">
        <f>taric_m!AE6</f>
        <v>-5.82504577603145</v>
      </c>
      <c r="M16" s="156">
        <f>taric_m!AG6</f>
        <v>7.9416329255568616</v>
      </c>
    </row>
    <row r="17" spans="2:13" x14ac:dyDescent="0.35">
      <c r="B17" s="199" t="s">
        <v>598</v>
      </c>
      <c r="C17" s="159">
        <f>taric_m!T101</f>
        <v>16254.6657418</v>
      </c>
      <c r="D17" s="160">
        <f>taric_m!X101*100</f>
        <v>-36.270681486658376</v>
      </c>
      <c r="E17" s="160">
        <f>taric_m!Y101</f>
        <v>-36.270681486658376</v>
      </c>
      <c r="F17" s="162">
        <f>taric_m!AF101</f>
        <v>100</v>
      </c>
      <c r="I17" s="199" t="s">
        <v>598</v>
      </c>
      <c r="J17" s="159">
        <f>taric_m!Z101</f>
        <v>16254.6657418</v>
      </c>
      <c r="K17" s="160">
        <f>taric_m!AD101*100</f>
        <v>-36.270681486658376</v>
      </c>
      <c r="L17" s="160">
        <f>taric_m!AE101</f>
        <v>-36.270681486658376</v>
      </c>
      <c r="M17" s="162">
        <f>taric_m!AG101</f>
        <v>100</v>
      </c>
    </row>
    <row r="18" spans="2:13" x14ac:dyDescent="0.35">
      <c r="B18" s="161" t="s">
        <v>46</v>
      </c>
      <c r="I18" s="161" t="s">
        <v>46</v>
      </c>
    </row>
  </sheetData>
  <mergeCells count="4">
    <mergeCell ref="B2:F2"/>
    <mergeCell ref="B10:F10"/>
    <mergeCell ref="I2:M2"/>
    <mergeCell ref="I10:M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3213B-CE30-4F13-B987-907B097ED44F}">
  <sheetPr codeName="Hoja14">
    <tabColor theme="7"/>
  </sheetPr>
  <dimension ref="B1:N41"/>
  <sheetViews>
    <sheetView topLeftCell="A2" workbookViewId="0">
      <selection activeCell="C21" sqref="C21"/>
    </sheetView>
  </sheetViews>
  <sheetFormatPr baseColWidth="10" defaultRowHeight="14.5" x14ac:dyDescent="0.35"/>
  <cols>
    <col min="1" max="1" width="3.453125" customWidth="1"/>
    <col min="2" max="2" width="16.54296875" bestFit="1" customWidth="1"/>
    <col min="3" max="3" width="16.90625" bestFit="1" customWidth="1"/>
    <col min="4" max="4" width="17.08984375" bestFit="1" customWidth="1"/>
    <col min="5" max="5" width="36" customWidth="1"/>
    <col min="6" max="6" width="2.81640625" customWidth="1"/>
    <col min="7" max="7" width="13.81640625" bestFit="1" customWidth="1"/>
    <col min="8" max="8" width="10.1796875" bestFit="1" customWidth="1"/>
    <col min="9" max="9" width="8.26953125" customWidth="1"/>
    <col min="10" max="10" width="10.1796875" customWidth="1"/>
    <col min="11" max="11" width="8.26953125" customWidth="1"/>
    <col min="12" max="12" width="10.1796875" customWidth="1"/>
    <col min="13" max="13" width="7.453125" customWidth="1"/>
    <col min="14" max="14" width="8.26953125" customWidth="1"/>
  </cols>
  <sheetData>
    <row r="1" spans="2:14" ht="21.75" customHeight="1" x14ac:dyDescent="0.35">
      <c r="B1" s="1" t="s">
        <v>51</v>
      </c>
      <c r="C1" t="s">
        <v>22</v>
      </c>
      <c r="D1" t="s">
        <v>33</v>
      </c>
      <c r="G1" s="345" t="s">
        <v>1666</v>
      </c>
      <c r="H1" s="346"/>
      <c r="I1" s="346"/>
      <c r="J1" s="346"/>
      <c r="K1" s="346"/>
      <c r="L1" s="346"/>
      <c r="M1" s="346"/>
      <c r="N1" s="347"/>
    </row>
    <row r="2" spans="2:14" ht="34.5" x14ac:dyDescent="0.35">
      <c r="B2" s="20">
        <v>2019</v>
      </c>
      <c r="C2" s="3">
        <v>290892.80737230059</v>
      </c>
      <c r="D2" s="3">
        <v>322436.89201680955</v>
      </c>
      <c r="G2" s="206"/>
      <c r="H2" s="348" t="s">
        <v>41</v>
      </c>
      <c r="I2" s="348"/>
      <c r="J2" s="348" t="s">
        <v>42</v>
      </c>
      <c r="K2" s="348"/>
      <c r="L2" s="348" t="s">
        <v>1667</v>
      </c>
      <c r="M2" s="348"/>
      <c r="N2" s="237" t="s">
        <v>1668</v>
      </c>
    </row>
    <row r="3" spans="2:14" ht="22.5" customHeight="1" x14ac:dyDescent="0.35">
      <c r="B3" s="20">
        <v>2020</v>
      </c>
      <c r="C3" s="3">
        <v>263628.26215903094</v>
      </c>
      <c r="D3" s="3">
        <v>276925.14871006977</v>
      </c>
      <c r="G3" s="207"/>
      <c r="H3" s="208" t="s">
        <v>1669</v>
      </c>
      <c r="I3" s="209" t="s">
        <v>1670</v>
      </c>
      <c r="J3" s="208" t="s">
        <v>1671</v>
      </c>
      <c r="K3" s="210" t="s">
        <v>1670</v>
      </c>
      <c r="L3" s="209" t="s">
        <v>1671</v>
      </c>
      <c r="M3" s="209" t="s">
        <v>1670</v>
      </c>
      <c r="N3" s="211" t="s">
        <v>1672</v>
      </c>
    </row>
    <row r="4" spans="2:14" ht="22.5" customHeight="1" x14ac:dyDescent="0.35">
      <c r="B4" s="20">
        <v>2021</v>
      </c>
      <c r="C4" s="3">
        <v>314858.54573485063</v>
      </c>
      <c r="D4" s="3">
        <v>346283.41429543972</v>
      </c>
      <c r="G4" s="212">
        <f>B2</f>
        <v>2019</v>
      </c>
      <c r="H4" s="213">
        <f>C2</f>
        <v>290892.80737230059</v>
      </c>
      <c r="I4" s="214"/>
      <c r="J4" s="213">
        <f>D2</f>
        <v>322436.89201680955</v>
      </c>
      <c r="K4" s="215"/>
      <c r="L4" s="213">
        <f>H4-J4</f>
        <v>-31544.084644508956</v>
      </c>
      <c r="M4" s="214"/>
      <c r="N4" s="216">
        <f>100*(H4/J4)</f>
        <v>90.21697410392342</v>
      </c>
    </row>
    <row r="5" spans="2:14" x14ac:dyDescent="0.35">
      <c r="B5" s="20">
        <v>2022</v>
      </c>
      <c r="C5" s="3">
        <v>387599.02012929047</v>
      </c>
      <c r="D5" s="3">
        <v>459202.61764457973</v>
      </c>
      <c r="G5" s="217">
        <f>G4+1</f>
        <v>2020</v>
      </c>
      <c r="H5" s="218">
        <f t="shared" ref="H5:H9" si="0">C3</f>
        <v>263628.26215903094</v>
      </c>
      <c r="I5" s="219">
        <f>100*(H5/H4-1)</f>
        <v>-9.3727120514103923</v>
      </c>
      <c r="J5" s="218">
        <f t="shared" ref="J5:J9" si="1">D3</f>
        <v>276925.14871006977</v>
      </c>
      <c r="K5" s="220">
        <f>100*(J5/J4-1)</f>
        <v>-14.114930528596936</v>
      </c>
      <c r="L5" s="218">
        <f t="shared" ref="L5:L16" si="2">H5-J5</f>
        <v>-13296.886551038828</v>
      </c>
      <c r="M5" s="219">
        <f>100*(L5/L4-1)</f>
        <v>-57.846655875768185</v>
      </c>
      <c r="N5" s="221">
        <f t="shared" ref="N5:N16" si="3">100*(H5/J5)</f>
        <v>95.198382446312166</v>
      </c>
    </row>
    <row r="6" spans="2:14" x14ac:dyDescent="0.35">
      <c r="B6" s="20">
        <v>2023</v>
      </c>
      <c r="C6" s="3">
        <v>384098.39375649992</v>
      </c>
      <c r="D6" s="3">
        <v>423723.44231217948</v>
      </c>
      <c r="G6" s="212">
        <f t="shared" ref="G6:G9" si="4">G5+1</f>
        <v>2021</v>
      </c>
      <c r="H6" s="213">
        <f t="shared" si="0"/>
        <v>314858.54573485063</v>
      </c>
      <c r="I6" s="214">
        <f t="shared" ref="I6:I9" si="5">100*(H6/H5-1)</f>
        <v>19.432773692873482</v>
      </c>
      <c r="J6" s="213">
        <f t="shared" si="1"/>
        <v>346283.41429543972</v>
      </c>
      <c r="K6" s="215">
        <f t="shared" ref="K6" si="6">100*(J6/J5-1)</f>
        <v>25.045852970899894</v>
      </c>
      <c r="L6" s="213">
        <f t="shared" si="2"/>
        <v>-31424.868560589093</v>
      </c>
      <c r="M6" s="214">
        <f t="shared" ref="M6" si="7">100*(L6/L5-1)</f>
        <v>136.33253122802648</v>
      </c>
      <c r="N6" s="216">
        <f t="shared" si="3"/>
        <v>90.925101444859209</v>
      </c>
    </row>
    <row r="7" spans="2:14" x14ac:dyDescent="0.35">
      <c r="B7" s="20">
        <v>2024</v>
      </c>
      <c r="C7" s="3">
        <v>384464.85720331053</v>
      </c>
      <c r="D7" s="3">
        <v>424740.72471573018</v>
      </c>
      <c r="G7" s="217">
        <f t="shared" si="4"/>
        <v>2022</v>
      </c>
      <c r="H7" s="218">
        <f t="shared" si="0"/>
        <v>387599.02012929047</v>
      </c>
      <c r="I7" s="219">
        <f t="shared" si="5"/>
        <v>23.102588568676239</v>
      </c>
      <c r="J7" s="218">
        <f t="shared" si="1"/>
        <v>459202.61764457973</v>
      </c>
      <c r="K7" s="220">
        <f t="shared" ref="K7" si="8">100*(J7/J6-1)</f>
        <v>32.608897419730411</v>
      </c>
      <c r="L7" s="218">
        <f t="shared" si="2"/>
        <v>-71603.597515289264</v>
      </c>
      <c r="M7" s="219">
        <f t="shared" ref="M7" si="9">100*(L7/L6-1)</f>
        <v>127.85647417182697</v>
      </c>
      <c r="N7" s="222">
        <f t="shared" si="3"/>
        <v>84.406970961409016</v>
      </c>
    </row>
    <row r="8" spans="2:14" x14ac:dyDescent="0.35">
      <c r="B8" s="20">
        <v>2025</v>
      </c>
      <c r="C8" s="3">
        <v>387091.61686676031</v>
      </c>
      <c r="D8" s="3">
        <v>444146.36568919942</v>
      </c>
      <c r="G8" s="223">
        <f t="shared" si="4"/>
        <v>2023</v>
      </c>
      <c r="H8" s="213">
        <f t="shared" si="0"/>
        <v>384098.39375649992</v>
      </c>
      <c r="I8" s="214">
        <f t="shared" si="5"/>
        <v>-0.9031566621667042</v>
      </c>
      <c r="J8" s="213">
        <f t="shared" si="1"/>
        <v>423723.44231217948</v>
      </c>
      <c r="K8" s="215">
        <f t="shared" ref="K8" si="10">100*(J8/J7-1)</f>
        <v>-7.7262572052367862</v>
      </c>
      <c r="L8" s="213">
        <f t="shared" si="2"/>
        <v>-39625.048555679561</v>
      </c>
      <c r="M8" s="214">
        <f t="shared" ref="M8" si="11">100*(L8/L7-1)</f>
        <v>-44.660533924683655</v>
      </c>
      <c r="N8" s="224">
        <f t="shared" si="3"/>
        <v>90.648369998258033</v>
      </c>
    </row>
    <row r="9" spans="2:14" x14ac:dyDescent="0.35">
      <c r="G9" s="225">
        <f t="shared" si="4"/>
        <v>2024</v>
      </c>
      <c r="H9" s="226">
        <f t="shared" si="0"/>
        <v>384464.85720331053</v>
      </c>
      <c r="I9" s="227">
        <f t="shared" si="5"/>
        <v>9.5408742334623931E-2</v>
      </c>
      <c r="J9" s="226">
        <f t="shared" si="1"/>
        <v>424740.72471573018</v>
      </c>
      <c r="K9" s="228">
        <f t="shared" ref="K9" si="12">100*(J9/J8-1)</f>
        <v>0.24008169054785533</v>
      </c>
      <c r="L9" s="226">
        <f t="shared" si="2"/>
        <v>-40275.867512419645</v>
      </c>
      <c r="M9" s="227">
        <f t="shared" ref="M9" si="13">100*(L9/L8-1)</f>
        <v>1.642443304077168</v>
      </c>
      <c r="N9" s="229">
        <f t="shared" si="3"/>
        <v>90.517540426721396</v>
      </c>
    </row>
    <row r="10" spans="2:14" x14ac:dyDescent="0.35">
      <c r="G10" s="230" t="str">
        <f t="shared" ref="G10:G15" si="14">_xlfn.CONCAT(G4," (ene-jul)")</f>
        <v>2019 (ene-jul)</v>
      </c>
      <c r="H10" s="213">
        <f>C13</f>
        <v>174649.6001609306</v>
      </c>
      <c r="I10" s="214"/>
      <c r="J10" s="213">
        <f>D13</f>
        <v>191178.79434209998</v>
      </c>
      <c r="K10" s="215"/>
      <c r="L10" s="213">
        <f t="shared" si="2"/>
        <v>-16529.194181169383</v>
      </c>
      <c r="M10" s="214"/>
      <c r="N10" s="216">
        <f t="shared" si="3"/>
        <v>91.354065058286935</v>
      </c>
    </row>
    <row r="11" spans="2:14" x14ac:dyDescent="0.35">
      <c r="G11" s="231" t="str">
        <f t="shared" si="14"/>
        <v>2020 (ene-jul)</v>
      </c>
      <c r="H11" s="218">
        <f t="shared" ref="H11:H16" si="15">C14</f>
        <v>148991.84089113053</v>
      </c>
      <c r="I11" s="219">
        <f t="shared" ref="I11:I16" si="16">100*(H11/H10-1)</f>
        <v>-14.690992276053173</v>
      </c>
      <c r="J11" s="218">
        <f t="shared" ref="J11:J16" si="17">D14</f>
        <v>157101.96265097996</v>
      </c>
      <c r="K11" s="220">
        <f t="shared" ref="K11" si="18">100*(J11/J10-1)</f>
        <v>-17.824587610978504</v>
      </c>
      <c r="L11" s="218">
        <f t="shared" si="2"/>
        <v>-8110.1217598494259</v>
      </c>
      <c r="M11" s="219">
        <f t="shared" ref="M11" si="19">100*(L11/L10-1)</f>
        <v>-50.934560566244969</v>
      </c>
      <c r="N11" s="221">
        <f t="shared" si="3"/>
        <v>94.837669992788705</v>
      </c>
    </row>
    <row r="12" spans="2:14" x14ac:dyDescent="0.35">
      <c r="B12" s="1" t="s">
        <v>51</v>
      </c>
      <c r="C12" t="s">
        <v>22</v>
      </c>
      <c r="D12" t="s">
        <v>33</v>
      </c>
      <c r="G12" s="230" t="str">
        <f t="shared" si="14"/>
        <v>2021 (ene-jul)</v>
      </c>
      <c r="H12" s="213">
        <f t="shared" si="15"/>
        <v>180617.76094107065</v>
      </c>
      <c r="I12" s="214">
        <f t="shared" si="16"/>
        <v>21.226612048541238</v>
      </c>
      <c r="J12" s="213">
        <f t="shared" si="17"/>
        <v>190180.46116542013</v>
      </c>
      <c r="K12" s="215">
        <f t="shared" ref="K12" si="20">100*(J12/J11-1)</f>
        <v>21.055433017045022</v>
      </c>
      <c r="L12" s="213">
        <f t="shared" si="2"/>
        <v>-9562.700224349479</v>
      </c>
      <c r="M12" s="214">
        <f t="shared" ref="M12" si="21">100*(L12/L11-1)</f>
        <v>17.910686269733912</v>
      </c>
      <c r="N12" s="224">
        <f t="shared" si="3"/>
        <v>94.97177566730592</v>
      </c>
    </row>
    <row r="13" spans="2:14" x14ac:dyDescent="0.35">
      <c r="B13" s="20">
        <v>2019</v>
      </c>
      <c r="C13" s="3">
        <v>174649.6001609306</v>
      </c>
      <c r="D13" s="3">
        <v>191178.79434209998</v>
      </c>
      <c r="G13" s="231" t="str">
        <f t="shared" si="14"/>
        <v>2022 (ene-jul)</v>
      </c>
      <c r="H13" s="218">
        <f t="shared" si="15"/>
        <v>223237.88881198046</v>
      </c>
      <c r="I13" s="219">
        <f t="shared" si="16"/>
        <v>23.596864255678195</v>
      </c>
      <c r="J13" s="218">
        <f t="shared" si="17"/>
        <v>265202.10181714944</v>
      </c>
      <c r="K13" s="220">
        <f t="shared" ref="K13" si="22">100*(J13/J12-1)</f>
        <v>39.447606863501619</v>
      </c>
      <c r="L13" s="218">
        <f t="shared" si="2"/>
        <v>-41964.213005168975</v>
      </c>
      <c r="M13" s="219">
        <f t="shared" ref="M13" si="23">100*(L13/L12-1)</f>
        <v>338.83225470474969</v>
      </c>
      <c r="N13" s="221">
        <f t="shared" si="3"/>
        <v>84.176515677050588</v>
      </c>
    </row>
    <row r="14" spans="2:14" x14ac:dyDescent="0.35">
      <c r="B14" s="20">
        <v>2020</v>
      </c>
      <c r="C14" s="3">
        <v>148991.84089113053</v>
      </c>
      <c r="D14" s="3">
        <v>157101.96265097996</v>
      </c>
      <c r="G14" s="230" t="str">
        <f t="shared" si="14"/>
        <v>2023 (ene-jul)</v>
      </c>
      <c r="H14" s="213">
        <f t="shared" si="15"/>
        <v>231624.06825009975</v>
      </c>
      <c r="I14" s="214">
        <f t="shared" si="16"/>
        <v>3.7566111571599947</v>
      </c>
      <c r="J14" s="213">
        <f t="shared" si="17"/>
        <v>252343.29473901005</v>
      </c>
      <c r="K14" s="215">
        <f t="shared" ref="K14" si="24">100*(J14/J13-1)</f>
        <v>-4.8486821899342392</v>
      </c>
      <c r="L14" s="213">
        <f t="shared" si="2"/>
        <v>-20719.226488910295</v>
      </c>
      <c r="M14" s="214">
        <f t="shared" ref="M14" si="25">100*(L14/L13-1)</f>
        <v>-50.626438564788081</v>
      </c>
      <c r="N14" s="224">
        <f t="shared" si="3"/>
        <v>91.789270045657659</v>
      </c>
    </row>
    <row r="15" spans="2:14" x14ac:dyDescent="0.35">
      <c r="B15" s="20">
        <v>2021</v>
      </c>
      <c r="C15" s="3">
        <v>180617.76094107065</v>
      </c>
      <c r="D15" s="3">
        <v>190180.46116542013</v>
      </c>
      <c r="G15" s="231" t="str">
        <f t="shared" si="14"/>
        <v>2024 (ene-jul)</v>
      </c>
      <c r="H15" s="218">
        <f t="shared" si="15"/>
        <v>228375.03827079033</v>
      </c>
      <c r="I15" s="219">
        <f t="shared" si="16"/>
        <v>-1.4027169127351802</v>
      </c>
      <c r="J15" s="218">
        <f t="shared" si="17"/>
        <v>247411.27974213051</v>
      </c>
      <c r="K15" s="220">
        <f t="shared" ref="K15" si="26">100*(J15/J14-1)</f>
        <v>-1.9544862493693582</v>
      </c>
      <c r="L15" s="218">
        <f t="shared" si="2"/>
        <v>-19036.241471340181</v>
      </c>
      <c r="M15" s="219">
        <f t="shared" ref="M15" si="27">100*(L15/L14-1)</f>
        <v>-8.1228178014797532</v>
      </c>
      <c r="N15" s="221">
        <f t="shared" si="3"/>
        <v>92.305831208996977</v>
      </c>
    </row>
    <row r="16" spans="2:14" x14ac:dyDescent="0.35">
      <c r="B16" s="20">
        <v>2022</v>
      </c>
      <c r="C16" s="3">
        <v>223237.88881198046</v>
      </c>
      <c r="D16" s="3">
        <v>265202.10181714944</v>
      </c>
      <c r="G16" s="232" t="str">
        <f>_xlfn.CONCAT(G9+1," (ene-jul)")</f>
        <v>2025 (ene-jul)</v>
      </c>
      <c r="H16" s="233">
        <f t="shared" si="15"/>
        <v>231569.86717576021</v>
      </c>
      <c r="I16" s="234">
        <f t="shared" si="16"/>
        <v>1.3989396254338926</v>
      </c>
      <c r="J16" s="233">
        <f t="shared" si="17"/>
        <v>260692.02721710992</v>
      </c>
      <c r="K16" s="235">
        <f t="shared" ref="K16" si="28">100*(J16/J15-1)</f>
        <v>5.3678827775441418</v>
      </c>
      <c r="L16" s="233">
        <f t="shared" si="2"/>
        <v>-29122.160041349707</v>
      </c>
      <c r="M16" s="234">
        <f t="shared" ref="M16" si="29">100*(L16/L15-1)</f>
        <v>52.982720276974192</v>
      </c>
      <c r="N16" s="236">
        <f t="shared" si="3"/>
        <v>88.828902689418982</v>
      </c>
    </row>
    <row r="17" spans="2:14" x14ac:dyDescent="0.35">
      <c r="B17" s="20">
        <v>2023</v>
      </c>
      <c r="C17" s="3">
        <v>231624.06825009975</v>
      </c>
      <c r="D17" s="3">
        <v>252343.29473901005</v>
      </c>
    </row>
    <row r="18" spans="2:14" x14ac:dyDescent="0.35">
      <c r="B18" s="20">
        <v>2024</v>
      </c>
      <c r="C18" s="3">
        <v>228375.03827079033</v>
      </c>
      <c r="D18" s="3">
        <v>247411.27974213051</v>
      </c>
    </row>
    <row r="19" spans="2:14" ht="22.5" customHeight="1" x14ac:dyDescent="0.35">
      <c r="B19" s="20">
        <v>2025</v>
      </c>
      <c r="C19" s="3">
        <v>231569.86717576021</v>
      </c>
      <c r="D19" s="3">
        <v>260692.02721710992</v>
      </c>
      <c r="G19" s="345" t="s">
        <v>1673</v>
      </c>
      <c r="H19" s="346"/>
      <c r="I19" s="346"/>
      <c r="J19" s="346"/>
      <c r="K19" s="346"/>
      <c r="L19" s="346"/>
      <c r="M19" s="346"/>
      <c r="N19" s="347"/>
    </row>
    <row r="20" spans="2:14" ht="34.5" x14ac:dyDescent="0.35">
      <c r="G20" s="206"/>
      <c r="H20" s="348" t="s">
        <v>41</v>
      </c>
      <c r="I20" s="348"/>
      <c r="J20" s="348" t="s">
        <v>42</v>
      </c>
      <c r="K20" s="348"/>
      <c r="L20" s="348" t="s">
        <v>1667</v>
      </c>
      <c r="M20" s="348"/>
      <c r="N20" s="237" t="s">
        <v>1668</v>
      </c>
    </row>
    <row r="21" spans="2:14" ht="22.5" customHeight="1" x14ac:dyDescent="0.35">
      <c r="G21" s="207"/>
      <c r="H21" s="208" t="s">
        <v>1669</v>
      </c>
      <c r="I21" s="209" t="s">
        <v>1670</v>
      </c>
      <c r="J21" s="208" t="s">
        <v>1671</v>
      </c>
      <c r="K21" s="210" t="s">
        <v>1670</v>
      </c>
      <c r="L21" s="209" t="s">
        <v>1671</v>
      </c>
      <c r="M21" s="209" t="s">
        <v>1670</v>
      </c>
      <c r="N21" s="211" t="s">
        <v>1672</v>
      </c>
    </row>
    <row r="22" spans="2:14" x14ac:dyDescent="0.35">
      <c r="G22" s="212">
        <f>G4</f>
        <v>2019</v>
      </c>
      <c r="H22" s="213">
        <f>C24</f>
        <v>31179.071890750001</v>
      </c>
      <c r="I22" s="214"/>
      <c r="J22" s="213">
        <f>D24</f>
        <v>64591.470560850008</v>
      </c>
      <c r="K22" s="215"/>
      <c r="L22" s="213">
        <f>H22-J22</f>
        <v>-33412.39867010001</v>
      </c>
      <c r="M22" s="214"/>
      <c r="N22" s="216">
        <f>100*(H22/J22)</f>
        <v>48.271190638672607</v>
      </c>
    </row>
    <row r="23" spans="2:14" x14ac:dyDescent="0.35">
      <c r="B23" s="1" t="s">
        <v>51</v>
      </c>
      <c r="C23" t="s">
        <v>22</v>
      </c>
      <c r="D23" t="s">
        <v>33</v>
      </c>
      <c r="G23" s="217">
        <f t="shared" ref="G23:G34" si="30">G5</f>
        <v>2020</v>
      </c>
      <c r="H23" s="218">
        <f t="shared" ref="H23:H27" si="31">C25</f>
        <v>29469.938041440011</v>
      </c>
      <c r="I23" s="219">
        <f t="shared" ref="I23:I27" si="32">100*(H23/H22-1)</f>
        <v>-5.4816700615679448</v>
      </c>
      <c r="J23" s="218">
        <f t="shared" ref="J23:J27" si="33">D25</f>
        <v>63080.067787070009</v>
      </c>
      <c r="K23" s="220">
        <f>100*(J23/J22-1)</f>
        <v>-2.339941730164119</v>
      </c>
      <c r="L23" s="218">
        <f t="shared" ref="L23:L34" si="34">H23-J23</f>
        <v>-33610.129745629994</v>
      </c>
      <c r="M23" s="219">
        <f>100*(L23/L22-1)</f>
        <v>0.59178952544622909</v>
      </c>
      <c r="N23" s="221">
        <f t="shared" ref="N23:N34" si="35">100*(H23/J23)</f>
        <v>46.718304331753878</v>
      </c>
    </row>
    <row r="24" spans="2:14" x14ac:dyDescent="0.35">
      <c r="B24" s="20">
        <v>2019</v>
      </c>
      <c r="C24" s="3">
        <v>31179.071890750001</v>
      </c>
      <c r="D24" s="3">
        <v>64591.470560850008</v>
      </c>
      <c r="G24" s="212">
        <f t="shared" si="30"/>
        <v>2021</v>
      </c>
      <c r="H24" s="213">
        <f t="shared" si="31"/>
        <v>40368.166391349965</v>
      </c>
      <c r="I24" s="214">
        <f t="shared" si="32"/>
        <v>36.980832245337922</v>
      </c>
      <c r="J24" s="213">
        <f t="shared" si="33"/>
        <v>82921.10560167997</v>
      </c>
      <c r="K24" s="215">
        <f t="shared" ref="K24" si="36">100*(J24/J23-1)</f>
        <v>31.453735721376198</v>
      </c>
      <c r="L24" s="213">
        <f t="shared" si="34"/>
        <v>-42552.939210330005</v>
      </c>
      <c r="M24" s="214">
        <f t="shared" ref="M24" si="37">100*(L24/L23-1)</f>
        <v>26.607482721374389</v>
      </c>
      <c r="N24" s="216">
        <f t="shared" si="35"/>
        <v>48.682619579703371</v>
      </c>
    </row>
    <row r="25" spans="2:14" x14ac:dyDescent="0.35">
      <c r="B25" s="20">
        <v>2020</v>
      </c>
      <c r="C25" s="3">
        <v>29469.938041440011</v>
      </c>
      <c r="D25" s="3">
        <v>63080.067787070009</v>
      </c>
      <c r="G25" s="217">
        <f t="shared" si="30"/>
        <v>2022</v>
      </c>
      <c r="H25" s="218">
        <f t="shared" si="31"/>
        <v>59275.915487380043</v>
      </c>
      <c r="I25" s="219">
        <f t="shared" si="32"/>
        <v>46.83826585713242</v>
      </c>
      <c r="J25" s="218">
        <f t="shared" si="33"/>
        <v>111578.98509130999</v>
      </c>
      <c r="K25" s="220">
        <f t="shared" ref="K25" si="38">100*(J25/J24-1)</f>
        <v>34.560416532904291</v>
      </c>
      <c r="L25" s="218">
        <f t="shared" si="34"/>
        <v>-52303.069603929951</v>
      </c>
      <c r="M25" s="219">
        <f t="shared" ref="M25" si="39">100*(L25/L24-1)</f>
        <v>22.91294226564975</v>
      </c>
      <c r="N25" s="222">
        <f t="shared" si="35"/>
        <v>53.124623278184465</v>
      </c>
    </row>
    <row r="26" spans="2:14" x14ac:dyDescent="0.35">
      <c r="B26" s="20">
        <v>2021</v>
      </c>
      <c r="C26" s="3">
        <v>40368.166391349965</v>
      </c>
      <c r="D26" s="3">
        <v>82921.10560167997</v>
      </c>
      <c r="G26" s="223">
        <f t="shared" si="30"/>
        <v>2023</v>
      </c>
      <c r="H26" s="213">
        <f t="shared" si="31"/>
        <v>51067.736037879971</v>
      </c>
      <c r="I26" s="214">
        <f t="shared" si="32"/>
        <v>-13.847410676006533</v>
      </c>
      <c r="J26" s="213">
        <f t="shared" si="33"/>
        <v>98355.075074600012</v>
      </c>
      <c r="K26" s="215">
        <f t="shared" ref="K26" si="40">100*(J26/J25-1)</f>
        <v>-11.851613460983067</v>
      </c>
      <c r="L26" s="213">
        <f t="shared" si="34"/>
        <v>-47287.339036720041</v>
      </c>
      <c r="M26" s="214">
        <f t="shared" ref="M26" si="41">100*(L26/L25-1)</f>
        <v>-9.58974416834808</v>
      </c>
      <c r="N26" s="224">
        <f t="shared" si="35"/>
        <v>51.921810846208281</v>
      </c>
    </row>
    <row r="27" spans="2:14" x14ac:dyDescent="0.35">
      <c r="B27" s="20">
        <v>2022</v>
      </c>
      <c r="C27" s="3">
        <v>59275.915487380043</v>
      </c>
      <c r="D27" s="3">
        <v>111578.98509130999</v>
      </c>
      <c r="G27" s="225">
        <f t="shared" si="30"/>
        <v>2024</v>
      </c>
      <c r="H27" s="226">
        <f t="shared" si="31"/>
        <v>48828.322525359974</v>
      </c>
      <c r="I27" s="227">
        <f t="shared" si="32"/>
        <v>-4.3851826735747395</v>
      </c>
      <c r="J27" s="226">
        <f t="shared" si="33"/>
        <v>95648.403254350022</v>
      </c>
      <c r="K27" s="228">
        <f t="shared" ref="K27" si="42">100*(J27/J26-1)</f>
        <v>-2.7519391533147086</v>
      </c>
      <c r="L27" s="226">
        <f t="shared" si="34"/>
        <v>-46820.080728990048</v>
      </c>
      <c r="M27" s="227">
        <f t="shared" ref="M27" si="43">100*(L27/L26-1)</f>
        <v>-0.98812561088953421</v>
      </c>
      <c r="N27" s="229">
        <f t="shared" si="35"/>
        <v>51.049804141021347</v>
      </c>
    </row>
    <row r="28" spans="2:14" x14ac:dyDescent="0.35">
      <c r="B28" s="20">
        <v>2023</v>
      </c>
      <c r="C28" s="3">
        <v>51067.736037879971</v>
      </c>
      <c r="D28" s="3">
        <v>98355.075074600012</v>
      </c>
      <c r="G28" s="230" t="str">
        <f t="shared" si="30"/>
        <v>2019 (ene-jul)</v>
      </c>
      <c r="H28" s="213">
        <f>C35</f>
        <v>18555.346564070005</v>
      </c>
      <c r="I28" s="214"/>
      <c r="J28" s="213">
        <f>D35</f>
        <v>37169.615602230013</v>
      </c>
      <c r="K28" s="215"/>
      <c r="L28" s="213">
        <f t="shared" si="34"/>
        <v>-18614.269038160008</v>
      </c>
      <c r="M28" s="214"/>
      <c r="N28" s="216">
        <f t="shared" si="35"/>
        <v>49.920738386535177</v>
      </c>
    </row>
    <row r="29" spans="2:14" x14ac:dyDescent="0.35">
      <c r="B29" s="20">
        <v>2024</v>
      </c>
      <c r="C29" s="3">
        <v>48828.322525359974</v>
      </c>
      <c r="D29" s="3">
        <v>95648.403254350022</v>
      </c>
      <c r="G29" s="231" t="str">
        <f t="shared" si="30"/>
        <v>2020 (ene-jul)</v>
      </c>
      <c r="H29" s="218">
        <f t="shared" ref="H29:H34" si="44">C36</f>
        <v>16469.670665880003</v>
      </c>
      <c r="I29" s="219">
        <f t="shared" ref="I29:I34" si="45">100*(H29/H28-1)</f>
        <v>-11.240296110818216</v>
      </c>
      <c r="J29" s="218">
        <f t="shared" ref="J29:J34" si="46">D36</f>
        <v>35100.93215067</v>
      </c>
      <c r="K29" s="220">
        <f t="shared" ref="K29" si="47">100*(J29/J28-1)</f>
        <v>-5.5655228552751073</v>
      </c>
      <c r="L29" s="218">
        <f t="shared" si="34"/>
        <v>-18631.261484789997</v>
      </c>
      <c r="M29" s="219">
        <f t="shared" ref="M29" si="48">100*(L29/L28-1)</f>
        <v>9.1287208727641733E-2</v>
      </c>
      <c r="N29" s="221">
        <f t="shared" si="35"/>
        <v>46.920892571126871</v>
      </c>
    </row>
    <row r="30" spans="2:14" x14ac:dyDescent="0.35">
      <c r="B30" s="20">
        <v>2025</v>
      </c>
      <c r="C30" s="3">
        <v>53252.868997989994</v>
      </c>
      <c r="D30" s="3">
        <v>107571.39193735998</v>
      </c>
      <c r="G30" s="230" t="str">
        <f t="shared" si="30"/>
        <v>2021 (ene-jul)</v>
      </c>
      <c r="H30" s="213">
        <f t="shared" si="44"/>
        <v>21915.222103359971</v>
      </c>
      <c r="I30" s="214">
        <f t="shared" si="45"/>
        <v>33.064118572579872</v>
      </c>
      <c r="J30" s="213">
        <f t="shared" si="46"/>
        <v>44390.222419220016</v>
      </c>
      <c r="K30" s="215">
        <f t="shared" ref="K30" si="49">100*(J30/J29-1)</f>
        <v>26.4645116223009</v>
      </c>
      <c r="L30" s="213">
        <f t="shared" si="34"/>
        <v>-22475.000315860045</v>
      </c>
      <c r="M30" s="214">
        <f t="shared" ref="M30" si="50">100*(L30/L29-1)</f>
        <v>20.630588187536091</v>
      </c>
      <c r="N30" s="224">
        <f t="shared" si="35"/>
        <v>49.369480279673368</v>
      </c>
    </row>
    <row r="31" spans="2:14" x14ac:dyDescent="0.35">
      <c r="G31" s="231" t="str">
        <f t="shared" si="30"/>
        <v>2022 (ene-jul)</v>
      </c>
      <c r="H31" s="218">
        <f t="shared" si="44"/>
        <v>31029.674463400013</v>
      </c>
      <c r="I31" s="219">
        <f t="shared" si="45"/>
        <v>41.589596112934871</v>
      </c>
      <c r="J31" s="218">
        <f t="shared" si="46"/>
        <v>63237.125872610006</v>
      </c>
      <c r="K31" s="220">
        <f t="shared" ref="K31" si="51">100*(J31/J30-1)</f>
        <v>42.457330525178193</v>
      </c>
      <c r="L31" s="218">
        <f t="shared" si="34"/>
        <v>-32207.451409209993</v>
      </c>
      <c r="M31" s="219">
        <f t="shared" ref="M31" si="52">100*(L31/L30-1)</f>
        <v>43.303452532020657</v>
      </c>
      <c r="N31" s="221">
        <f t="shared" si="35"/>
        <v>49.068761483418314</v>
      </c>
    </row>
    <row r="32" spans="2:14" x14ac:dyDescent="0.35">
      <c r="G32" s="230" t="str">
        <f t="shared" si="30"/>
        <v>2023 (ene-jul)</v>
      </c>
      <c r="H32" s="213">
        <f t="shared" si="44"/>
        <v>31519.572531069971</v>
      </c>
      <c r="I32" s="214">
        <f t="shared" si="45"/>
        <v>1.5788050507838935</v>
      </c>
      <c r="J32" s="213">
        <f t="shared" si="46"/>
        <v>57410.636079299999</v>
      </c>
      <c r="K32" s="215">
        <f t="shared" ref="K32" si="53">100*(J32/J31-1)</f>
        <v>-9.213716962797081</v>
      </c>
      <c r="L32" s="213">
        <f t="shared" si="34"/>
        <v>-25891.063548230028</v>
      </c>
      <c r="M32" s="214">
        <f t="shared" ref="M32" si="54">100*(L32/L31-1)</f>
        <v>-19.611573050991982</v>
      </c>
      <c r="N32" s="224">
        <f t="shared" si="35"/>
        <v>54.901974065454887</v>
      </c>
    </row>
    <row r="33" spans="2:14" x14ac:dyDescent="0.35">
      <c r="G33" s="231" t="str">
        <f t="shared" si="30"/>
        <v>2024 (ene-jul)</v>
      </c>
      <c r="H33" s="218">
        <f t="shared" si="44"/>
        <v>27776.106357679986</v>
      </c>
      <c r="I33" s="219">
        <f t="shared" si="45"/>
        <v>-11.876640045482588</v>
      </c>
      <c r="J33" s="218">
        <f t="shared" si="46"/>
        <v>53840.394461320015</v>
      </c>
      <c r="K33" s="220">
        <f t="shared" ref="K33" si="55">100*(J33/J32-1)</f>
        <v>-6.2187808075292672</v>
      </c>
      <c r="L33" s="218">
        <f t="shared" si="34"/>
        <v>-26064.288103640029</v>
      </c>
      <c r="M33" s="219">
        <f t="shared" ref="M33" si="56">100*(L33/L32-1)</f>
        <v>0.66905152462091166</v>
      </c>
      <c r="N33" s="221">
        <f t="shared" si="35"/>
        <v>51.58971555759102</v>
      </c>
    </row>
    <row r="34" spans="2:14" x14ac:dyDescent="0.35">
      <c r="B34" s="1" t="s">
        <v>51</v>
      </c>
      <c r="C34" t="s">
        <v>22</v>
      </c>
      <c r="D34" t="s">
        <v>33</v>
      </c>
      <c r="G34" s="232" t="str">
        <f t="shared" si="30"/>
        <v>2025 (ene-jul)</v>
      </c>
      <c r="H34" s="233">
        <f t="shared" si="44"/>
        <v>32018.878681850001</v>
      </c>
      <c r="I34" s="234">
        <f t="shared" si="45"/>
        <v>15.274899474875125</v>
      </c>
      <c r="J34" s="233">
        <f t="shared" si="46"/>
        <v>61627.505511029987</v>
      </c>
      <c r="K34" s="235">
        <f t="shared" ref="K34" si="57">100*(J34/J33-1)</f>
        <v>14.463324661011502</v>
      </c>
      <c r="L34" s="233">
        <f t="shared" si="34"/>
        <v>-29608.626829179986</v>
      </c>
      <c r="M34" s="234">
        <f t="shared" ref="M34" si="58">100*(L34/L33-1)</f>
        <v>13.598448234789773</v>
      </c>
      <c r="N34" s="236">
        <f t="shared" si="35"/>
        <v>51.955500090976933</v>
      </c>
    </row>
    <row r="35" spans="2:14" x14ac:dyDescent="0.35">
      <c r="B35" s="20">
        <v>2019</v>
      </c>
      <c r="C35" s="3">
        <v>18555.346564070005</v>
      </c>
      <c r="D35" s="3">
        <v>37169.615602230013</v>
      </c>
    </row>
    <row r="36" spans="2:14" x14ac:dyDescent="0.35">
      <c r="B36" s="20">
        <v>2020</v>
      </c>
      <c r="C36" s="3">
        <v>16469.670665880003</v>
      </c>
      <c r="D36" s="3">
        <v>35100.93215067</v>
      </c>
    </row>
    <row r="37" spans="2:14" x14ac:dyDescent="0.35">
      <c r="B37" s="20">
        <v>2021</v>
      </c>
      <c r="C37" s="3">
        <v>21915.222103359971</v>
      </c>
      <c r="D37" s="3">
        <v>44390.222419220016</v>
      </c>
    </row>
    <row r="38" spans="2:14" x14ac:dyDescent="0.35">
      <c r="B38" s="20">
        <v>2022</v>
      </c>
      <c r="C38" s="3">
        <v>31029.674463400013</v>
      </c>
      <c r="D38" s="3">
        <v>63237.125872610006</v>
      </c>
    </row>
    <row r="39" spans="2:14" x14ac:dyDescent="0.35">
      <c r="B39" s="20">
        <v>2023</v>
      </c>
      <c r="C39" s="3">
        <v>31519.572531069971</v>
      </c>
      <c r="D39" s="3">
        <v>57410.636079299999</v>
      </c>
    </row>
    <row r="40" spans="2:14" x14ac:dyDescent="0.35">
      <c r="B40" s="20">
        <v>2024</v>
      </c>
      <c r="C40" s="3">
        <v>27776.106357679986</v>
      </c>
      <c r="D40" s="3">
        <v>53840.394461320015</v>
      </c>
    </row>
    <row r="41" spans="2:14" x14ac:dyDescent="0.35">
      <c r="B41" s="20">
        <v>2025</v>
      </c>
      <c r="C41" s="3">
        <v>32018.878681850001</v>
      </c>
      <c r="D41" s="3">
        <v>61627.505511029987</v>
      </c>
    </row>
  </sheetData>
  <mergeCells count="8">
    <mergeCell ref="G19:N19"/>
    <mergeCell ref="H20:I20"/>
    <mergeCell ref="J20:K20"/>
    <mergeCell ref="L20:M20"/>
    <mergeCell ref="G1:N1"/>
    <mergeCell ref="H2:I2"/>
    <mergeCell ref="J2:K2"/>
    <mergeCell ref="L2:M2"/>
  </mergeCells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">
    <tabColor theme="8"/>
  </sheetPr>
  <dimension ref="D1:AM67"/>
  <sheetViews>
    <sheetView showGridLines="0" workbookViewId="0">
      <selection activeCell="F19" sqref="F19"/>
    </sheetView>
  </sheetViews>
  <sheetFormatPr baseColWidth="10" defaultRowHeight="14.5" x14ac:dyDescent="0.35"/>
  <cols>
    <col min="1" max="1" width="17.54296875" customWidth="1"/>
    <col min="2" max="2" width="9.54296875" customWidth="1"/>
    <col min="3" max="3" width="8.54296875" customWidth="1"/>
    <col min="4" max="4" width="22" bestFit="1" customWidth="1"/>
    <col min="5" max="5" width="12.90625" bestFit="1" customWidth="1"/>
    <col min="6" max="6" width="22.453125" bestFit="1" customWidth="1"/>
    <col min="7" max="7" width="19.36328125" bestFit="1" customWidth="1"/>
    <col min="8" max="8" width="16.6328125" bestFit="1" customWidth="1"/>
    <col min="9" max="9" width="16.90625" bestFit="1" customWidth="1"/>
    <col min="10" max="10" width="26.453125" bestFit="1" customWidth="1"/>
    <col min="11" max="11" width="20.54296875" bestFit="1" customWidth="1"/>
    <col min="12" max="12" width="13.08984375" bestFit="1" customWidth="1"/>
    <col min="13" max="13" width="22.6328125" bestFit="1" customWidth="1"/>
    <col min="14" max="14" width="19.54296875" bestFit="1" customWidth="1"/>
    <col min="15" max="15" width="16.81640625" bestFit="1" customWidth="1"/>
    <col min="16" max="16" width="17.08984375" bestFit="1" customWidth="1"/>
    <col min="17" max="17" width="26.6328125" bestFit="1" customWidth="1"/>
    <col min="18" max="18" width="23.54296875" bestFit="1" customWidth="1"/>
    <col min="19" max="19" width="20.7265625" bestFit="1" customWidth="1"/>
    <col min="20" max="22" width="22.453125" customWidth="1"/>
    <col min="23" max="23" width="16.54296875" bestFit="1" customWidth="1"/>
    <col min="24" max="24" width="11.36328125" bestFit="1" customWidth="1"/>
    <col min="25" max="25" width="20.81640625" bestFit="1" customWidth="1"/>
    <col min="26" max="26" width="17.81640625" bestFit="1" customWidth="1"/>
    <col min="27" max="27" width="15" bestFit="1" customWidth="1"/>
    <col min="28" max="28" width="15.26953125" bestFit="1" customWidth="1"/>
    <col min="29" max="29" width="24.81640625" bestFit="1" customWidth="1"/>
    <col min="30" max="30" width="21.81640625" bestFit="1" customWidth="1"/>
    <col min="31" max="31" width="19" bestFit="1" customWidth="1"/>
    <col min="32" max="32" width="11.54296875" bestFit="1" customWidth="1"/>
    <col min="33" max="33" width="21.08984375" bestFit="1" customWidth="1"/>
    <col min="34" max="34" width="18" bestFit="1" customWidth="1"/>
    <col min="35" max="35" width="15.1796875" bestFit="1" customWidth="1"/>
    <col min="36" max="36" width="15.453125" bestFit="1" customWidth="1"/>
    <col min="37" max="37" width="25" bestFit="1" customWidth="1"/>
    <col min="38" max="38" width="22" bestFit="1" customWidth="1"/>
    <col min="39" max="39" width="19.1796875" bestFit="1" customWidth="1"/>
    <col min="40" max="377" width="22.453125" customWidth="1"/>
    <col min="378" max="378" width="12.54296875" customWidth="1"/>
    <col min="379" max="388" width="10.7265625" customWidth="1"/>
    <col min="389" max="389" width="8.453125" customWidth="1"/>
    <col min="390" max="390" width="12.54296875" customWidth="1"/>
    <col min="391" max="391" width="10.7265625" customWidth="1"/>
    <col min="392" max="392" width="8.453125" customWidth="1"/>
    <col min="393" max="393" width="9.1796875" customWidth="1"/>
    <col min="394" max="394" width="12.54296875" customWidth="1"/>
    <col min="395" max="395" width="9.1796875" customWidth="1"/>
    <col min="396" max="396" width="9.81640625" customWidth="1"/>
    <col min="397" max="399" width="6.81640625" customWidth="1"/>
    <col min="400" max="400" width="9.1796875" customWidth="1"/>
    <col min="401" max="403" width="6.54296875" customWidth="1"/>
    <col min="404" max="404" width="9.1796875" customWidth="1"/>
    <col min="405" max="407" width="6.1796875" customWidth="1"/>
    <col min="408" max="408" width="9.1796875" customWidth="1"/>
    <col min="409" max="411" width="6.1796875" customWidth="1"/>
    <col min="412" max="412" width="9.1796875" customWidth="1"/>
    <col min="413" max="413" width="9.81640625" customWidth="1"/>
    <col min="414" max="416" width="6.81640625" customWidth="1"/>
    <col min="417" max="417" width="9.1796875" customWidth="1"/>
    <col min="418" max="420" width="6.54296875" customWidth="1"/>
    <col min="421" max="421" width="9.1796875" customWidth="1"/>
    <col min="422" max="424" width="6.1796875" customWidth="1"/>
    <col min="425" max="425" width="9.1796875" customWidth="1"/>
    <col min="426" max="428" width="6.1796875" customWidth="1"/>
    <col min="429" max="429" width="9.1796875" customWidth="1"/>
    <col min="430" max="430" width="9.81640625" customWidth="1"/>
    <col min="431" max="433" width="6.81640625" customWidth="1"/>
    <col min="434" max="434" width="9.1796875" customWidth="1"/>
    <col min="435" max="437" width="6.54296875" customWidth="1"/>
    <col min="438" max="438" width="9.1796875" customWidth="1"/>
    <col min="439" max="441" width="6.1796875" customWidth="1"/>
    <col min="442" max="442" width="9.1796875" customWidth="1"/>
    <col min="443" max="445" width="6.1796875" customWidth="1"/>
    <col min="446" max="446" width="9.1796875" customWidth="1"/>
    <col min="447" max="447" width="9.81640625" customWidth="1"/>
    <col min="448" max="450" width="6.81640625" customWidth="1"/>
    <col min="451" max="451" width="9.1796875" customWidth="1"/>
    <col min="452" max="454" width="6.54296875" customWidth="1"/>
    <col min="455" max="455" width="9.1796875" customWidth="1"/>
    <col min="456" max="458" width="6.1796875" customWidth="1"/>
    <col min="459" max="459" width="9.1796875" customWidth="1"/>
    <col min="460" max="462" width="6.1796875" customWidth="1"/>
    <col min="463" max="463" width="9.1796875" customWidth="1"/>
    <col min="464" max="464" width="9.81640625" customWidth="1"/>
    <col min="465" max="467" width="6.81640625" customWidth="1"/>
    <col min="468" max="468" width="9.1796875" customWidth="1"/>
    <col min="469" max="471" width="6.54296875" customWidth="1"/>
    <col min="472" max="472" width="9.1796875" customWidth="1"/>
    <col min="473" max="475" width="6.1796875" customWidth="1"/>
    <col min="476" max="476" width="9.1796875" customWidth="1"/>
    <col min="477" max="479" width="6.1796875" customWidth="1"/>
    <col min="480" max="480" width="9.1796875" customWidth="1"/>
    <col min="481" max="481" width="9.81640625" customWidth="1"/>
    <col min="482" max="484" width="6.81640625" customWidth="1"/>
    <col min="485" max="485" width="9.1796875" customWidth="1"/>
    <col min="486" max="488" width="6.54296875" customWidth="1"/>
    <col min="489" max="489" width="9.1796875" customWidth="1"/>
    <col min="490" max="492" width="6.1796875" customWidth="1"/>
    <col min="493" max="493" width="9.1796875" customWidth="1"/>
    <col min="494" max="496" width="6.1796875" customWidth="1"/>
    <col min="497" max="497" width="9.1796875" customWidth="1"/>
    <col min="498" max="498" width="9.81640625" customWidth="1"/>
    <col min="499" max="501" width="6.81640625" customWidth="1"/>
    <col min="502" max="502" width="9.1796875" customWidth="1"/>
    <col min="503" max="505" width="6.54296875" customWidth="1"/>
    <col min="506" max="506" width="9.1796875" customWidth="1"/>
    <col min="507" max="509" width="6.1796875" customWidth="1"/>
    <col min="510" max="510" width="9.1796875" customWidth="1"/>
    <col min="511" max="513" width="6.1796875" customWidth="1"/>
    <col min="514" max="514" width="9.1796875" customWidth="1"/>
    <col min="515" max="515" width="9.81640625" customWidth="1"/>
    <col min="516" max="518" width="6.81640625" customWidth="1"/>
    <col min="519" max="519" width="9.1796875" customWidth="1"/>
    <col min="520" max="522" width="6.54296875" customWidth="1"/>
    <col min="523" max="523" width="9.1796875" customWidth="1"/>
    <col min="524" max="526" width="6.1796875" customWidth="1"/>
    <col min="527" max="527" width="9.1796875" customWidth="1"/>
    <col min="528" max="530" width="6.1796875" customWidth="1"/>
    <col min="531" max="531" width="9.1796875" customWidth="1"/>
    <col min="532" max="532" width="9.81640625" customWidth="1"/>
    <col min="533" max="533" width="12.54296875" customWidth="1"/>
    <col min="534" max="534" width="9.1796875" customWidth="1"/>
    <col min="535" max="535" width="10.7265625" customWidth="1"/>
    <col min="536" max="536" width="8.7265625" customWidth="1"/>
    <col min="537" max="537" width="10.7265625" customWidth="1"/>
    <col min="538" max="538" width="9.54296875" customWidth="1"/>
    <col min="539" max="539" width="10.7265625" customWidth="1"/>
    <col min="540" max="540" width="8.7265625" customWidth="1"/>
    <col min="541" max="541" width="9.1796875" customWidth="1"/>
    <col min="542" max="542" width="10.7265625" customWidth="1"/>
    <col min="543" max="543" width="8.1796875" customWidth="1"/>
    <col min="544" max="544" width="10.7265625" customWidth="1"/>
    <col min="545" max="545" width="9" customWidth="1"/>
    <col min="546" max="546" width="10.7265625" customWidth="1"/>
    <col min="547" max="547" width="9" customWidth="1"/>
    <col min="548" max="548" width="9.1796875" customWidth="1"/>
    <col min="549" max="549" width="10.7265625" customWidth="1"/>
    <col min="550" max="550" width="8.54296875" customWidth="1"/>
    <col min="551" max="551" width="10.7265625" customWidth="1"/>
    <col min="552" max="552" width="9.1796875" customWidth="1"/>
    <col min="553" max="553" width="10.7265625" customWidth="1"/>
    <col min="554" max="554" width="8.453125" customWidth="1"/>
    <col min="555" max="555" width="9.1796875" customWidth="1"/>
    <col min="556" max="556" width="9.81640625" customWidth="1"/>
    <col min="557" max="557" width="10.7265625" customWidth="1"/>
    <col min="558" max="558" width="9.26953125" customWidth="1"/>
    <col min="559" max="559" width="10.7265625" customWidth="1"/>
    <col min="560" max="560" width="8.81640625" customWidth="1"/>
    <col min="561" max="561" width="10.7265625" customWidth="1"/>
    <col min="562" max="562" width="9.26953125" customWidth="1"/>
    <col min="563" max="563" width="9.1796875" customWidth="1"/>
    <col min="564" max="564" width="10.7265625" customWidth="1"/>
    <col min="565" max="565" width="8.7265625" customWidth="1"/>
    <col min="566" max="566" width="10.7265625" customWidth="1"/>
    <col min="567" max="567" width="9.54296875" customWidth="1"/>
    <col min="568" max="568" width="10.7265625" customWidth="1"/>
    <col min="569" max="569" width="8.7265625" customWidth="1"/>
    <col min="570" max="570" width="9.1796875" customWidth="1"/>
    <col min="571" max="571" width="10.7265625" customWidth="1"/>
    <col min="572" max="572" width="8.1796875" customWidth="1"/>
    <col min="573" max="573" width="10.7265625" customWidth="1"/>
    <col min="574" max="574" width="9" customWidth="1"/>
    <col min="575" max="575" width="10.7265625" customWidth="1"/>
    <col min="576" max="576" width="9" customWidth="1"/>
    <col min="577" max="577" width="9.1796875" customWidth="1"/>
    <col min="578" max="578" width="10.7265625" customWidth="1"/>
    <col min="579" max="579" width="8.54296875" customWidth="1"/>
    <col min="580" max="580" width="10.7265625" customWidth="1"/>
    <col min="581" max="581" width="9.1796875" customWidth="1"/>
    <col min="582" max="582" width="10.7265625" customWidth="1"/>
    <col min="583" max="583" width="8.453125" customWidth="1"/>
    <col min="584" max="584" width="9.1796875" customWidth="1"/>
    <col min="585" max="585" width="9.81640625" customWidth="1"/>
    <col min="586" max="586" width="10.7265625" customWidth="1"/>
    <col min="587" max="587" width="9.26953125" customWidth="1"/>
    <col min="588" max="588" width="10.7265625" customWidth="1"/>
    <col min="589" max="589" width="8.81640625" customWidth="1"/>
    <col min="590" max="590" width="10.7265625" customWidth="1"/>
    <col min="591" max="591" width="9.26953125" customWidth="1"/>
    <col min="592" max="592" width="9.1796875" customWidth="1"/>
    <col min="593" max="593" width="10.7265625" customWidth="1"/>
    <col min="594" max="594" width="8.7265625" customWidth="1"/>
    <col min="595" max="595" width="10.7265625" customWidth="1"/>
    <col min="596" max="596" width="9.54296875" customWidth="1"/>
    <col min="597" max="597" width="10.7265625" customWidth="1"/>
    <col min="598" max="598" width="8.7265625" customWidth="1"/>
    <col min="599" max="599" width="9.1796875" customWidth="1"/>
    <col min="600" max="600" width="10.7265625" customWidth="1"/>
    <col min="601" max="601" width="8.1796875" customWidth="1"/>
    <col min="602" max="602" width="10.7265625" customWidth="1"/>
    <col min="603" max="603" width="9" customWidth="1"/>
    <col min="604" max="604" width="10.7265625" customWidth="1"/>
    <col min="605" max="605" width="9" customWidth="1"/>
    <col min="606" max="606" width="9.1796875" customWidth="1"/>
    <col min="607" max="607" width="10.7265625" customWidth="1"/>
    <col min="608" max="608" width="8.54296875" customWidth="1"/>
    <col min="609" max="609" width="10.7265625" customWidth="1"/>
    <col min="610" max="610" width="9.1796875" customWidth="1"/>
    <col min="611" max="611" width="10.7265625" customWidth="1"/>
    <col min="612" max="612" width="8.453125" customWidth="1"/>
    <col min="613" max="613" width="9.1796875" customWidth="1"/>
    <col min="614" max="614" width="9.81640625" customWidth="1"/>
    <col min="615" max="615" width="10.7265625" customWidth="1"/>
    <col min="616" max="616" width="9.26953125" customWidth="1"/>
    <col min="617" max="617" width="10.7265625" customWidth="1"/>
    <col min="618" max="618" width="8.81640625" customWidth="1"/>
    <col min="619" max="619" width="10.7265625" customWidth="1"/>
    <col min="620" max="620" width="9.26953125" customWidth="1"/>
    <col min="621" max="621" width="9.1796875" customWidth="1"/>
    <col min="622" max="622" width="10.7265625" customWidth="1"/>
    <col min="623" max="623" width="8.7265625" customWidth="1"/>
    <col min="624" max="624" width="10.7265625" customWidth="1"/>
    <col min="625" max="625" width="9.54296875" customWidth="1"/>
    <col min="626" max="626" width="10.7265625" customWidth="1"/>
    <col min="627" max="627" width="8.7265625" customWidth="1"/>
    <col min="628" max="628" width="9.1796875" customWidth="1"/>
    <col min="629" max="629" width="10.7265625" customWidth="1"/>
    <col min="630" max="630" width="8.1796875" customWidth="1"/>
    <col min="631" max="631" width="10.7265625" customWidth="1"/>
    <col min="632" max="632" width="9" customWidth="1"/>
    <col min="633" max="633" width="10.7265625" customWidth="1"/>
    <col min="634" max="634" width="9" customWidth="1"/>
    <col min="635" max="635" width="9.1796875" customWidth="1"/>
    <col min="636" max="636" width="10.7265625" customWidth="1"/>
    <col min="637" max="637" width="8.54296875" customWidth="1"/>
    <col min="638" max="638" width="10.7265625" customWidth="1"/>
    <col min="639" max="639" width="9.1796875" customWidth="1"/>
    <col min="640" max="640" width="10.7265625" customWidth="1"/>
    <col min="641" max="641" width="8.453125" customWidth="1"/>
    <col min="642" max="642" width="9.1796875" customWidth="1"/>
    <col min="643" max="643" width="9.81640625" customWidth="1"/>
    <col min="644" max="644" width="10.7265625" customWidth="1"/>
    <col min="645" max="645" width="9.26953125" customWidth="1"/>
    <col min="646" max="646" width="10.7265625" customWidth="1"/>
    <col min="647" max="647" width="8.81640625" customWidth="1"/>
    <col min="648" max="648" width="10.7265625" customWidth="1"/>
    <col min="649" max="649" width="9.26953125" customWidth="1"/>
    <col min="650" max="650" width="9.1796875" customWidth="1"/>
    <col min="651" max="651" width="10.7265625" customWidth="1"/>
    <col min="652" max="652" width="8.7265625" customWidth="1"/>
    <col min="653" max="653" width="10.7265625" customWidth="1"/>
    <col min="654" max="654" width="9.54296875" customWidth="1"/>
    <col min="655" max="655" width="10.7265625" customWidth="1"/>
    <col min="656" max="656" width="8.7265625" customWidth="1"/>
    <col min="657" max="657" width="9.1796875" customWidth="1"/>
    <col min="658" max="658" width="10.7265625" customWidth="1"/>
    <col min="659" max="659" width="8.1796875" customWidth="1"/>
    <col min="660" max="660" width="10.7265625" customWidth="1"/>
    <col min="661" max="661" width="9" customWidth="1"/>
    <col min="662" max="662" width="10.7265625" customWidth="1"/>
    <col min="663" max="663" width="9" customWidth="1"/>
    <col min="664" max="664" width="9.1796875" customWidth="1"/>
    <col min="665" max="665" width="10.7265625" customWidth="1"/>
    <col min="666" max="666" width="8.54296875" customWidth="1"/>
    <col min="667" max="667" width="10.7265625" customWidth="1"/>
    <col min="668" max="668" width="9.1796875" customWidth="1"/>
    <col min="669" max="669" width="10.7265625" customWidth="1"/>
    <col min="670" max="670" width="8.453125" customWidth="1"/>
    <col min="671" max="671" width="9.1796875" customWidth="1"/>
    <col min="672" max="672" width="9.81640625" customWidth="1"/>
    <col min="673" max="673" width="10.7265625" customWidth="1"/>
    <col min="674" max="674" width="9.26953125" customWidth="1"/>
    <col min="675" max="675" width="10.7265625" customWidth="1"/>
    <col min="676" max="676" width="8.81640625" customWidth="1"/>
    <col min="677" max="677" width="10.7265625" customWidth="1"/>
    <col min="678" max="678" width="9.26953125" customWidth="1"/>
    <col min="679" max="679" width="9.1796875" customWidth="1"/>
    <col min="680" max="680" width="10.7265625" customWidth="1"/>
    <col min="681" max="681" width="8.7265625" customWidth="1"/>
    <col min="682" max="682" width="10.7265625" customWidth="1"/>
    <col min="683" max="683" width="9.54296875" customWidth="1"/>
    <col min="684" max="684" width="10.7265625" customWidth="1"/>
    <col min="685" max="685" width="8.7265625" customWidth="1"/>
    <col min="686" max="686" width="9.1796875" customWidth="1"/>
    <col min="687" max="687" width="10.7265625" customWidth="1"/>
    <col min="688" max="688" width="8.1796875" customWidth="1"/>
    <col min="689" max="689" width="10.7265625" customWidth="1"/>
    <col min="690" max="690" width="9" customWidth="1"/>
    <col min="691" max="691" width="10.7265625" customWidth="1"/>
    <col min="692" max="692" width="9" customWidth="1"/>
    <col min="693" max="693" width="9.1796875" customWidth="1"/>
    <col min="694" max="694" width="10.7265625" customWidth="1"/>
    <col min="695" max="695" width="8.54296875" customWidth="1"/>
    <col min="696" max="696" width="10.7265625" customWidth="1"/>
    <col min="697" max="697" width="9.1796875" customWidth="1"/>
    <col min="698" max="698" width="10.7265625" customWidth="1"/>
    <col min="699" max="699" width="8.453125" customWidth="1"/>
    <col min="700" max="700" width="9.1796875" customWidth="1"/>
    <col min="701" max="701" width="9.81640625" customWidth="1"/>
    <col min="702" max="702" width="10.7265625" customWidth="1"/>
    <col min="703" max="703" width="9.26953125" customWidth="1"/>
    <col min="704" max="704" width="10.7265625" customWidth="1"/>
    <col min="705" max="705" width="8.81640625" customWidth="1"/>
    <col min="706" max="706" width="10.7265625" customWidth="1"/>
    <col min="707" max="707" width="9.26953125" customWidth="1"/>
    <col min="708" max="708" width="9.1796875" customWidth="1"/>
    <col min="709" max="709" width="10.7265625" customWidth="1"/>
    <col min="710" max="710" width="8.7265625" customWidth="1"/>
    <col min="711" max="711" width="10.7265625" customWidth="1"/>
    <col min="712" max="712" width="9.54296875" customWidth="1"/>
    <col min="713" max="713" width="10.7265625" customWidth="1"/>
    <col min="714" max="714" width="8.7265625" customWidth="1"/>
    <col min="715" max="715" width="9.1796875" customWidth="1"/>
    <col min="716" max="716" width="10.7265625" customWidth="1"/>
    <col min="717" max="717" width="8.1796875" customWidth="1"/>
    <col min="718" max="718" width="10.7265625" customWidth="1"/>
    <col min="719" max="719" width="9" customWidth="1"/>
    <col min="720" max="720" width="10.7265625" customWidth="1"/>
    <col min="721" max="721" width="9" customWidth="1"/>
    <col min="722" max="722" width="9.1796875" customWidth="1"/>
    <col min="723" max="723" width="10.7265625" customWidth="1"/>
    <col min="724" max="724" width="8.54296875" customWidth="1"/>
    <col min="725" max="725" width="10.7265625" customWidth="1"/>
    <col min="726" max="726" width="9.1796875" customWidth="1"/>
    <col min="727" max="727" width="10.7265625" customWidth="1"/>
    <col min="728" max="728" width="8.453125" customWidth="1"/>
    <col min="729" max="729" width="9.1796875" customWidth="1"/>
    <col min="730" max="730" width="9.81640625" customWidth="1"/>
    <col min="731" max="731" width="10.7265625" customWidth="1"/>
    <col min="732" max="732" width="9.26953125" customWidth="1"/>
    <col min="733" max="733" width="10.7265625" customWidth="1"/>
    <col min="734" max="734" width="8.81640625" customWidth="1"/>
    <col min="735" max="735" width="10.7265625" customWidth="1"/>
    <col min="736" max="736" width="9.26953125" customWidth="1"/>
    <col min="737" max="737" width="9.1796875" customWidth="1"/>
    <col min="738" max="738" width="10.7265625" customWidth="1"/>
    <col min="739" max="739" width="8.7265625" customWidth="1"/>
    <col min="740" max="740" width="10.7265625" customWidth="1"/>
    <col min="741" max="741" width="9.54296875" customWidth="1"/>
    <col min="742" max="742" width="10.7265625" customWidth="1"/>
    <col min="743" max="743" width="8.7265625" customWidth="1"/>
    <col min="744" max="744" width="9.1796875" customWidth="1"/>
    <col min="745" max="745" width="10.7265625" customWidth="1"/>
    <col min="746" max="746" width="8.1796875" customWidth="1"/>
    <col min="747" max="747" width="10.7265625" customWidth="1"/>
    <col min="748" max="748" width="9" customWidth="1"/>
    <col min="749" max="749" width="10.7265625" customWidth="1"/>
    <col min="750" max="750" width="9" customWidth="1"/>
    <col min="751" max="751" width="9.1796875" customWidth="1"/>
    <col min="752" max="752" width="10.7265625" customWidth="1"/>
    <col min="753" max="753" width="8.54296875" customWidth="1"/>
    <col min="754" max="754" width="10.7265625" customWidth="1"/>
    <col min="755" max="755" width="9.1796875" customWidth="1"/>
    <col min="756" max="756" width="10.7265625" customWidth="1"/>
    <col min="757" max="757" width="8.453125" customWidth="1"/>
    <col min="758" max="758" width="9.1796875" customWidth="1"/>
    <col min="759" max="759" width="9.81640625" customWidth="1"/>
    <col min="760" max="760" width="10.7265625" customWidth="1"/>
    <col min="761" max="761" width="9.26953125" customWidth="1"/>
    <col min="762" max="762" width="10.7265625" customWidth="1"/>
    <col min="763" max="763" width="8.81640625" customWidth="1"/>
    <col min="764" max="764" width="10.7265625" customWidth="1"/>
    <col min="765" max="765" width="9.26953125" customWidth="1"/>
    <col min="766" max="766" width="9.1796875" customWidth="1"/>
    <col min="767" max="767" width="10.7265625" customWidth="1"/>
    <col min="768" max="768" width="8.7265625" customWidth="1"/>
    <col min="769" max="769" width="10.7265625" customWidth="1"/>
    <col min="770" max="770" width="9.54296875" customWidth="1"/>
    <col min="771" max="771" width="10.7265625" customWidth="1"/>
    <col min="772" max="772" width="8.7265625" customWidth="1"/>
    <col min="773" max="773" width="9.1796875" customWidth="1"/>
    <col min="774" max="774" width="10.7265625" customWidth="1"/>
    <col min="775" max="775" width="8.1796875" customWidth="1"/>
    <col min="776" max="776" width="10.7265625" customWidth="1"/>
    <col min="777" max="777" width="9" customWidth="1"/>
    <col min="778" max="778" width="10.7265625" customWidth="1"/>
    <col min="779" max="779" width="9" customWidth="1"/>
    <col min="780" max="780" width="9.1796875" customWidth="1"/>
    <col min="781" max="781" width="10.7265625" customWidth="1"/>
    <col min="782" max="782" width="8.54296875" customWidth="1"/>
    <col min="783" max="783" width="10.7265625" customWidth="1"/>
    <col min="784" max="784" width="9.1796875" customWidth="1"/>
    <col min="785" max="785" width="10.7265625" customWidth="1"/>
    <col min="786" max="786" width="8.453125" customWidth="1"/>
    <col min="787" max="787" width="9.1796875" customWidth="1"/>
    <col min="788" max="788" width="9.81640625" customWidth="1"/>
    <col min="789" max="789" width="10.7265625" customWidth="1"/>
    <col min="790" max="790" width="9.26953125" customWidth="1"/>
    <col min="791" max="791" width="10.7265625" customWidth="1"/>
    <col min="792" max="792" width="8.81640625" customWidth="1"/>
    <col min="793" max="793" width="10.7265625" customWidth="1"/>
    <col min="794" max="794" width="9.26953125" customWidth="1"/>
    <col min="795" max="795" width="9.1796875" customWidth="1"/>
    <col min="796" max="796" width="10.7265625" customWidth="1"/>
    <col min="797" max="797" width="8.7265625" customWidth="1"/>
    <col min="798" max="798" width="10.7265625" customWidth="1"/>
    <col min="799" max="799" width="9.54296875" customWidth="1"/>
    <col min="800" max="800" width="10.7265625" customWidth="1"/>
    <col min="801" max="801" width="8.7265625" customWidth="1"/>
    <col min="802" max="802" width="9.1796875" customWidth="1"/>
    <col min="803" max="803" width="10.7265625" customWidth="1"/>
    <col min="804" max="804" width="8.1796875" customWidth="1"/>
    <col min="805" max="805" width="10.7265625" customWidth="1"/>
    <col min="806" max="806" width="9" customWidth="1"/>
    <col min="807" max="807" width="10.7265625" customWidth="1"/>
    <col min="808" max="808" width="9" customWidth="1"/>
    <col min="809" max="809" width="9.1796875" customWidth="1"/>
    <col min="810" max="810" width="10.7265625" customWidth="1"/>
    <col min="811" max="811" width="8.54296875" customWidth="1"/>
    <col min="812" max="812" width="10.7265625" customWidth="1"/>
    <col min="813" max="813" width="9.1796875" customWidth="1"/>
    <col min="814" max="814" width="10.7265625" customWidth="1"/>
    <col min="815" max="815" width="8.453125" customWidth="1"/>
    <col min="816" max="816" width="9.1796875" customWidth="1"/>
    <col min="817" max="817" width="9.81640625" customWidth="1"/>
    <col min="818" max="818" width="10.7265625" customWidth="1"/>
    <col min="819" max="819" width="9.26953125" customWidth="1"/>
    <col min="820" max="820" width="10.7265625" customWidth="1"/>
    <col min="821" max="821" width="8.81640625" customWidth="1"/>
    <col min="822" max="822" width="10.7265625" customWidth="1"/>
    <col min="823" max="823" width="9.26953125" customWidth="1"/>
    <col min="824" max="824" width="9.1796875" customWidth="1"/>
    <col min="825" max="825" width="10.7265625" customWidth="1"/>
    <col min="826" max="826" width="8.7265625" customWidth="1"/>
    <col min="827" max="827" width="10.7265625" customWidth="1"/>
    <col min="828" max="828" width="9.54296875" customWidth="1"/>
    <col min="829" max="829" width="10.7265625" customWidth="1"/>
    <col min="830" max="830" width="8.7265625" customWidth="1"/>
    <col min="831" max="831" width="9.1796875" customWidth="1"/>
    <col min="832" max="832" width="10.7265625" customWidth="1"/>
    <col min="833" max="833" width="8.1796875" customWidth="1"/>
    <col min="834" max="834" width="10.7265625" customWidth="1"/>
    <col min="835" max="835" width="9" customWidth="1"/>
    <col min="836" max="836" width="10.7265625" customWidth="1"/>
    <col min="837" max="837" width="9" customWidth="1"/>
    <col min="838" max="838" width="9.1796875" customWidth="1"/>
    <col min="839" max="839" width="10.7265625" customWidth="1"/>
    <col min="840" max="840" width="8.54296875" customWidth="1"/>
    <col min="841" max="841" width="10.7265625" customWidth="1"/>
    <col min="842" max="842" width="9.1796875" customWidth="1"/>
    <col min="843" max="843" width="10.7265625" customWidth="1"/>
    <col min="844" max="844" width="8.453125" customWidth="1"/>
    <col min="845" max="845" width="9.1796875" customWidth="1"/>
    <col min="846" max="846" width="9.81640625" customWidth="1"/>
    <col min="847" max="847" width="10.7265625" customWidth="1"/>
    <col min="848" max="848" width="9.26953125" customWidth="1"/>
    <col min="849" max="849" width="10.7265625" customWidth="1"/>
    <col min="850" max="850" width="8.81640625" customWidth="1"/>
    <col min="851" max="851" width="10.7265625" customWidth="1"/>
    <col min="852" max="852" width="9.26953125" customWidth="1"/>
    <col min="853" max="853" width="9.1796875" customWidth="1"/>
    <col min="854" max="854" width="10.7265625" customWidth="1"/>
    <col min="855" max="855" width="8.7265625" customWidth="1"/>
    <col min="856" max="856" width="10.7265625" customWidth="1"/>
    <col min="857" max="857" width="9.54296875" customWidth="1"/>
    <col min="858" max="858" width="10.7265625" customWidth="1"/>
    <col min="859" max="859" width="8.7265625" customWidth="1"/>
    <col min="860" max="860" width="9.1796875" customWidth="1"/>
    <col min="861" max="861" width="10.7265625" customWidth="1"/>
    <col min="862" max="862" width="8.1796875" customWidth="1"/>
    <col min="863" max="863" width="10.7265625" customWidth="1"/>
    <col min="864" max="864" width="9" customWidth="1"/>
    <col min="865" max="865" width="10.7265625" customWidth="1"/>
    <col min="866" max="866" width="9" customWidth="1"/>
    <col min="867" max="867" width="9.1796875" customWidth="1"/>
    <col min="868" max="868" width="10.7265625" customWidth="1"/>
    <col min="869" max="869" width="8.54296875" customWidth="1"/>
    <col min="870" max="870" width="10.7265625" customWidth="1"/>
    <col min="871" max="871" width="9.1796875" customWidth="1"/>
    <col min="872" max="872" width="10.7265625" customWidth="1"/>
    <col min="873" max="873" width="8.453125" customWidth="1"/>
    <col min="874" max="874" width="9.1796875" customWidth="1"/>
    <col min="875" max="875" width="9.81640625" customWidth="1"/>
    <col min="876" max="876" width="10.7265625" customWidth="1"/>
    <col min="877" max="877" width="9.26953125" customWidth="1"/>
    <col min="878" max="878" width="10.7265625" customWidth="1"/>
    <col min="879" max="879" width="8.81640625" customWidth="1"/>
    <col min="880" max="880" width="10.7265625" customWidth="1"/>
    <col min="881" max="881" width="9.26953125" customWidth="1"/>
    <col min="882" max="882" width="9.1796875" customWidth="1"/>
    <col min="883" max="883" width="10.7265625" customWidth="1"/>
    <col min="884" max="884" width="8.7265625" customWidth="1"/>
    <col min="885" max="885" width="10.7265625" customWidth="1"/>
    <col min="886" max="886" width="9.54296875" customWidth="1"/>
    <col min="887" max="887" width="10.7265625" customWidth="1"/>
    <col min="888" max="888" width="8.7265625" customWidth="1"/>
    <col min="889" max="889" width="9.1796875" customWidth="1"/>
    <col min="890" max="890" width="10.7265625" customWidth="1"/>
    <col min="891" max="891" width="8.1796875" customWidth="1"/>
    <col min="892" max="892" width="10.7265625" customWidth="1"/>
    <col min="893" max="893" width="9" customWidth="1"/>
    <col min="894" max="894" width="10.7265625" customWidth="1"/>
    <col min="895" max="895" width="9" customWidth="1"/>
    <col min="896" max="896" width="9.1796875" customWidth="1"/>
    <col min="897" max="897" width="10.7265625" customWidth="1"/>
    <col min="898" max="898" width="8.54296875" customWidth="1"/>
    <col min="899" max="899" width="10.7265625" customWidth="1"/>
    <col min="900" max="900" width="9.1796875" customWidth="1"/>
    <col min="901" max="901" width="10.7265625" customWidth="1"/>
    <col min="902" max="902" width="8.453125" customWidth="1"/>
    <col min="903" max="903" width="9.1796875" customWidth="1"/>
    <col min="904" max="904" width="9.81640625" customWidth="1"/>
    <col min="905" max="905" width="12.54296875" bestFit="1" customWidth="1"/>
  </cols>
  <sheetData>
    <row r="1" spans="4:39" x14ac:dyDescent="0.35">
      <c r="D1" s="1" t="s">
        <v>25</v>
      </c>
      <c r="E1" t="s">
        <v>21</v>
      </c>
      <c r="F1" t="s">
        <v>58</v>
      </c>
      <c r="G1" t="s">
        <v>61</v>
      </c>
      <c r="H1" t="s">
        <v>23</v>
      </c>
      <c r="I1" t="s">
        <v>22</v>
      </c>
      <c r="J1" t="s">
        <v>59</v>
      </c>
      <c r="K1" t="s">
        <v>24</v>
      </c>
      <c r="L1" t="s">
        <v>32</v>
      </c>
      <c r="M1" t="s">
        <v>75</v>
      </c>
      <c r="N1" t="s">
        <v>65</v>
      </c>
      <c r="O1" t="s">
        <v>34</v>
      </c>
      <c r="P1" t="s">
        <v>33</v>
      </c>
      <c r="Q1" t="s">
        <v>76</v>
      </c>
      <c r="R1" t="s">
        <v>67</v>
      </c>
      <c r="S1" t="s">
        <v>35</v>
      </c>
      <c r="W1" s="1" t="s">
        <v>28</v>
      </c>
      <c r="X1" t="s" vm="2">
        <v>11</v>
      </c>
    </row>
    <row r="2" spans="4:39" x14ac:dyDescent="0.35">
      <c r="D2" s="20" t="s">
        <v>14</v>
      </c>
    </row>
    <row r="3" spans="4:39" x14ac:dyDescent="0.35">
      <c r="D3" s="22">
        <v>1995</v>
      </c>
      <c r="E3" s="3">
        <v>519.79408290900039</v>
      </c>
      <c r="F3">
        <v>32</v>
      </c>
      <c r="G3" s="3">
        <v>519.79408290900039</v>
      </c>
      <c r="H3" s="4">
        <v>-1</v>
      </c>
      <c r="I3" s="3">
        <v>1033.4366688519999</v>
      </c>
      <c r="J3">
        <v>32</v>
      </c>
      <c r="K3" s="4">
        <v>-1</v>
      </c>
      <c r="L3" s="3">
        <v>1428.2679242659999</v>
      </c>
      <c r="M3" s="6">
        <v>32</v>
      </c>
      <c r="N3" s="3">
        <v>1428.2679242659999</v>
      </c>
      <c r="O3" s="4">
        <v>-1</v>
      </c>
      <c r="P3" s="3">
        <v>2806.235113784001</v>
      </c>
      <c r="Q3" s="6">
        <v>32</v>
      </c>
      <c r="R3" s="3">
        <v>2806.235113784001</v>
      </c>
      <c r="S3" s="4">
        <v>-1</v>
      </c>
      <c r="W3" s="1" t="s">
        <v>51</v>
      </c>
      <c r="X3" t="s">
        <v>53</v>
      </c>
      <c r="Y3" t="s">
        <v>63</v>
      </c>
      <c r="Z3" t="s">
        <v>62</v>
      </c>
      <c r="AA3" t="s">
        <v>54</v>
      </c>
      <c r="AB3" t="s">
        <v>60</v>
      </c>
      <c r="AC3" t="s">
        <v>64</v>
      </c>
      <c r="AD3" t="s">
        <v>68</v>
      </c>
      <c r="AE3" t="s">
        <v>69</v>
      </c>
      <c r="AF3" t="s">
        <v>56</v>
      </c>
      <c r="AG3" t="s">
        <v>73</v>
      </c>
      <c r="AH3" t="s">
        <v>66</v>
      </c>
      <c r="AI3" t="s">
        <v>57</v>
      </c>
      <c r="AJ3" t="s">
        <v>70</v>
      </c>
      <c r="AK3" t="s">
        <v>74</v>
      </c>
      <c r="AL3" t="s">
        <v>71</v>
      </c>
      <c r="AM3" t="s">
        <v>72</v>
      </c>
    </row>
    <row r="4" spans="4:39" x14ac:dyDescent="0.35">
      <c r="D4" s="22">
        <v>1996</v>
      </c>
      <c r="E4" s="3">
        <v>623.00605677599935</v>
      </c>
      <c r="F4">
        <v>31</v>
      </c>
      <c r="G4" s="3">
        <v>103.21197386699896</v>
      </c>
      <c r="H4" s="4">
        <v>0.19856319504327291</v>
      </c>
      <c r="I4" s="3">
        <v>1197.7798150029994</v>
      </c>
      <c r="J4">
        <v>31</v>
      </c>
      <c r="K4" s="4">
        <v>0.15902585141822101</v>
      </c>
      <c r="L4" s="3">
        <v>1786.820231802001</v>
      </c>
      <c r="M4" s="6">
        <v>31</v>
      </c>
      <c r="N4" s="3">
        <v>358.55230753600108</v>
      </c>
      <c r="O4" s="4">
        <v>0.25103994946904962</v>
      </c>
      <c r="P4" s="3">
        <v>3358.3362494849998</v>
      </c>
      <c r="Q4" s="6">
        <v>31</v>
      </c>
      <c r="R4" s="3">
        <v>552.10113570099884</v>
      </c>
      <c r="S4" s="4">
        <v>0.19674086928394652</v>
      </c>
      <c r="W4" s="20">
        <v>1995</v>
      </c>
      <c r="X4" s="3">
        <v>14993.856033783974</v>
      </c>
      <c r="Y4">
        <v>31</v>
      </c>
      <c r="Z4" s="3">
        <v>14993.856033783974</v>
      </c>
      <c r="AA4" s="21">
        <v>-1</v>
      </c>
      <c r="AB4" s="3">
        <v>51130.188335771862</v>
      </c>
      <c r="AC4">
        <v>32</v>
      </c>
      <c r="AD4" s="3">
        <v>51130.188335771862</v>
      </c>
      <c r="AE4" s="21">
        <v>-1</v>
      </c>
      <c r="AF4" s="3">
        <v>19802.608722612014</v>
      </c>
      <c r="AG4" s="6">
        <v>31</v>
      </c>
      <c r="AH4" s="3">
        <v>19802.608722612014</v>
      </c>
      <c r="AI4" s="4">
        <v>-1</v>
      </c>
      <c r="AJ4" s="3">
        <v>64380.583449505102</v>
      </c>
      <c r="AK4" s="6">
        <v>32</v>
      </c>
      <c r="AL4" s="3">
        <v>64380.583449505102</v>
      </c>
      <c r="AM4" s="4">
        <v>-1</v>
      </c>
    </row>
    <row r="5" spans="4:39" x14ac:dyDescent="0.35">
      <c r="D5" s="22">
        <v>1997</v>
      </c>
      <c r="E5" s="3">
        <v>656.32044880200033</v>
      </c>
      <c r="F5">
        <v>30</v>
      </c>
      <c r="G5" s="3">
        <v>33.314392026000974</v>
      </c>
      <c r="H5" s="4">
        <v>5.3473624636010797E-2</v>
      </c>
      <c r="I5" s="3">
        <v>1310.0257572580003</v>
      </c>
      <c r="J5">
        <v>30</v>
      </c>
      <c r="K5" s="4">
        <v>9.3711666242029423E-2</v>
      </c>
      <c r="L5" s="3">
        <v>1879.599884788001</v>
      </c>
      <c r="M5" s="6">
        <v>30</v>
      </c>
      <c r="N5" s="3">
        <v>92.779652985999974</v>
      </c>
      <c r="O5" s="4">
        <v>5.1924447314116273E-2</v>
      </c>
      <c r="P5" s="3">
        <v>3833.1200323760013</v>
      </c>
      <c r="Q5" s="6">
        <v>30</v>
      </c>
      <c r="R5" s="3">
        <v>474.78378289100147</v>
      </c>
      <c r="S5" s="4">
        <v>0.14137470092930959</v>
      </c>
      <c r="W5" s="20">
        <v>1996</v>
      </c>
      <c r="X5" s="3">
        <v>17371.84954937904</v>
      </c>
      <c r="Y5">
        <v>30</v>
      </c>
      <c r="Z5" s="3">
        <v>2377.9935155950661</v>
      </c>
      <c r="AA5" s="21">
        <v>0.15859786236689222</v>
      </c>
      <c r="AB5" s="3">
        <v>56278.785369602978</v>
      </c>
      <c r="AC5">
        <v>31</v>
      </c>
      <c r="AD5" s="3">
        <v>5148.5970338311163</v>
      </c>
      <c r="AE5" s="21">
        <v>0.10069583550172534</v>
      </c>
      <c r="AF5" s="3">
        <v>21690.957319884015</v>
      </c>
      <c r="AG5" s="6">
        <v>30</v>
      </c>
      <c r="AH5" s="3">
        <v>1888.3485972720009</v>
      </c>
      <c r="AI5" s="4">
        <v>9.5358577434080827E-2</v>
      </c>
      <c r="AJ5" s="3">
        <v>68778.735009119904</v>
      </c>
      <c r="AK5" s="6">
        <v>30</v>
      </c>
      <c r="AL5" s="3">
        <v>4398.151559614802</v>
      </c>
      <c r="AM5" s="4">
        <v>6.8314875758533011E-2</v>
      </c>
    </row>
    <row r="6" spans="4:39" x14ac:dyDescent="0.35">
      <c r="D6" s="22">
        <v>1998</v>
      </c>
      <c r="E6" s="3">
        <v>849.37614259899988</v>
      </c>
      <c r="F6">
        <v>29</v>
      </c>
      <c r="G6" s="3">
        <v>193.05569379699955</v>
      </c>
      <c r="H6" s="4">
        <v>0.29414852782568235</v>
      </c>
      <c r="I6" s="3">
        <v>1562.7602520780003</v>
      </c>
      <c r="J6">
        <v>29</v>
      </c>
      <c r="K6" s="4">
        <v>0.19292330201888208</v>
      </c>
      <c r="L6" s="3">
        <v>2365.732607431999</v>
      </c>
      <c r="M6" s="6">
        <v>29</v>
      </c>
      <c r="N6" s="3">
        <v>486.13272264399802</v>
      </c>
      <c r="O6" s="4">
        <v>0.25863628029474395</v>
      </c>
      <c r="P6" s="3">
        <v>4472.8625865390004</v>
      </c>
      <c r="Q6" s="6">
        <v>29</v>
      </c>
      <c r="R6" s="3">
        <v>639.74255416299911</v>
      </c>
      <c r="S6" s="4">
        <v>0.1668986488185833</v>
      </c>
      <c r="W6" s="20">
        <v>1997</v>
      </c>
      <c r="X6" s="3">
        <v>21922.368979066006</v>
      </c>
      <c r="Y6">
        <v>29</v>
      </c>
      <c r="Z6" s="3">
        <v>4550.5194296869668</v>
      </c>
      <c r="AA6" s="21">
        <v>0.26194789545881281</v>
      </c>
      <c r="AB6" s="3">
        <v>67372.612944499095</v>
      </c>
      <c r="AC6">
        <v>29</v>
      </c>
      <c r="AD6" s="3">
        <v>11093.827574896117</v>
      </c>
      <c r="AE6" s="21">
        <v>0.19712272576671608</v>
      </c>
      <c r="AF6" s="3">
        <v>25853.60203280102</v>
      </c>
      <c r="AG6" s="6">
        <v>29</v>
      </c>
      <c r="AH6" s="3">
        <v>4162.6447129170047</v>
      </c>
      <c r="AI6" s="4">
        <v>0.19190691547307259</v>
      </c>
      <c r="AJ6" s="3">
        <v>79059.870017694047</v>
      </c>
      <c r="AK6" s="6">
        <v>29</v>
      </c>
      <c r="AL6" s="3">
        <v>10281.135008574143</v>
      </c>
      <c r="AM6" s="4">
        <v>0.14948130417360672</v>
      </c>
    </row>
    <row r="7" spans="4:39" x14ac:dyDescent="0.35">
      <c r="D7" s="22">
        <v>1999</v>
      </c>
      <c r="E7" s="3">
        <v>885.44832900599965</v>
      </c>
      <c r="F7">
        <v>28</v>
      </c>
      <c r="G7" s="3">
        <v>36.072186406999776</v>
      </c>
      <c r="H7" s="4">
        <v>4.2469036505573099E-2</v>
      </c>
      <c r="I7" s="3">
        <v>1641.8634411620003</v>
      </c>
      <c r="J7">
        <v>28</v>
      </c>
      <c r="K7" s="4">
        <v>5.0617610077308139E-2</v>
      </c>
      <c r="L7" s="3">
        <v>2463.538501513</v>
      </c>
      <c r="M7" s="6">
        <v>28</v>
      </c>
      <c r="N7" s="3">
        <v>97.805894081001043</v>
      </c>
      <c r="O7" s="4">
        <v>4.134275098282103E-2</v>
      </c>
      <c r="P7" s="3">
        <v>4756.5803691799993</v>
      </c>
      <c r="Q7" s="6">
        <v>28</v>
      </c>
      <c r="R7" s="3">
        <v>283.71778264099885</v>
      </c>
      <c r="S7" s="4">
        <v>6.3430918601175446E-2</v>
      </c>
      <c r="W7" s="20">
        <v>1998</v>
      </c>
      <c r="X7" s="3">
        <v>22409.458302895964</v>
      </c>
      <c r="Y7">
        <v>28</v>
      </c>
      <c r="Z7" s="3">
        <v>487.08932382995772</v>
      </c>
      <c r="AA7" s="21">
        <v>2.2218827002459696E-2</v>
      </c>
      <c r="AB7" s="3">
        <v>74249.403847091875</v>
      </c>
      <c r="AC7">
        <v>28</v>
      </c>
      <c r="AD7" s="3">
        <v>6876.7909025927802</v>
      </c>
      <c r="AE7" s="21">
        <v>0.10207101375536398</v>
      </c>
      <c r="AF7" s="3">
        <v>28496.149134480958</v>
      </c>
      <c r="AG7" s="6">
        <v>28</v>
      </c>
      <c r="AH7" s="3">
        <v>2642.5471016799384</v>
      </c>
      <c r="AI7" s="4">
        <v>0.10221195090445345</v>
      </c>
      <c r="AJ7" s="3">
        <v>89909.57207208297</v>
      </c>
      <c r="AK7" s="6">
        <v>28</v>
      </c>
      <c r="AL7" s="3">
        <v>10849.702054388923</v>
      </c>
      <c r="AM7" s="4">
        <v>0.13723399813281634</v>
      </c>
    </row>
    <row r="8" spans="4:39" x14ac:dyDescent="0.35">
      <c r="D8" s="22">
        <v>2000</v>
      </c>
      <c r="E8" s="3">
        <v>1170.1450486779991</v>
      </c>
      <c r="F8">
        <v>26</v>
      </c>
      <c r="G8" s="3">
        <v>284.6967196719994</v>
      </c>
      <c r="H8" s="4">
        <v>0.32152832677610754</v>
      </c>
      <c r="I8" s="3">
        <v>2126.4726157539994</v>
      </c>
      <c r="J8">
        <v>27</v>
      </c>
      <c r="K8" s="4">
        <v>0.29515802742341668</v>
      </c>
      <c r="L8" s="3">
        <v>3284.3828920770052</v>
      </c>
      <c r="M8" s="6">
        <v>27</v>
      </c>
      <c r="N8" s="3">
        <v>820.84439056400515</v>
      </c>
      <c r="O8" s="4">
        <v>0.3331973054449433</v>
      </c>
      <c r="P8" s="3">
        <v>6092.6238148390057</v>
      </c>
      <c r="Q8" s="6">
        <v>27</v>
      </c>
      <c r="R8" s="3">
        <v>1336.0434456590065</v>
      </c>
      <c r="S8" s="4">
        <v>0.28088318539003909</v>
      </c>
      <c r="W8" s="20">
        <v>1999</v>
      </c>
      <c r="X8" s="3">
        <v>23853.558298055956</v>
      </c>
      <c r="Y8">
        <v>27</v>
      </c>
      <c r="Z8" s="3">
        <v>1444.0999951599915</v>
      </c>
      <c r="AA8" s="21">
        <v>6.4441539623176558E-2</v>
      </c>
      <c r="AB8" s="3">
        <v>75861.087622340012</v>
      </c>
      <c r="AC8">
        <v>27</v>
      </c>
      <c r="AD8" s="3">
        <v>1611.683775248137</v>
      </c>
      <c r="AE8" s="21">
        <v>2.1706353071429652E-2</v>
      </c>
      <c r="AF8" s="3">
        <v>33290.960030069968</v>
      </c>
      <c r="AG8" s="6">
        <v>27</v>
      </c>
      <c r="AH8" s="3">
        <v>4794.8108955890093</v>
      </c>
      <c r="AI8" s="4">
        <v>0.16826171399374035</v>
      </c>
      <c r="AJ8" s="3">
        <v>100481.02807133996</v>
      </c>
      <c r="AK8" s="6">
        <v>27</v>
      </c>
      <c r="AL8" s="3">
        <v>10571.455999256985</v>
      </c>
      <c r="AM8" s="4">
        <v>0.11757876003215273</v>
      </c>
    </row>
    <row r="9" spans="4:39" x14ac:dyDescent="0.35">
      <c r="D9" s="22">
        <v>2001</v>
      </c>
      <c r="E9" s="3">
        <v>1172.743271510001</v>
      </c>
      <c r="F9">
        <v>25</v>
      </c>
      <c r="G9" s="3">
        <v>2.5982228320019658</v>
      </c>
      <c r="H9" s="4">
        <v>2.2204280015860611E-3</v>
      </c>
      <c r="I9" s="3">
        <v>2387.8050097500009</v>
      </c>
      <c r="J9">
        <v>24</v>
      </c>
      <c r="K9" s="4">
        <v>0.12289478456478453</v>
      </c>
      <c r="L9" s="3">
        <v>3425.853173680001</v>
      </c>
      <c r="M9" s="6">
        <v>26</v>
      </c>
      <c r="N9" s="3">
        <v>141.47028160299578</v>
      </c>
      <c r="O9" s="4">
        <v>4.3073626386335162E-2</v>
      </c>
      <c r="P9" s="3">
        <v>6802.1759045000035</v>
      </c>
      <c r="Q9" s="6">
        <v>25</v>
      </c>
      <c r="R9" s="3">
        <v>709.55208966099781</v>
      </c>
      <c r="S9" s="4">
        <v>0.11646084039077453</v>
      </c>
      <c r="W9" s="20">
        <v>2000</v>
      </c>
      <c r="X9" s="3">
        <v>28067.459434876982</v>
      </c>
      <c r="Y9">
        <v>26</v>
      </c>
      <c r="Z9" s="3">
        <v>4213.9011368210267</v>
      </c>
      <c r="AA9" s="21">
        <v>0.17665712948011025</v>
      </c>
      <c r="AB9" s="3">
        <v>89976.290632334043</v>
      </c>
      <c r="AC9">
        <v>26</v>
      </c>
      <c r="AD9" s="3">
        <v>14115.203009994031</v>
      </c>
      <c r="AE9" s="21">
        <v>0.18606644661178451</v>
      </c>
      <c r="AF9" s="3">
        <v>40016.318260704014</v>
      </c>
      <c r="AG9" s="6">
        <v>26</v>
      </c>
      <c r="AH9" s="3">
        <v>6725.3582306340468</v>
      </c>
      <c r="AI9" s="4">
        <v>0.20201755144818256</v>
      </c>
      <c r="AJ9" s="3">
        <v>123839.22377090403</v>
      </c>
      <c r="AK9" s="6">
        <v>26</v>
      </c>
      <c r="AL9" s="3">
        <v>23358.195699564079</v>
      </c>
      <c r="AM9" s="4">
        <v>0.23246374114504609</v>
      </c>
    </row>
    <row r="10" spans="4:39" x14ac:dyDescent="0.35">
      <c r="D10" s="22">
        <v>2002</v>
      </c>
      <c r="E10" s="3">
        <v>1123.52054079</v>
      </c>
      <c r="F10">
        <v>27</v>
      </c>
      <c r="G10" s="3">
        <v>-49.222730720000982</v>
      </c>
      <c r="H10" s="4">
        <v>-4.1972298554842968E-2</v>
      </c>
      <c r="I10" s="3">
        <v>2210.5254443700001</v>
      </c>
      <c r="J10">
        <v>26</v>
      </c>
      <c r="K10" s="4">
        <v>-7.4243736258247317E-2</v>
      </c>
      <c r="L10" s="3">
        <v>3426.9741908199999</v>
      </c>
      <c r="M10" s="6">
        <v>25</v>
      </c>
      <c r="N10" s="3">
        <v>1.1210171399989122</v>
      </c>
      <c r="O10" s="4">
        <v>3.2722276267160844E-4</v>
      </c>
      <c r="P10" s="3">
        <v>6769.3764724500015</v>
      </c>
      <c r="Q10" s="6">
        <v>26</v>
      </c>
      <c r="R10" s="3">
        <v>-32.799432050001997</v>
      </c>
      <c r="S10" s="4">
        <v>-4.8219029484820597E-3</v>
      </c>
      <c r="W10" s="20">
        <v>2001</v>
      </c>
      <c r="X10" s="3">
        <v>29007.944359979985</v>
      </c>
      <c r="Y10">
        <v>25</v>
      </c>
      <c r="Z10" s="3">
        <v>940.48492510300275</v>
      </c>
      <c r="AA10" s="21">
        <v>3.3508017613248731E-2</v>
      </c>
      <c r="AB10" s="3">
        <v>97100.191600050093</v>
      </c>
      <c r="AC10">
        <v>25</v>
      </c>
      <c r="AD10" s="3">
        <v>7123.9009677160502</v>
      </c>
      <c r="AE10" s="21">
        <v>7.9175312936894837E-2</v>
      </c>
      <c r="AF10" s="3">
        <v>40493.100511379911</v>
      </c>
      <c r="AG10" s="6">
        <v>25</v>
      </c>
      <c r="AH10" s="3">
        <v>476.78225067589665</v>
      </c>
      <c r="AI10" s="4">
        <v>1.1914695589176683E-2</v>
      </c>
      <c r="AJ10" s="3">
        <v>130398.53348342003</v>
      </c>
      <c r="AK10" s="6">
        <v>24</v>
      </c>
      <c r="AL10" s="3">
        <v>6559.3097125159984</v>
      </c>
      <c r="AM10" s="4">
        <v>5.2966334193521591E-2</v>
      </c>
    </row>
    <row r="11" spans="4:39" x14ac:dyDescent="0.35">
      <c r="D11" s="22">
        <v>2003</v>
      </c>
      <c r="E11" s="3">
        <v>1247.36351683</v>
      </c>
      <c r="F11">
        <v>23</v>
      </c>
      <c r="G11" s="3">
        <v>123.84297603999994</v>
      </c>
      <c r="H11" s="4">
        <v>0.11022760291762901</v>
      </c>
      <c r="I11" s="3">
        <v>2454.6406801699991</v>
      </c>
      <c r="J11">
        <v>23</v>
      </c>
      <c r="K11" s="4">
        <v>0.11043312639614156</v>
      </c>
      <c r="L11" s="3">
        <v>3558.5752149599989</v>
      </c>
      <c r="M11" s="6">
        <v>24</v>
      </c>
      <c r="N11" s="3">
        <v>131.60102413999903</v>
      </c>
      <c r="O11" s="4">
        <v>3.8401521812602146E-2</v>
      </c>
      <c r="P11" s="3">
        <v>7041.9664218299959</v>
      </c>
      <c r="Q11" s="6">
        <v>24</v>
      </c>
      <c r="R11" s="3">
        <v>272.58994937999432</v>
      </c>
      <c r="S11" s="4">
        <v>4.02681030504628E-2</v>
      </c>
      <c r="W11" s="20">
        <v>2002</v>
      </c>
      <c r="X11" s="3">
        <v>30214.231696049996</v>
      </c>
      <c r="Y11">
        <v>24</v>
      </c>
      <c r="Z11" s="3">
        <v>1206.2873360700105</v>
      </c>
      <c r="AA11" s="21">
        <v>4.1584723174463711E-2</v>
      </c>
      <c r="AB11" s="3">
        <v>98286.788578180043</v>
      </c>
      <c r="AC11">
        <v>24</v>
      </c>
      <c r="AD11" s="3">
        <v>1186.59697812995</v>
      </c>
      <c r="AE11" s="21">
        <v>1.2220336114448394E-2</v>
      </c>
      <c r="AF11" s="3">
        <v>40622.660729270006</v>
      </c>
      <c r="AG11" s="6">
        <v>24</v>
      </c>
      <c r="AH11" s="3">
        <v>129.56021789009537</v>
      </c>
      <c r="AI11" s="4">
        <v>3.1995627959802153E-3</v>
      </c>
      <c r="AJ11" s="3">
        <v>128140.54189820995</v>
      </c>
      <c r="AK11" s="6">
        <v>25</v>
      </c>
      <c r="AL11" s="3">
        <v>-2257.9915852100821</v>
      </c>
      <c r="AM11" s="4">
        <v>-1.731608113136629E-2</v>
      </c>
    </row>
    <row r="12" spans="4:39" x14ac:dyDescent="0.35">
      <c r="D12" s="22">
        <v>2004</v>
      </c>
      <c r="E12" s="3">
        <v>1190.150666089999</v>
      </c>
      <c r="F12">
        <v>24</v>
      </c>
      <c r="G12" s="3">
        <v>-57.212850740000931</v>
      </c>
      <c r="H12" s="4">
        <v>-4.5867022698723336E-2</v>
      </c>
      <c r="I12" s="3">
        <v>2271.4198996699988</v>
      </c>
      <c r="J12">
        <v>25</v>
      </c>
      <c r="K12" s="4">
        <v>-7.4642607360076441E-2</v>
      </c>
      <c r="L12" s="3">
        <v>3780.7082075799981</v>
      </c>
      <c r="M12" s="6">
        <v>22</v>
      </c>
      <c r="N12" s="3">
        <v>222.13299261999919</v>
      </c>
      <c r="O12" s="4">
        <v>6.2421890560628857E-2</v>
      </c>
      <c r="P12" s="3">
        <v>7416.4580143900002</v>
      </c>
      <c r="Q12" s="6">
        <v>23</v>
      </c>
      <c r="R12" s="3">
        <v>374.49159256000439</v>
      </c>
      <c r="S12" s="4">
        <v>5.3179974190033841E-2</v>
      </c>
      <c r="W12" s="20">
        <v>2003</v>
      </c>
      <c r="X12" s="3">
        <v>31150.450588230022</v>
      </c>
      <c r="Y12">
        <v>23</v>
      </c>
      <c r="Z12" s="3">
        <v>936.21889218002616</v>
      </c>
      <c r="AA12" s="21">
        <v>3.0986023460673362E-2</v>
      </c>
      <c r="AB12" s="3">
        <v>101768.4946705398</v>
      </c>
      <c r="AC12">
        <v>23</v>
      </c>
      <c r="AD12" s="3">
        <v>3481.7060923597601</v>
      </c>
      <c r="AE12" s="21">
        <v>3.5423948047608844E-2</v>
      </c>
      <c r="AF12" s="3">
        <v>43604.376178109946</v>
      </c>
      <c r="AG12" s="6">
        <v>23</v>
      </c>
      <c r="AH12" s="3">
        <v>2981.7154488399392</v>
      </c>
      <c r="AI12" s="4">
        <v>7.3400299126430868E-2</v>
      </c>
      <c r="AJ12" s="3">
        <v>135912.66827199972</v>
      </c>
      <c r="AK12" s="6">
        <v>23</v>
      </c>
      <c r="AL12" s="3">
        <v>7772.126373789768</v>
      </c>
      <c r="AM12" s="4">
        <v>6.0653141142197331E-2</v>
      </c>
    </row>
    <row r="13" spans="4:39" x14ac:dyDescent="0.35">
      <c r="D13" s="22">
        <v>2005</v>
      </c>
      <c r="E13" s="3">
        <v>1421.34265121</v>
      </c>
      <c r="F13">
        <v>21</v>
      </c>
      <c r="G13" s="3">
        <v>231.19198512000094</v>
      </c>
      <c r="H13" s="4">
        <v>0.19425438451379917</v>
      </c>
      <c r="I13" s="3">
        <v>2657.0183093000001</v>
      </c>
      <c r="J13">
        <v>22</v>
      </c>
      <c r="K13" s="4">
        <v>0.16976095423220627</v>
      </c>
      <c r="L13" s="3">
        <v>3983.186426519997</v>
      </c>
      <c r="M13" s="6">
        <v>20</v>
      </c>
      <c r="N13" s="3">
        <v>202.4782189399989</v>
      </c>
      <c r="O13" s="4">
        <v>5.3555632390261509E-2</v>
      </c>
      <c r="P13" s="3">
        <v>8184.6989989699978</v>
      </c>
      <c r="Q13" s="6">
        <v>18</v>
      </c>
      <c r="R13" s="3">
        <v>768.24098457999753</v>
      </c>
      <c r="S13" s="4">
        <v>0.10358596827345279</v>
      </c>
      <c r="W13" s="20">
        <v>2004</v>
      </c>
      <c r="X13" s="3">
        <v>33551.617795400001</v>
      </c>
      <c r="Y13">
        <v>22</v>
      </c>
      <c r="Z13" s="3">
        <v>2401.1672071699795</v>
      </c>
      <c r="AA13" s="21">
        <v>7.7082904478988246E-2</v>
      </c>
      <c r="AB13" s="3">
        <v>108295.43363665001</v>
      </c>
      <c r="AC13">
        <v>22</v>
      </c>
      <c r="AD13" s="3">
        <v>6526.9389661102032</v>
      </c>
      <c r="AE13" s="21">
        <v>6.4135162726344674E-2</v>
      </c>
      <c r="AF13" s="3">
        <v>50137.159253850099</v>
      </c>
      <c r="AG13" s="6">
        <v>22</v>
      </c>
      <c r="AH13" s="3">
        <v>6532.7830757401534</v>
      </c>
      <c r="AI13" s="4">
        <v>0.14981943667892006</v>
      </c>
      <c r="AJ13" s="3">
        <v>152720.58701704015</v>
      </c>
      <c r="AK13" s="6">
        <v>21</v>
      </c>
      <c r="AL13" s="3">
        <v>16807.918745040428</v>
      </c>
      <c r="AM13" s="4">
        <v>0.12366705001628708</v>
      </c>
    </row>
    <row r="14" spans="4:39" x14ac:dyDescent="0.35">
      <c r="D14" s="22">
        <v>2006</v>
      </c>
      <c r="E14" s="3">
        <v>1369.998418079997</v>
      </c>
      <c r="F14">
        <v>22</v>
      </c>
      <c r="G14" s="3">
        <v>-51.344233130002976</v>
      </c>
      <c r="H14" s="4">
        <v>-3.6123754596608548E-2</v>
      </c>
      <c r="I14" s="3">
        <v>2746.168404099998</v>
      </c>
      <c r="J14">
        <v>21</v>
      </c>
      <c r="K14" s="4">
        <v>3.3552683655945437E-2</v>
      </c>
      <c r="L14" s="3">
        <v>4393.2427137099994</v>
      </c>
      <c r="M14" s="6">
        <v>16</v>
      </c>
      <c r="N14" s="3">
        <v>410.05628719000242</v>
      </c>
      <c r="O14" s="4">
        <v>0.10294679768434989</v>
      </c>
      <c r="P14" s="3">
        <v>8712.9864712999988</v>
      </c>
      <c r="Q14" s="6">
        <v>16</v>
      </c>
      <c r="R14" s="3">
        <v>528.28747233000104</v>
      </c>
      <c r="S14" s="4">
        <v>6.4545742292597907E-2</v>
      </c>
      <c r="W14" s="20">
        <v>2005</v>
      </c>
      <c r="X14" s="3">
        <v>36082.620984319954</v>
      </c>
      <c r="Y14">
        <v>21</v>
      </c>
      <c r="Z14" s="3">
        <v>2531.0031889199527</v>
      </c>
      <c r="AA14" s="21">
        <v>7.5436099813552371E-2</v>
      </c>
      <c r="AB14" s="3">
        <v>113949.24625515987</v>
      </c>
      <c r="AC14">
        <v>21</v>
      </c>
      <c r="AD14" s="3">
        <v>5653.8126185098663</v>
      </c>
      <c r="AE14" s="21">
        <v>5.2207303933787141E-2</v>
      </c>
      <c r="AF14" s="3">
        <v>56021.080664369925</v>
      </c>
      <c r="AG14" s="6">
        <v>20</v>
      </c>
      <c r="AH14" s="3">
        <v>5883.9214105198262</v>
      </c>
      <c r="AI14" s="4">
        <v>0.11735649761744305</v>
      </c>
      <c r="AJ14" s="3">
        <v>170973.77608596988</v>
      </c>
      <c r="AK14" s="6">
        <v>20</v>
      </c>
      <c r="AL14" s="3">
        <v>18253.189068929729</v>
      </c>
      <c r="AM14" s="4">
        <v>0.11952016048034886</v>
      </c>
    </row>
    <row r="15" spans="4:39" x14ac:dyDescent="0.35">
      <c r="D15" s="22">
        <v>2007</v>
      </c>
      <c r="E15" s="3">
        <v>1536.0586003700021</v>
      </c>
      <c r="F15">
        <v>20</v>
      </c>
      <c r="G15" s="3">
        <v>166.06018229000506</v>
      </c>
      <c r="H15" s="4">
        <v>0.12121195185227474</v>
      </c>
      <c r="I15" s="3">
        <v>3022.6774883000021</v>
      </c>
      <c r="J15">
        <v>19</v>
      </c>
      <c r="K15" s="4">
        <v>0.10068904870771189</v>
      </c>
      <c r="L15" s="3">
        <v>4963.4224903300064</v>
      </c>
      <c r="M15" s="6">
        <v>11</v>
      </c>
      <c r="N15" s="3">
        <v>570.17977662000703</v>
      </c>
      <c r="O15" s="4">
        <v>0.12978563074620175</v>
      </c>
      <c r="P15" s="3">
        <v>9927.86338901001</v>
      </c>
      <c r="Q15" s="6">
        <v>11</v>
      </c>
      <c r="R15" s="3">
        <v>1214.8769177100112</v>
      </c>
      <c r="S15" s="4">
        <v>0.13943289384320012</v>
      </c>
      <c r="W15" s="20">
        <v>2006</v>
      </c>
      <c r="X15" s="3">
        <v>38880.591262699912</v>
      </c>
      <c r="Y15">
        <v>19</v>
      </c>
      <c r="Z15" s="3">
        <v>2797.9702783799585</v>
      </c>
      <c r="AA15" s="21">
        <v>7.7543432324271633E-2</v>
      </c>
      <c r="AB15" s="3">
        <v>125963.35265902992</v>
      </c>
      <c r="AC15">
        <v>19</v>
      </c>
      <c r="AD15" s="3">
        <v>12014.106403870042</v>
      </c>
      <c r="AE15" s="21">
        <v>0.1054338382982154</v>
      </c>
      <c r="AF15" s="3">
        <v>61744.481952670045</v>
      </c>
      <c r="AG15" s="6">
        <v>17</v>
      </c>
      <c r="AH15" s="3">
        <v>5723.4012883001196</v>
      </c>
      <c r="AI15" s="4">
        <v>0.1021651353459212</v>
      </c>
      <c r="AJ15" s="3">
        <v>193626.74772046995</v>
      </c>
      <c r="AK15" s="6">
        <v>17</v>
      </c>
      <c r="AL15" s="3">
        <v>22652.971634500078</v>
      </c>
      <c r="AM15" s="4">
        <v>0.13249383708475615</v>
      </c>
    </row>
    <row r="16" spans="4:39" x14ac:dyDescent="0.35">
      <c r="D16" s="22">
        <v>2008</v>
      </c>
      <c r="E16" s="3">
        <v>1798.16164385</v>
      </c>
      <c r="F16">
        <v>17</v>
      </c>
      <c r="G16" s="3">
        <v>262.10304347999795</v>
      </c>
      <c r="H16" s="4">
        <v>0.17063349237904291</v>
      </c>
      <c r="I16" s="3">
        <v>3587.5624780200023</v>
      </c>
      <c r="J16">
        <v>17</v>
      </c>
      <c r="K16" s="4">
        <v>0.18688232267799765</v>
      </c>
      <c r="L16" s="3">
        <v>5643.6291556199994</v>
      </c>
      <c r="M16" s="6">
        <v>6</v>
      </c>
      <c r="N16" s="3">
        <v>680.206665289993</v>
      </c>
      <c r="O16" s="4">
        <v>0.13704387781116889</v>
      </c>
      <c r="P16" s="3">
        <v>11110.090893619996</v>
      </c>
      <c r="Q16" s="6">
        <v>6</v>
      </c>
      <c r="R16" s="3">
        <v>1182.2275046099858</v>
      </c>
      <c r="S16" s="4">
        <v>0.11908176596373132</v>
      </c>
      <c r="W16" s="20">
        <v>2007</v>
      </c>
      <c r="X16" s="3">
        <v>42936.374443869929</v>
      </c>
      <c r="Y16">
        <v>18</v>
      </c>
      <c r="Z16" s="3">
        <v>4055.7831811700162</v>
      </c>
      <c r="AA16" s="21">
        <v>0.10431382469898121</v>
      </c>
      <c r="AB16" s="3">
        <v>137226.76183600983</v>
      </c>
      <c r="AC16">
        <v>17</v>
      </c>
      <c r="AD16" s="3">
        <v>11263.409176979912</v>
      </c>
      <c r="AE16" s="21">
        <v>8.9418143763359659E-2</v>
      </c>
      <c r="AF16" s="3">
        <v>68427.568876070043</v>
      </c>
      <c r="AG16" s="6">
        <v>10</v>
      </c>
      <c r="AH16" s="3">
        <v>6683.0869233999983</v>
      </c>
      <c r="AI16" s="4">
        <v>0.10823780056204679</v>
      </c>
      <c r="AJ16" s="3">
        <v>210456.20360489038</v>
      </c>
      <c r="AK16" s="6">
        <v>10</v>
      </c>
      <c r="AL16" s="3">
        <v>16829.455884420429</v>
      </c>
      <c r="AM16" s="4">
        <v>8.6916999239776249E-2</v>
      </c>
    </row>
    <row r="17" spans="4:39" x14ac:dyDescent="0.35">
      <c r="D17" s="22">
        <v>2009</v>
      </c>
      <c r="E17" s="3">
        <v>1537.066899800001</v>
      </c>
      <c r="F17">
        <v>19</v>
      </c>
      <c r="G17" s="3">
        <v>-261.09474404999901</v>
      </c>
      <c r="H17" s="4">
        <v>-0.14520093059652606</v>
      </c>
      <c r="I17" s="3">
        <v>2966.3006156200008</v>
      </c>
      <c r="J17">
        <v>20</v>
      </c>
      <c r="K17" s="4">
        <v>-0.17317102244387383</v>
      </c>
      <c r="L17" s="3">
        <v>4041.610492440002</v>
      </c>
      <c r="M17" s="6">
        <v>18</v>
      </c>
      <c r="N17" s="3">
        <v>-1602.0186631799975</v>
      </c>
      <c r="O17" s="4">
        <v>-0.28386320557308176</v>
      </c>
      <c r="P17" s="3">
        <v>8003.3779038300017</v>
      </c>
      <c r="Q17" s="6">
        <v>20</v>
      </c>
      <c r="R17" s="3">
        <v>-3106.712989789994</v>
      </c>
      <c r="S17" s="4">
        <v>-0.27962984457436202</v>
      </c>
      <c r="W17" s="20">
        <v>2008</v>
      </c>
      <c r="X17" s="3">
        <v>46544.892746289785</v>
      </c>
      <c r="Y17">
        <v>16</v>
      </c>
      <c r="Z17" s="3">
        <v>3608.5183024198559</v>
      </c>
      <c r="AA17" s="21">
        <v>8.4043386270007847E-2</v>
      </c>
      <c r="AB17" s="3">
        <v>145624.33978440988</v>
      </c>
      <c r="AC17">
        <v>16</v>
      </c>
      <c r="AD17" s="3">
        <v>8397.5779484000523</v>
      </c>
      <c r="AE17" s="21">
        <v>6.1194899858056928E-2</v>
      </c>
      <c r="AF17" s="3">
        <v>69120.192406040209</v>
      </c>
      <c r="AG17" s="6">
        <v>9</v>
      </c>
      <c r="AH17" s="3">
        <v>692.62352997016569</v>
      </c>
      <c r="AI17" s="4">
        <v>1.0121995291467734E-2</v>
      </c>
      <c r="AJ17" s="3">
        <v>220413.77244997019</v>
      </c>
      <c r="AK17" s="6">
        <v>9</v>
      </c>
      <c r="AL17" s="3">
        <v>9957.5688450798043</v>
      </c>
      <c r="AM17" s="4">
        <v>4.7314209201331447E-2</v>
      </c>
    </row>
    <row r="18" spans="4:39" x14ac:dyDescent="0.35">
      <c r="D18" s="22">
        <v>2010</v>
      </c>
      <c r="E18" s="3">
        <v>1611.4308547499979</v>
      </c>
      <c r="F18">
        <v>18</v>
      </c>
      <c r="G18" s="3">
        <v>74.363954949996923</v>
      </c>
      <c r="H18" s="4">
        <v>4.8380428307754908E-2</v>
      </c>
      <c r="I18" s="3">
        <v>3098.0728118699981</v>
      </c>
      <c r="J18">
        <v>18</v>
      </c>
      <c r="K18" s="4">
        <v>4.442307551571445E-2</v>
      </c>
      <c r="L18" s="3">
        <v>4013.2521119900011</v>
      </c>
      <c r="M18" s="6">
        <v>19</v>
      </c>
      <c r="N18" s="3">
        <v>-28.358380450000823</v>
      </c>
      <c r="O18" s="4">
        <v>-7.0166040253127893E-3</v>
      </c>
      <c r="P18" s="3">
        <v>7962.4255070300042</v>
      </c>
      <c r="Q18" s="6">
        <v>21</v>
      </c>
      <c r="R18" s="3">
        <v>-40.952396799997587</v>
      </c>
      <c r="S18" s="4">
        <v>-5.116889055107543E-3</v>
      </c>
      <c r="W18" s="20">
        <v>2009</v>
      </c>
      <c r="X18" s="3">
        <v>38468.133558179681</v>
      </c>
      <c r="Y18">
        <v>20</v>
      </c>
      <c r="Z18" s="3">
        <v>-8076.7591881101034</v>
      </c>
      <c r="AA18" s="21">
        <v>-0.17352621762682918</v>
      </c>
      <c r="AB18" s="3">
        <v>117566.00775358957</v>
      </c>
      <c r="AC18">
        <v>20</v>
      </c>
      <c r="AD18" s="3">
        <v>-28058.332030820311</v>
      </c>
      <c r="AE18" s="21">
        <v>-0.1926761149431433</v>
      </c>
      <c r="AF18" s="3">
        <v>51052.244681780008</v>
      </c>
      <c r="AG18" s="6">
        <v>21</v>
      </c>
      <c r="AH18" s="3">
        <v>-18067.947724260201</v>
      </c>
      <c r="AI18" s="4">
        <v>-0.26139897901501352</v>
      </c>
      <c r="AJ18" s="3">
        <v>150617.63321234018</v>
      </c>
      <c r="AK18" s="6">
        <v>22</v>
      </c>
      <c r="AL18" s="3">
        <v>-69796.139237630006</v>
      </c>
      <c r="AM18" s="4">
        <v>-0.31665961006802523</v>
      </c>
    </row>
    <row r="19" spans="4:39" x14ac:dyDescent="0.35">
      <c r="D19" s="22">
        <v>2011</v>
      </c>
      <c r="E19" s="3">
        <v>1969.853124599998</v>
      </c>
      <c r="F19">
        <v>16</v>
      </c>
      <c r="G19" s="3">
        <v>358.42226985000002</v>
      </c>
      <c r="H19" s="4">
        <v>0.22242485229414743</v>
      </c>
      <c r="I19" s="3">
        <v>3898.5592858499999</v>
      </c>
      <c r="J19">
        <v>16</v>
      </c>
      <c r="K19" s="4">
        <v>0.25838207253006029</v>
      </c>
      <c r="L19" s="3">
        <v>4394.3155030200041</v>
      </c>
      <c r="M19" s="6">
        <v>15</v>
      </c>
      <c r="N19" s="3">
        <v>381.063391030003</v>
      </c>
      <c r="O19" s="4">
        <v>9.4951271536501958E-2</v>
      </c>
      <c r="P19" s="3">
        <v>8964.235520170012</v>
      </c>
      <c r="Q19" s="6">
        <v>14</v>
      </c>
      <c r="R19" s="3">
        <v>1001.8100131400079</v>
      </c>
      <c r="S19" s="4">
        <v>0.12581719128869873</v>
      </c>
      <c r="W19" s="20">
        <v>2010</v>
      </c>
      <c r="X19" s="3">
        <v>45016.224185300161</v>
      </c>
      <c r="Y19">
        <v>17</v>
      </c>
      <c r="Z19" s="3">
        <v>6548.0906271204803</v>
      </c>
      <c r="AA19" s="21">
        <v>0.17022116805373644</v>
      </c>
      <c r="AB19" s="3">
        <v>136409.16904380015</v>
      </c>
      <c r="AC19">
        <v>18</v>
      </c>
      <c r="AD19" s="3">
        <v>18843.161290210584</v>
      </c>
      <c r="AE19" s="21">
        <v>0.16027729145744729</v>
      </c>
      <c r="AF19" s="3">
        <v>58214.653789729928</v>
      </c>
      <c r="AG19" s="6">
        <v>19</v>
      </c>
      <c r="AH19" s="3">
        <v>7162.4091079499194</v>
      </c>
      <c r="AI19" s="4">
        <v>0.14029567460931069</v>
      </c>
      <c r="AJ19" s="3">
        <v>176327.94422051983</v>
      </c>
      <c r="AK19" s="6">
        <v>19</v>
      </c>
      <c r="AL19" s="3">
        <v>25710.311008179648</v>
      </c>
      <c r="AM19" s="4">
        <v>0.17069921004490451</v>
      </c>
    </row>
    <row r="20" spans="4:39" x14ac:dyDescent="0.35">
      <c r="D20" s="22">
        <v>2012</v>
      </c>
      <c r="E20" s="3">
        <v>2111.9687357000012</v>
      </c>
      <c r="F20">
        <v>15</v>
      </c>
      <c r="G20" s="3">
        <v>142.11561110000321</v>
      </c>
      <c r="H20" s="4">
        <v>7.2145282978324232E-2</v>
      </c>
      <c r="I20" s="3">
        <v>4484.7848912500049</v>
      </c>
      <c r="J20">
        <v>13</v>
      </c>
      <c r="K20" s="4">
        <v>0.15036980648921716</v>
      </c>
      <c r="L20" s="3">
        <v>4314.0046659099971</v>
      </c>
      <c r="M20" s="6">
        <v>17</v>
      </c>
      <c r="N20" s="3">
        <v>-80.310837110007014</v>
      </c>
      <c r="O20" s="4">
        <v>-1.8276074409043552E-2</v>
      </c>
      <c r="P20" s="3">
        <v>8542.0568673999951</v>
      </c>
      <c r="Q20" s="6">
        <v>17</v>
      </c>
      <c r="R20" s="3">
        <v>-422.17865277001692</v>
      </c>
      <c r="S20" s="4">
        <v>-4.7095890309897803E-2</v>
      </c>
      <c r="W20" s="20">
        <v>2011</v>
      </c>
      <c r="X20" s="3">
        <v>51203.856296670121</v>
      </c>
      <c r="Y20">
        <v>15</v>
      </c>
      <c r="Z20" s="3">
        <v>6187.6321113699596</v>
      </c>
      <c r="AA20" s="21">
        <v>0.13745337871741148</v>
      </c>
      <c r="AB20" s="3">
        <v>161213.10243065024</v>
      </c>
      <c r="AC20">
        <v>15</v>
      </c>
      <c r="AD20" s="3">
        <v>24803.933386850083</v>
      </c>
      <c r="AE20" s="21">
        <v>0.18183479571586347</v>
      </c>
      <c r="AF20" s="3">
        <v>63383.607441120141</v>
      </c>
      <c r="AG20" s="6">
        <v>15</v>
      </c>
      <c r="AH20" s="3">
        <v>5168.9536513902131</v>
      </c>
      <c r="AI20" s="4">
        <v>8.8791280457672483E-2</v>
      </c>
      <c r="AJ20" s="3">
        <v>197444.10982666997</v>
      </c>
      <c r="AK20" s="6">
        <v>15</v>
      </c>
      <c r="AL20" s="3">
        <v>21116.165606150142</v>
      </c>
      <c r="AM20" s="4">
        <v>0.11975507171876165</v>
      </c>
    </row>
    <row r="21" spans="4:39" x14ac:dyDescent="0.35">
      <c r="D21" s="22">
        <v>2013</v>
      </c>
      <c r="E21" s="3">
        <v>2585.1619960100002</v>
      </c>
      <c r="F21">
        <v>8</v>
      </c>
      <c r="G21" s="3">
        <v>473.193260309999</v>
      </c>
      <c r="H21" s="4">
        <v>0.22405315585941254</v>
      </c>
      <c r="I21" s="3">
        <v>5131.1450150999972</v>
      </c>
      <c r="J21">
        <v>6</v>
      </c>
      <c r="K21" s="4">
        <v>0.1441228820385716</v>
      </c>
      <c r="L21" s="3">
        <v>3946.7410570500019</v>
      </c>
      <c r="M21" s="6">
        <v>21</v>
      </c>
      <c r="N21" s="3">
        <v>-367.2636088599952</v>
      </c>
      <c r="O21" s="4">
        <v>-8.5132872424124817E-2</v>
      </c>
      <c r="P21" s="3">
        <v>8008.2677127200059</v>
      </c>
      <c r="Q21" s="6">
        <v>19</v>
      </c>
      <c r="R21" s="3">
        <v>-533.78915467998922</v>
      </c>
      <c r="S21" s="4">
        <v>-6.2489534191366491E-2</v>
      </c>
      <c r="W21" s="20">
        <v>2012</v>
      </c>
      <c r="X21" s="3">
        <v>54299.112231130232</v>
      </c>
      <c r="Y21">
        <v>14</v>
      </c>
      <c r="Z21" s="3">
        <v>3095.2559344601104</v>
      </c>
      <c r="AA21" s="21">
        <v>6.0449664504300227E-2</v>
      </c>
      <c r="AB21" s="3">
        <v>167603.70543769057</v>
      </c>
      <c r="AC21">
        <v>14</v>
      </c>
      <c r="AD21" s="3">
        <v>6390.6030070403358</v>
      </c>
      <c r="AE21" s="21">
        <v>3.964071722885798E-2</v>
      </c>
      <c r="AF21" s="3">
        <v>62452.659156109992</v>
      </c>
      <c r="AG21" s="6">
        <v>16</v>
      </c>
      <c r="AH21" s="3">
        <v>-930.94828501014854</v>
      </c>
      <c r="AI21" s="4">
        <v>-1.4687524465611168E-2</v>
      </c>
      <c r="AJ21" s="3">
        <v>194861.39988337032</v>
      </c>
      <c r="AK21" s="6">
        <v>16</v>
      </c>
      <c r="AL21" s="3">
        <v>-2582.7099432996474</v>
      </c>
      <c r="AM21" s="4">
        <v>-1.3080714059117482E-2</v>
      </c>
    </row>
    <row r="22" spans="4:39" x14ac:dyDescent="0.35">
      <c r="D22" s="22">
        <v>2014</v>
      </c>
      <c r="E22" s="3">
        <v>2413.3417112800021</v>
      </c>
      <c r="F22">
        <v>10</v>
      </c>
      <c r="G22" s="3">
        <v>-171.82028472999809</v>
      </c>
      <c r="H22" s="4">
        <v>-6.6464030105343297E-2</v>
      </c>
      <c r="I22" s="3">
        <v>4531.160791600003</v>
      </c>
      <c r="J22">
        <v>12</v>
      </c>
      <c r="K22" s="4">
        <v>-0.11692989025536271</v>
      </c>
      <c r="L22" s="3">
        <v>3776.3028170800012</v>
      </c>
      <c r="M22" s="6">
        <v>23</v>
      </c>
      <c r="N22" s="3">
        <v>-170.43823997000072</v>
      </c>
      <c r="O22" s="4">
        <v>-4.3184550875348005E-2</v>
      </c>
      <c r="P22" s="3">
        <v>7816.4638700599953</v>
      </c>
      <c r="Q22" s="6">
        <v>22</v>
      </c>
      <c r="R22" s="3">
        <v>-191.80384266001056</v>
      </c>
      <c r="S22" s="4">
        <v>-2.3950728115065045E-2</v>
      </c>
      <c r="W22" s="20">
        <v>2013</v>
      </c>
      <c r="X22" s="3">
        <v>56200.232418019979</v>
      </c>
      <c r="Y22">
        <v>13</v>
      </c>
      <c r="Z22" s="3">
        <v>1901.1201868897479</v>
      </c>
      <c r="AA22" s="21">
        <v>3.5011993912486439E-2</v>
      </c>
      <c r="AB22" s="3">
        <v>176993.00601496024</v>
      </c>
      <c r="AC22">
        <v>13</v>
      </c>
      <c r="AD22" s="3">
        <v>9389.3005772696633</v>
      </c>
      <c r="AE22" s="21">
        <v>5.6020841262130139E-2</v>
      </c>
      <c r="AF22" s="3">
        <v>61733.269814560132</v>
      </c>
      <c r="AG22" s="6">
        <v>18</v>
      </c>
      <c r="AH22" s="3">
        <v>-719.38934154986055</v>
      </c>
      <c r="AI22" s="4">
        <v>-1.1518954537254156E-2</v>
      </c>
      <c r="AJ22" s="3">
        <v>188147.76506532033</v>
      </c>
      <c r="AK22" s="6">
        <v>18</v>
      </c>
      <c r="AL22" s="3">
        <v>-6713.6348180499917</v>
      </c>
      <c r="AM22" s="4">
        <v>-3.4453384929330699E-2</v>
      </c>
    </row>
    <row r="23" spans="4:39" x14ac:dyDescent="0.35">
      <c r="D23" s="22">
        <v>2015</v>
      </c>
      <c r="E23" s="3">
        <v>2307.0468497000002</v>
      </c>
      <c r="F23">
        <v>12</v>
      </c>
      <c r="G23" s="3">
        <v>-106.29486158000191</v>
      </c>
      <c r="H23" s="4">
        <v>-4.4044679244210516E-2</v>
      </c>
      <c r="I23" s="3">
        <v>4377.29851469</v>
      </c>
      <c r="J23">
        <v>14</v>
      </c>
      <c r="K23" s="4">
        <v>-3.3956481349158296E-2</v>
      </c>
      <c r="L23" s="3">
        <v>4456.315312120003</v>
      </c>
      <c r="M23" s="6">
        <v>14</v>
      </c>
      <c r="N23" s="3">
        <v>680.0124950400018</v>
      </c>
      <c r="O23" s="4">
        <v>0.18007361379080722</v>
      </c>
      <c r="P23" s="3">
        <v>8861.5000114700088</v>
      </c>
      <c r="Q23" s="6">
        <v>15</v>
      </c>
      <c r="R23" s="3">
        <v>1045.0361414100134</v>
      </c>
      <c r="S23" s="4">
        <v>0.13369679164166492</v>
      </c>
      <c r="W23" s="20">
        <v>2014</v>
      </c>
      <c r="X23" s="3">
        <v>58356.795972640015</v>
      </c>
      <c r="Y23">
        <v>12</v>
      </c>
      <c r="Z23" s="3">
        <v>2156.5635546200356</v>
      </c>
      <c r="AA23" s="21">
        <v>3.8372858293172385E-2</v>
      </c>
      <c r="AB23" s="3">
        <v>178995.91630557022</v>
      </c>
      <c r="AC23">
        <v>12</v>
      </c>
      <c r="AD23" s="3">
        <v>2002.910290609987</v>
      </c>
      <c r="AE23" s="21">
        <v>1.1316324501775554E-2</v>
      </c>
      <c r="AF23" s="3">
        <v>65771.903913380025</v>
      </c>
      <c r="AG23" s="6">
        <v>13</v>
      </c>
      <c r="AH23" s="3">
        <v>4038.6340988198936</v>
      </c>
      <c r="AI23" s="4">
        <v>6.5420706062573775E-2</v>
      </c>
      <c r="AJ23" s="3">
        <v>198037.73972582983</v>
      </c>
      <c r="AK23" s="6">
        <v>14</v>
      </c>
      <c r="AL23" s="3">
        <v>9889.9746605094988</v>
      </c>
      <c r="AM23" s="4">
        <v>5.2564932977417822E-2</v>
      </c>
    </row>
    <row r="24" spans="4:39" x14ac:dyDescent="0.35">
      <c r="D24" s="22">
        <v>2016</v>
      </c>
      <c r="E24" s="3">
        <v>2306.9204044799999</v>
      </c>
      <c r="F24">
        <v>13</v>
      </c>
      <c r="G24" s="3">
        <v>-0.12644522000027791</v>
      </c>
      <c r="H24" s="4">
        <v>-5.4808258452498926E-5</v>
      </c>
      <c r="I24" s="3">
        <v>4274.047801480001</v>
      </c>
      <c r="J24">
        <v>15</v>
      </c>
      <c r="K24" s="4">
        <v>-2.3587770599490687E-2</v>
      </c>
      <c r="L24" s="3">
        <v>4992.2762420700046</v>
      </c>
      <c r="M24" s="6">
        <v>10</v>
      </c>
      <c r="N24" s="3">
        <v>535.96092995000163</v>
      </c>
      <c r="O24" s="4">
        <v>0.12026997472381029</v>
      </c>
      <c r="P24" s="3">
        <v>9459.7206134000062</v>
      </c>
      <c r="Q24" s="6">
        <v>12</v>
      </c>
      <c r="R24" s="3">
        <v>598.22060192999743</v>
      </c>
      <c r="S24" s="4">
        <v>6.7507826119244108E-2</v>
      </c>
      <c r="W24" s="20">
        <v>2015</v>
      </c>
      <c r="X24" s="3">
        <v>60162.973176650019</v>
      </c>
      <c r="Y24">
        <v>11</v>
      </c>
      <c r="Z24" s="3">
        <v>1806.1772040100041</v>
      </c>
      <c r="AA24" s="21">
        <v>3.0950588940092061E-2</v>
      </c>
      <c r="AB24" s="3">
        <v>186124.3218007398</v>
      </c>
      <c r="AC24">
        <v>11</v>
      </c>
      <c r="AD24" s="3">
        <v>7128.4054951695725</v>
      </c>
      <c r="AE24" s="21">
        <v>3.982440293777656E-2</v>
      </c>
      <c r="AF24" s="3">
        <v>67945.300675860068</v>
      </c>
      <c r="AG24" s="6">
        <v>12</v>
      </c>
      <c r="AH24" s="3">
        <v>2173.3967624800425</v>
      </c>
      <c r="AI24" s="4">
        <v>3.3044455659096528E-2</v>
      </c>
      <c r="AJ24" s="3">
        <v>205605.92689503031</v>
      </c>
      <c r="AK24" s="6">
        <v>11</v>
      </c>
      <c r="AL24" s="3">
        <v>7568.1871692004788</v>
      </c>
      <c r="AM24" s="4">
        <v>3.8215883395145367E-2</v>
      </c>
    </row>
    <row r="25" spans="4:39" x14ac:dyDescent="0.35">
      <c r="D25" s="22">
        <v>2017</v>
      </c>
      <c r="E25" s="3">
        <v>2342.9431563199978</v>
      </c>
      <c r="F25">
        <v>11</v>
      </c>
      <c r="G25" s="3">
        <v>36.022751839997909</v>
      </c>
      <c r="H25" s="4">
        <v>1.5615082241260847E-2</v>
      </c>
      <c r="I25" s="3">
        <v>4607.518894359996</v>
      </c>
      <c r="J25">
        <v>11</v>
      </c>
      <c r="K25" s="4">
        <v>7.8022312423488005E-2</v>
      </c>
      <c r="L25" s="3">
        <v>4792.3906311099909</v>
      </c>
      <c r="M25" s="6">
        <v>13</v>
      </c>
      <c r="N25" s="3">
        <v>-199.88561096001376</v>
      </c>
      <c r="O25" s="4">
        <v>-4.003897245820931E-2</v>
      </c>
      <c r="P25" s="3">
        <v>9401.8412737999934</v>
      </c>
      <c r="Q25" s="6">
        <v>13</v>
      </c>
      <c r="R25" s="3">
        <v>-57.879339600012827</v>
      </c>
      <c r="S25" s="4">
        <v>-6.1185041255895634E-3</v>
      </c>
      <c r="W25" s="20">
        <v>2016</v>
      </c>
      <c r="X25" s="3">
        <v>61119.673597510031</v>
      </c>
      <c r="Y25">
        <v>10</v>
      </c>
      <c r="Z25" s="3">
        <v>956.70042086001195</v>
      </c>
      <c r="AA25" s="21">
        <v>1.590181419476977E-2</v>
      </c>
      <c r="AB25" s="3">
        <v>190233.38308660992</v>
      </c>
      <c r="AC25">
        <v>9</v>
      </c>
      <c r="AD25" s="3">
        <v>4109.0612858701206</v>
      </c>
      <c r="AE25" s="21">
        <v>2.2076971166987924E-2</v>
      </c>
      <c r="AF25" s="3">
        <v>65556.707158169869</v>
      </c>
      <c r="AG25" s="6">
        <v>14</v>
      </c>
      <c r="AH25" s="3">
        <v>-2388.5935176901985</v>
      </c>
      <c r="AI25" s="4">
        <v>-3.5154653727786478E-2</v>
      </c>
      <c r="AJ25" s="3">
        <v>202344.26397809008</v>
      </c>
      <c r="AK25" s="6">
        <v>12</v>
      </c>
      <c r="AL25" s="3">
        <v>-3261.6629169402295</v>
      </c>
      <c r="AM25" s="4">
        <v>-1.5863661939110485E-2</v>
      </c>
    </row>
    <row r="26" spans="4:39" x14ac:dyDescent="0.35">
      <c r="D26" s="22">
        <v>2018</v>
      </c>
      <c r="E26" s="3">
        <v>2306.207898169996</v>
      </c>
      <c r="F26">
        <v>14</v>
      </c>
      <c r="G26" s="3">
        <v>-36.735258150001755</v>
      </c>
      <c r="H26" s="4">
        <v>-1.5679107728631791E-2</v>
      </c>
      <c r="I26" s="3">
        <v>4618.0375234599924</v>
      </c>
      <c r="J26">
        <v>10</v>
      </c>
      <c r="K26" s="4">
        <v>2.2829269594253354E-3</v>
      </c>
      <c r="L26" s="3">
        <v>4909.8419895200041</v>
      </c>
      <c r="M26" s="6">
        <v>12</v>
      </c>
      <c r="N26" s="3">
        <v>117.4513584100132</v>
      </c>
      <c r="O26" s="4">
        <v>2.4507884989085182E-2</v>
      </c>
      <c r="P26" s="3">
        <v>10013.456000570006</v>
      </c>
      <c r="Q26" s="6">
        <v>10</v>
      </c>
      <c r="R26" s="3">
        <v>611.61472677001257</v>
      </c>
      <c r="S26" s="4">
        <v>6.5052653938584726E-2</v>
      </c>
      <c r="W26" s="20">
        <v>2017</v>
      </c>
      <c r="X26" s="3">
        <v>63983.895793550051</v>
      </c>
      <c r="Y26">
        <v>9</v>
      </c>
      <c r="Z26" s="3">
        <v>2864.2221960400202</v>
      </c>
      <c r="AA26" s="21">
        <v>4.6862524412380147E-2</v>
      </c>
      <c r="AB26" s="3">
        <v>205296.32244582038</v>
      </c>
      <c r="AC26">
        <v>8</v>
      </c>
      <c r="AD26" s="3">
        <v>15062.939359210461</v>
      </c>
      <c r="AE26" s="21">
        <v>7.9181367196484942E-2</v>
      </c>
      <c r="AF26" s="3">
        <v>72148.754456350231</v>
      </c>
      <c r="AG26" s="6">
        <v>8</v>
      </c>
      <c r="AH26" s="3">
        <v>6592.0472981803614</v>
      </c>
      <c r="AI26" s="4">
        <v>0.10055488727149786</v>
      </c>
      <c r="AJ26" s="3">
        <v>224848.83977175073</v>
      </c>
      <c r="AK26" s="6">
        <v>8</v>
      </c>
      <c r="AL26" s="3">
        <v>22504.575793660653</v>
      </c>
      <c r="AM26" s="4">
        <v>0.11121924264726113</v>
      </c>
    </row>
    <row r="27" spans="4:39" x14ac:dyDescent="0.35">
      <c r="D27" s="22">
        <v>2019</v>
      </c>
      <c r="E27" s="3">
        <v>2508.0731876799982</v>
      </c>
      <c r="F27">
        <v>9</v>
      </c>
      <c r="G27" s="3">
        <v>201.86528951000219</v>
      </c>
      <c r="H27" s="4">
        <v>8.7531262758307582E-2</v>
      </c>
      <c r="I27" s="3">
        <v>4766.4273360199968</v>
      </c>
      <c r="J27">
        <v>9</v>
      </c>
      <c r="K27" s="4">
        <v>3.2132656308263563E-2</v>
      </c>
      <c r="L27" s="3">
        <v>5039.7562616500072</v>
      </c>
      <c r="M27" s="6">
        <v>9</v>
      </c>
      <c r="N27" s="3">
        <v>129.91427213000316</v>
      </c>
      <c r="O27" s="4">
        <v>2.6459970077917783E-2</v>
      </c>
      <c r="P27" s="3">
        <v>10217.511372260011</v>
      </c>
      <c r="Q27" s="6">
        <v>9</v>
      </c>
      <c r="R27" s="3">
        <v>204.0553716900049</v>
      </c>
      <c r="S27" s="4">
        <v>2.0378116374445421E-2</v>
      </c>
      <c r="W27" s="20">
        <v>2018</v>
      </c>
      <c r="X27" s="3">
        <v>67012.213967389718</v>
      </c>
      <c r="Y27">
        <v>7</v>
      </c>
      <c r="Z27" s="3">
        <v>3028.318173839667</v>
      </c>
      <c r="AA27" s="21">
        <v>4.7329380874381544E-2</v>
      </c>
      <c r="AB27" s="3">
        <v>212946.38369849988</v>
      </c>
      <c r="AC27">
        <v>7</v>
      </c>
      <c r="AD27" s="3">
        <v>7650.0612526795012</v>
      </c>
      <c r="AE27" s="21">
        <v>3.7263508481494734E-2</v>
      </c>
      <c r="AF27" s="3">
        <v>76831.055715899915</v>
      </c>
      <c r="AG27" s="6">
        <v>7</v>
      </c>
      <c r="AH27" s="3">
        <v>4682.3012595496839</v>
      </c>
      <c r="AI27" s="4">
        <v>6.4897880702603938E-2</v>
      </c>
      <c r="AJ27" s="3">
        <v>237628.06497952971</v>
      </c>
      <c r="AK27" s="6">
        <v>7</v>
      </c>
      <c r="AL27" s="3">
        <v>12779.225207778974</v>
      </c>
      <c r="AM27" s="4">
        <v>5.6834739377581212E-2</v>
      </c>
    </row>
    <row r="28" spans="4:39" x14ac:dyDescent="0.35">
      <c r="D28" s="22">
        <v>2020</v>
      </c>
      <c r="E28" s="3">
        <v>2638.2454475800009</v>
      </c>
      <c r="F28">
        <v>7</v>
      </c>
      <c r="G28" s="3">
        <v>130.1722599000027</v>
      </c>
      <c r="H28" s="4">
        <v>5.1901300384465276E-2</v>
      </c>
      <c r="I28" s="3">
        <v>4988.8891651599979</v>
      </c>
      <c r="J28">
        <v>7</v>
      </c>
      <c r="K28" s="4">
        <v>4.6672657203614909E-2</v>
      </c>
      <c r="L28" s="3">
        <v>5394.8598342899959</v>
      </c>
      <c r="M28" s="6">
        <v>8</v>
      </c>
      <c r="N28" s="3">
        <v>355.10357263998867</v>
      </c>
      <c r="O28" s="4">
        <v>7.0460465586827503E-2</v>
      </c>
      <c r="P28" s="3">
        <v>10795.311227210004</v>
      </c>
      <c r="Q28" s="6">
        <v>8</v>
      </c>
      <c r="R28" s="3">
        <v>577.79985494999346</v>
      </c>
      <c r="S28" s="4">
        <v>5.6549959564389463E-2</v>
      </c>
      <c r="W28" s="20">
        <v>2019</v>
      </c>
      <c r="X28" s="3">
        <v>68151.913886959941</v>
      </c>
      <c r="Y28">
        <v>6</v>
      </c>
      <c r="Z28" s="3">
        <v>1139.6999195702228</v>
      </c>
      <c r="AA28" s="21">
        <v>1.7007346155207381E-2</v>
      </c>
      <c r="AB28" s="3">
        <v>216889.37154906068</v>
      </c>
      <c r="AC28">
        <v>6</v>
      </c>
      <c r="AD28" s="3">
        <v>3942.9878505608067</v>
      </c>
      <c r="AE28" s="21">
        <v>1.8516340977846824E-2</v>
      </c>
      <c r="AF28" s="3">
        <v>78707.595353499579</v>
      </c>
      <c r="AG28" s="6">
        <v>6</v>
      </c>
      <c r="AH28" s="3">
        <v>1876.5396375996643</v>
      </c>
      <c r="AI28" s="4">
        <v>2.4424233405546225E-2</v>
      </c>
      <c r="AJ28" s="3">
        <v>241555.61214068957</v>
      </c>
      <c r="AK28" s="6">
        <v>6</v>
      </c>
      <c r="AL28" s="3">
        <v>3927.5471611598623</v>
      </c>
      <c r="AM28" s="4">
        <v>1.6528128365217221E-2</v>
      </c>
    </row>
    <row r="29" spans="4:39" x14ac:dyDescent="0.35">
      <c r="D29" s="22">
        <v>2021</v>
      </c>
      <c r="E29" s="3">
        <v>2669.9224838799992</v>
      </c>
      <c r="F29">
        <v>6</v>
      </c>
      <c r="G29" s="3">
        <v>31.677036299998235</v>
      </c>
      <c r="H29" s="4">
        <v>1.2006857181940722E-2</v>
      </c>
      <c r="I29" s="3">
        <v>4882.7198829600002</v>
      </c>
      <c r="J29">
        <v>8</v>
      </c>
      <c r="K29" s="4">
        <v>-2.1281146701240261E-2</v>
      </c>
      <c r="L29" s="3">
        <v>5576.2064388500048</v>
      </c>
      <c r="M29" s="6">
        <v>7</v>
      </c>
      <c r="N29" s="3">
        <v>181.34660456000893</v>
      </c>
      <c r="O29" s="4">
        <v>3.3614701795839252E-2</v>
      </c>
      <c r="P29" s="3">
        <v>10933.503504600012</v>
      </c>
      <c r="Q29" s="6">
        <v>7</v>
      </c>
      <c r="R29" s="3">
        <v>138.1922773900078</v>
      </c>
      <c r="S29" s="4">
        <v>1.2801138798267164E-2</v>
      </c>
      <c r="W29" s="20">
        <v>2020</v>
      </c>
      <c r="X29" s="3">
        <v>64805.5081857603</v>
      </c>
      <c r="Y29">
        <v>8</v>
      </c>
      <c r="Z29" s="3">
        <v>-3346.405701199641</v>
      </c>
      <c r="AA29" s="21">
        <v>-4.9102152974752178E-2</v>
      </c>
      <c r="AB29" s="3">
        <v>190171.37138858071</v>
      </c>
      <c r="AC29">
        <v>10</v>
      </c>
      <c r="AD29" s="3">
        <v>-26718.000160479976</v>
      </c>
      <c r="AE29" s="21">
        <v>-0.12318722660154113</v>
      </c>
      <c r="AF29" s="3">
        <v>68328.573646069723</v>
      </c>
      <c r="AG29" s="6">
        <v>11</v>
      </c>
      <c r="AH29" s="3">
        <v>-10379.021707429856</v>
      </c>
      <c r="AI29" s="4">
        <v>-0.13186810829138584</v>
      </c>
      <c r="AJ29" s="3">
        <v>201510.70710513968</v>
      </c>
      <c r="AK29" s="6">
        <v>13</v>
      </c>
      <c r="AL29" s="3">
        <v>-40044.905035549891</v>
      </c>
      <c r="AM29" s="4">
        <v>-0.16577923684185192</v>
      </c>
    </row>
    <row r="30" spans="4:39" x14ac:dyDescent="0.35">
      <c r="D30" s="22">
        <v>2022</v>
      </c>
      <c r="E30" s="3">
        <v>4123.4445044999993</v>
      </c>
      <c r="F30">
        <v>2</v>
      </c>
      <c r="G30" s="3">
        <v>1453.5220206200001</v>
      </c>
      <c r="H30" s="4">
        <v>0.54440607523095763</v>
      </c>
      <c r="I30" s="3">
        <v>7777.2989378799939</v>
      </c>
      <c r="J30">
        <v>3</v>
      </c>
      <c r="K30" s="4">
        <v>0.59282103505909967</v>
      </c>
      <c r="L30" s="3">
        <v>8132.2729269499987</v>
      </c>
      <c r="M30" s="6">
        <v>3</v>
      </c>
      <c r="N30" s="3">
        <v>2556.0664880999939</v>
      </c>
      <c r="O30" s="4">
        <v>0.45838806653419706</v>
      </c>
      <c r="P30" s="3">
        <v>16929.690197040003</v>
      </c>
      <c r="Q30" s="6">
        <v>1</v>
      </c>
      <c r="R30" s="3">
        <v>5996.186692439991</v>
      </c>
      <c r="S30" s="4">
        <v>0.54842317377199712</v>
      </c>
      <c r="W30" s="20">
        <v>2021</v>
      </c>
      <c r="X30" s="3">
        <v>76001.451275219923</v>
      </c>
      <c r="Y30">
        <v>5</v>
      </c>
      <c r="Z30" s="3">
        <v>11195.943089459623</v>
      </c>
      <c r="AA30" s="21">
        <v>0.17276221424523452</v>
      </c>
      <c r="AB30" s="3">
        <v>229873.19506671058</v>
      </c>
      <c r="AC30">
        <v>5</v>
      </c>
      <c r="AD30" s="3">
        <v>39701.823678129876</v>
      </c>
      <c r="AE30" s="21">
        <v>0.20876866685157558</v>
      </c>
      <c r="AF30" s="3">
        <v>85177.711776249693</v>
      </c>
      <c r="AG30" s="6">
        <v>5</v>
      </c>
      <c r="AH30" s="3">
        <v>16849.13813017997</v>
      </c>
      <c r="AI30" s="4">
        <v>0.24658992908963118</v>
      </c>
      <c r="AJ30" s="3">
        <v>246486.67504203983</v>
      </c>
      <c r="AK30" s="6">
        <v>5</v>
      </c>
      <c r="AL30" s="3">
        <v>44975.967936900153</v>
      </c>
      <c r="AM30" s="4">
        <v>0.22319393635710694</v>
      </c>
    </row>
    <row r="31" spans="4:39" x14ac:dyDescent="0.35">
      <c r="D31" s="22">
        <v>2023</v>
      </c>
      <c r="E31" s="3">
        <v>5014.7361495399946</v>
      </c>
      <c r="F31">
        <v>1</v>
      </c>
      <c r="G31" s="3">
        <v>891.29164503999527</v>
      </c>
      <c r="H31" s="4">
        <v>0.21615221062568213</v>
      </c>
      <c r="I31" s="3">
        <v>9297.1842091399994</v>
      </c>
      <c r="J31">
        <v>1</v>
      </c>
      <c r="K31" s="4">
        <v>0.19542585200850082</v>
      </c>
      <c r="L31" s="3">
        <v>7706.0570929399973</v>
      </c>
      <c r="M31" s="6">
        <v>5</v>
      </c>
      <c r="N31" s="3">
        <v>-426.21583401000134</v>
      </c>
      <c r="O31" s="4">
        <v>-5.2410419305719658E-2</v>
      </c>
      <c r="P31" s="3">
        <v>15900.756262509993</v>
      </c>
      <c r="Q31" s="6">
        <v>4</v>
      </c>
      <c r="R31" s="3">
        <v>-1028.9339345300104</v>
      </c>
      <c r="S31" s="4">
        <v>-6.077689092679972E-2</v>
      </c>
      <c r="W31" s="20">
        <v>2022</v>
      </c>
      <c r="X31" s="3">
        <v>94618.582360040076</v>
      </c>
      <c r="Y31">
        <v>1</v>
      </c>
      <c r="Z31" s="3">
        <v>18617.131084820154</v>
      </c>
      <c r="AA31" s="21">
        <v>0.24495757347320835</v>
      </c>
      <c r="AB31" s="3">
        <v>285818.98130129057</v>
      </c>
      <c r="AC31">
        <v>4</v>
      </c>
      <c r="AD31" s="3">
        <v>55945.78623457998</v>
      </c>
      <c r="AE31" s="21">
        <v>0.24337672871490823</v>
      </c>
      <c r="AF31" s="3">
        <v>116738.27368042008</v>
      </c>
      <c r="AG31" s="6">
        <v>1</v>
      </c>
      <c r="AH31" s="3">
        <v>31560.56190417039</v>
      </c>
      <c r="AI31" s="4">
        <v>0.37052605952923123</v>
      </c>
      <c r="AJ31" s="3">
        <v>343240.42116513976</v>
      </c>
      <c r="AK31" s="6">
        <v>1</v>
      </c>
      <c r="AL31" s="3">
        <v>96753.746123099932</v>
      </c>
      <c r="AM31" s="4">
        <v>0.39253134517960442</v>
      </c>
    </row>
    <row r="32" spans="4:39" x14ac:dyDescent="0.35">
      <c r="D32" s="22">
        <v>2024</v>
      </c>
      <c r="E32" s="3">
        <v>3735.3149434600032</v>
      </c>
      <c r="F32">
        <v>5</v>
      </c>
      <c r="G32" s="3">
        <v>-1279.4212060799914</v>
      </c>
      <c r="H32" s="4">
        <v>-0.25513230764840011</v>
      </c>
      <c r="I32" s="3">
        <v>7292.0018156899923</v>
      </c>
      <c r="J32">
        <v>5</v>
      </c>
      <c r="K32" s="4">
        <v>-0.21567631105757012</v>
      </c>
      <c r="L32" s="3">
        <v>7759.5709893800013</v>
      </c>
      <c r="M32" s="6">
        <v>4</v>
      </c>
      <c r="N32" s="3">
        <v>53.513896440003919</v>
      </c>
      <c r="O32" s="4">
        <v>6.9443939740638783E-3</v>
      </c>
      <c r="P32" s="3">
        <v>15035.520732100013</v>
      </c>
      <c r="Q32" s="6">
        <v>5</v>
      </c>
      <c r="R32" s="3">
        <v>-865.23553040998013</v>
      </c>
      <c r="S32" s="4">
        <v>-5.4414740791291161E-2</v>
      </c>
      <c r="W32" s="20">
        <v>2023</v>
      </c>
      <c r="X32" s="3">
        <v>86981.543939309908</v>
      </c>
      <c r="Y32">
        <v>4</v>
      </c>
      <c r="Z32" s="3">
        <v>-7637.0384207301686</v>
      </c>
      <c r="AA32" s="21">
        <v>-8.0713938322072076E-2</v>
      </c>
      <c r="AB32" s="3">
        <v>288438.25334794982</v>
      </c>
      <c r="AC32">
        <v>1</v>
      </c>
      <c r="AD32" s="3">
        <v>2619.2720466592582</v>
      </c>
      <c r="AE32" s="21">
        <v>9.1640941225601402E-3</v>
      </c>
      <c r="AF32" s="3">
        <v>99986.349154769516</v>
      </c>
      <c r="AG32" s="6">
        <v>4</v>
      </c>
      <c r="AH32" s="3">
        <v>-16751.924525650567</v>
      </c>
      <c r="AI32" s="4">
        <v>-0.14349984797197046</v>
      </c>
      <c r="AJ32" s="3">
        <v>317441.87937266973</v>
      </c>
      <c r="AK32" s="6">
        <v>3</v>
      </c>
      <c r="AL32" s="3">
        <v>-25798.54179247003</v>
      </c>
      <c r="AM32" s="4">
        <v>-7.5161723974397021E-2</v>
      </c>
    </row>
    <row r="33" spans="4:39" x14ac:dyDescent="0.35">
      <c r="D33" s="22">
        <v>2025</v>
      </c>
      <c r="E33" s="3">
        <v>4088.3603099400002</v>
      </c>
      <c r="F33">
        <v>3</v>
      </c>
      <c r="G33" s="3">
        <v>353.04536647999703</v>
      </c>
      <c r="H33" s="4">
        <v>9.4515555401326612E-2</v>
      </c>
      <c r="I33" s="3">
        <v>7844.7546756699958</v>
      </c>
      <c r="J33">
        <v>2</v>
      </c>
      <c r="K33" s="4">
        <v>7.5802622373277728E-2</v>
      </c>
      <c r="L33" s="3">
        <v>8158.5001930499893</v>
      </c>
      <c r="M33" s="6">
        <v>2</v>
      </c>
      <c r="N33" s="3">
        <v>398.92920366998806</v>
      </c>
      <c r="O33" s="4">
        <v>5.1411244798968303E-2</v>
      </c>
      <c r="P33" s="3">
        <v>16473.690414709985</v>
      </c>
      <c r="Q33" s="6">
        <v>2</v>
      </c>
      <c r="R33" s="3">
        <v>1438.1696826099724</v>
      </c>
      <c r="S33" s="4">
        <v>9.5651471487752326E-2</v>
      </c>
      <c r="W33" s="20">
        <v>2024</v>
      </c>
      <c r="X33" s="3">
        <v>91700.352240359905</v>
      </c>
      <c r="Y33">
        <v>2</v>
      </c>
      <c r="Z33" s="3">
        <v>4718.8083010499977</v>
      </c>
      <c r="AA33" s="21">
        <v>5.4250684539957961E-2</v>
      </c>
      <c r="AB33" s="3">
        <v>286805.8261179704</v>
      </c>
      <c r="AC33">
        <v>3</v>
      </c>
      <c r="AD33" s="3">
        <v>-1632.4272299794247</v>
      </c>
      <c r="AE33" s="21">
        <v>-5.6595379116035627E-3</v>
      </c>
      <c r="AF33" s="3">
        <v>102968.91929002988</v>
      </c>
      <c r="AG33" s="6">
        <v>3</v>
      </c>
      <c r="AH33" s="3">
        <v>2982.5701352603646</v>
      </c>
      <c r="AI33" s="4">
        <v>2.9829773368798884E-2</v>
      </c>
      <c r="AJ33" s="3">
        <v>313896.85753550037</v>
      </c>
      <c r="AK33" s="6">
        <v>4</v>
      </c>
      <c r="AL33" s="3">
        <v>-3545.0218371693627</v>
      </c>
      <c r="AM33" s="4">
        <v>-1.1167467393322639E-2</v>
      </c>
    </row>
    <row r="34" spans="4:39" x14ac:dyDescent="0.35">
      <c r="D34" s="22">
        <v>2026</v>
      </c>
      <c r="E34" s="3">
        <v>3863.594857749998</v>
      </c>
      <c r="F34">
        <v>4</v>
      </c>
      <c r="G34" s="3">
        <v>-224.76545219000218</v>
      </c>
      <c r="H34" s="4">
        <v>-5.4976918654535356E-2</v>
      </c>
      <c r="I34" s="3">
        <v>7705.954152090002</v>
      </c>
      <c r="J34">
        <v>4</v>
      </c>
      <c r="K34" s="4">
        <v>-1.7693417999478656E-2</v>
      </c>
      <c r="L34" s="3">
        <v>8345.8608026300026</v>
      </c>
      <c r="M34" s="6">
        <v>1</v>
      </c>
      <c r="N34" s="3">
        <v>187.36060958001326</v>
      </c>
      <c r="O34" s="4">
        <v>2.296507999590669E-2</v>
      </c>
      <c r="P34" s="3">
        <v>16254.66574180001</v>
      </c>
      <c r="Q34" s="6">
        <v>3</v>
      </c>
      <c r="R34" s="3">
        <v>-219.02467290997447</v>
      </c>
      <c r="S34" s="4">
        <v>-1.329542242182713E-2</v>
      </c>
      <c r="W34" s="20">
        <v>2025</v>
      </c>
      <c r="X34" s="3">
        <v>91188.428654390242</v>
      </c>
      <c r="Y34">
        <v>3</v>
      </c>
      <c r="Z34" s="3">
        <v>-511.92358596966369</v>
      </c>
      <c r="AA34" s="21">
        <v>-5.582569460887532E-3</v>
      </c>
      <c r="AB34" s="3">
        <v>288339.30656581034</v>
      </c>
      <c r="AC34">
        <v>2</v>
      </c>
      <c r="AD34" s="3">
        <v>1533.4804478399456</v>
      </c>
      <c r="AE34" s="21">
        <v>5.3467548710435242E-3</v>
      </c>
      <c r="AF34" s="3">
        <v>107182.34782702944</v>
      </c>
      <c r="AG34" s="6">
        <v>2</v>
      </c>
      <c r="AH34" s="3">
        <v>4213.4285369995632</v>
      </c>
      <c r="AI34" s="4">
        <v>4.091942079271238E-2</v>
      </c>
      <c r="AJ34" s="3">
        <v>329445.95194544969</v>
      </c>
      <c r="AK34" s="6">
        <v>2</v>
      </c>
      <c r="AL34" s="3">
        <v>15549.094409949321</v>
      </c>
      <c r="AM34" s="4">
        <v>4.9535680388870462E-2</v>
      </c>
    </row>
    <row r="35" spans="4:39" x14ac:dyDescent="0.35">
      <c r="D35" s="20" t="s">
        <v>11</v>
      </c>
      <c r="W35" s="20">
        <v>2026</v>
      </c>
      <c r="X35" s="3"/>
      <c r="Y35">
        <v>32</v>
      </c>
      <c r="Z35" s="3">
        <v>-91188.428654390242</v>
      </c>
      <c r="AA35" s="21">
        <v>-1</v>
      </c>
      <c r="AB35" s="3">
        <v>60646.582582539864</v>
      </c>
      <c r="AC35">
        <v>30</v>
      </c>
      <c r="AD35" s="3">
        <v>-227692.72398327047</v>
      </c>
      <c r="AE35" s="21">
        <v>-0.7896693888014954</v>
      </c>
      <c r="AF35" s="3"/>
      <c r="AG35" s="6">
        <v>32</v>
      </c>
      <c r="AH35" s="3">
        <v>-107182.34782702944</v>
      </c>
      <c r="AI35" s="4">
        <v>-1</v>
      </c>
      <c r="AJ35" s="3">
        <v>67952.110402360297</v>
      </c>
      <c r="AK35" s="6">
        <v>31</v>
      </c>
      <c r="AL35" s="3">
        <v>-261493.84154308939</v>
      </c>
      <c r="AM35" s="4">
        <v>-0.79373821411042278</v>
      </c>
    </row>
    <row r="36" spans="4:39" x14ac:dyDescent="0.35">
      <c r="D36" s="22">
        <v>1995</v>
      </c>
      <c r="E36" s="3">
        <v>5744.1663349479713</v>
      </c>
      <c r="F36">
        <v>32</v>
      </c>
      <c r="G36" s="3">
        <v>5744.1663349479713</v>
      </c>
      <c r="H36" s="4">
        <v>-1</v>
      </c>
      <c r="I36" s="3">
        <v>11378.313198146941</v>
      </c>
      <c r="J36">
        <v>32</v>
      </c>
      <c r="K36" s="4">
        <v>-1</v>
      </c>
      <c r="L36" s="3">
        <v>6965.2592680140151</v>
      </c>
      <c r="M36" s="6">
        <v>32</v>
      </c>
      <c r="N36" s="3">
        <v>6965.2592680140151</v>
      </c>
      <c r="O36" s="4">
        <v>-1</v>
      </c>
      <c r="P36" s="3">
        <v>13610.648949522008</v>
      </c>
      <c r="Q36" s="6">
        <v>32</v>
      </c>
      <c r="R36" s="3">
        <v>13610.648949522008</v>
      </c>
      <c r="S36" s="4">
        <v>-1</v>
      </c>
    </row>
    <row r="37" spans="4:39" x14ac:dyDescent="0.35">
      <c r="D37" s="22">
        <v>1996</v>
      </c>
      <c r="E37" s="3">
        <v>6217.7010461119826</v>
      </c>
      <c r="F37">
        <v>31</v>
      </c>
      <c r="G37" s="3">
        <v>473.53471116401124</v>
      </c>
      <c r="H37" s="4">
        <v>8.2437499813156068E-2</v>
      </c>
      <c r="I37" s="3">
        <v>12474.709773544995</v>
      </c>
      <c r="J37">
        <v>31</v>
      </c>
      <c r="K37" s="4">
        <v>9.6358445782333657E-2</v>
      </c>
      <c r="L37" s="3">
        <v>7803.4904139250166</v>
      </c>
      <c r="M37" s="6">
        <v>31</v>
      </c>
      <c r="N37" s="3">
        <v>838.23114591100148</v>
      </c>
      <c r="O37" s="4">
        <v>0.12034457206214011</v>
      </c>
      <c r="P37" s="3">
        <v>15104.949281142981</v>
      </c>
      <c r="Q37" s="6">
        <v>31</v>
      </c>
      <c r="R37" s="3">
        <v>1494.3003316209724</v>
      </c>
      <c r="S37" s="4">
        <v>0.10978905834416142</v>
      </c>
      <c r="X37">
        <v>288339.30656581034</v>
      </c>
      <c r="Y37">
        <v>329445.9519454501</v>
      </c>
      <c r="Z37">
        <f>X37-Y37</f>
        <v>-41106.645379639755</v>
      </c>
      <c r="AA37" s="187">
        <f>X37/Y37</f>
        <v>0.87522491887699316</v>
      </c>
    </row>
    <row r="38" spans="4:39" x14ac:dyDescent="0.35">
      <c r="D38" s="22">
        <v>1997</v>
      </c>
      <c r="E38" s="3">
        <v>6745.8130613250096</v>
      </c>
      <c r="F38">
        <v>30</v>
      </c>
      <c r="G38" s="3">
        <v>528.11201521302701</v>
      </c>
      <c r="H38" s="4">
        <v>8.493686191993155E-2</v>
      </c>
      <c r="I38" s="3">
        <v>13728.992572194024</v>
      </c>
      <c r="J38">
        <v>30</v>
      </c>
      <c r="K38" s="4">
        <v>0.10054605048279153</v>
      </c>
      <c r="L38" s="3">
        <v>8233.1992040149853</v>
      </c>
      <c r="M38" s="6">
        <v>30</v>
      </c>
      <c r="N38" s="3">
        <v>429.70879008996872</v>
      </c>
      <c r="O38" s="4">
        <v>5.5066228994549826E-2</v>
      </c>
      <c r="P38" s="3">
        <v>16356.960108349023</v>
      </c>
      <c r="Q38" s="6">
        <v>30</v>
      </c>
      <c r="R38" s="3">
        <v>1252.0108272060424</v>
      </c>
      <c r="S38" s="4">
        <v>8.2887456548368155E-2</v>
      </c>
    </row>
    <row r="39" spans="4:39" x14ac:dyDescent="0.35">
      <c r="D39" s="22">
        <v>1998</v>
      </c>
      <c r="E39" s="3">
        <v>8310.3643589539897</v>
      </c>
      <c r="F39">
        <v>28</v>
      </c>
      <c r="G39" s="3">
        <v>1564.5512976289801</v>
      </c>
      <c r="H39" s="4">
        <v>0.23192924016807415</v>
      </c>
      <c r="I39" s="3">
        <v>16039.900669788982</v>
      </c>
      <c r="J39">
        <v>28</v>
      </c>
      <c r="K39" s="4">
        <v>0.16832320983808735</v>
      </c>
      <c r="L39" s="3">
        <v>9745.5206540479903</v>
      </c>
      <c r="M39" s="6">
        <v>29</v>
      </c>
      <c r="N39" s="3">
        <v>1512.321450033005</v>
      </c>
      <c r="O39" s="4">
        <v>0.18368575963709333</v>
      </c>
      <c r="P39" s="3">
        <v>18851.160946136959</v>
      </c>
      <c r="Q39" s="6">
        <v>29</v>
      </c>
      <c r="R39" s="3">
        <v>2494.2008377879356</v>
      </c>
      <c r="S39" s="4">
        <v>0.15248559764566694</v>
      </c>
    </row>
    <row r="40" spans="4:39" x14ac:dyDescent="0.35">
      <c r="D40" s="22">
        <v>1999</v>
      </c>
      <c r="E40" s="3">
        <v>8272.7004845670308</v>
      </c>
      <c r="F40">
        <v>29</v>
      </c>
      <c r="G40" s="3">
        <v>-37.663874386958923</v>
      </c>
      <c r="H40" s="4">
        <v>-4.5321568056613248E-3</v>
      </c>
      <c r="I40" s="3">
        <v>15732.975558310056</v>
      </c>
      <c r="J40">
        <v>29</v>
      </c>
      <c r="K40" s="4">
        <v>-1.9135100509507286E-2</v>
      </c>
      <c r="L40" s="3">
        <v>10390.95355213304</v>
      </c>
      <c r="M40" s="6">
        <v>28</v>
      </c>
      <c r="N40" s="3">
        <v>645.4328980850496</v>
      </c>
      <c r="O40" s="4">
        <v>6.6228672740738181E-2</v>
      </c>
      <c r="P40" s="3">
        <v>19828.317047173037</v>
      </c>
      <c r="Q40" s="6">
        <v>28</v>
      </c>
      <c r="R40" s="3">
        <v>977.15610103607833</v>
      </c>
      <c r="S40" s="4">
        <v>5.183532748078945E-2</v>
      </c>
    </row>
    <row r="41" spans="4:39" x14ac:dyDescent="0.35">
      <c r="D41" s="22">
        <v>2000</v>
      </c>
      <c r="E41" s="3">
        <v>9915.3483786899869</v>
      </c>
      <c r="F41">
        <v>27</v>
      </c>
      <c r="G41" s="3">
        <v>1642.6478941229561</v>
      </c>
      <c r="H41" s="4">
        <v>0.1985624763264866</v>
      </c>
      <c r="I41" s="3">
        <v>18651.564105186968</v>
      </c>
      <c r="J41">
        <v>27</v>
      </c>
      <c r="K41" s="4">
        <v>0.18550772776961022</v>
      </c>
      <c r="L41" s="3">
        <v>13131.704117302001</v>
      </c>
      <c r="M41" s="6">
        <v>27</v>
      </c>
      <c r="N41" s="3">
        <v>2740.7505651689607</v>
      </c>
      <c r="O41" s="4">
        <v>0.26376314275857227</v>
      </c>
      <c r="P41" s="3">
        <v>25252.948186047011</v>
      </c>
      <c r="Q41" s="6">
        <v>27</v>
      </c>
      <c r="R41" s="3">
        <v>5424.6311388739741</v>
      </c>
      <c r="S41" s="4">
        <v>0.27358000812516625</v>
      </c>
    </row>
    <row r="42" spans="4:39" x14ac:dyDescent="0.35">
      <c r="D42" s="22">
        <v>2001</v>
      </c>
      <c r="E42" s="3">
        <v>10965.71835598004</v>
      </c>
      <c r="F42">
        <v>26</v>
      </c>
      <c r="G42" s="3">
        <v>1050.3699772900527</v>
      </c>
      <c r="H42" s="4">
        <v>0.10593374404751144</v>
      </c>
      <c r="I42" s="3">
        <v>22039.970723930077</v>
      </c>
      <c r="J42">
        <v>25</v>
      </c>
      <c r="K42" s="4">
        <v>0.18166876513057684</v>
      </c>
      <c r="L42" s="3">
        <v>14093.21609771996</v>
      </c>
      <c r="M42" s="6">
        <v>26</v>
      </c>
      <c r="N42" s="3">
        <v>961.51198041795942</v>
      </c>
      <c r="O42" s="4">
        <v>7.3220655280459512E-2</v>
      </c>
      <c r="P42" s="3">
        <v>28525.30833122999</v>
      </c>
      <c r="Q42" s="6">
        <v>25</v>
      </c>
      <c r="R42" s="3">
        <v>3272.3601451829782</v>
      </c>
      <c r="S42" s="4">
        <v>0.12958329146658021</v>
      </c>
    </row>
    <row r="43" spans="4:39" x14ac:dyDescent="0.35">
      <c r="D43" s="22">
        <v>2002</v>
      </c>
      <c r="E43" s="3">
        <v>11098.644239940029</v>
      </c>
      <c r="F43">
        <v>25</v>
      </c>
      <c r="G43" s="3">
        <v>132.92588395998973</v>
      </c>
      <c r="H43" s="4">
        <v>1.2121949483364203E-2</v>
      </c>
      <c r="I43" s="3">
        <v>21881.226124950059</v>
      </c>
      <c r="J43">
        <v>26</v>
      </c>
      <c r="K43" s="4">
        <v>-7.2025775790918178E-3</v>
      </c>
      <c r="L43" s="3">
        <v>14207.678006930029</v>
      </c>
      <c r="M43" s="6">
        <v>25</v>
      </c>
      <c r="N43" s="3">
        <v>114.46190921006928</v>
      </c>
      <c r="O43" s="4">
        <v>8.1217735126184465E-3</v>
      </c>
      <c r="P43" s="3">
        <v>28287.49933213001</v>
      </c>
      <c r="Q43" s="6">
        <v>26</v>
      </c>
      <c r="R43" s="3">
        <v>-237.8089990999797</v>
      </c>
      <c r="S43" s="4">
        <v>-8.3367722563623126E-3</v>
      </c>
    </row>
    <row r="44" spans="4:39" x14ac:dyDescent="0.35">
      <c r="D44" s="22">
        <v>2003</v>
      </c>
      <c r="E44" s="3">
        <v>11463.595272399931</v>
      </c>
      <c r="F44">
        <v>24</v>
      </c>
      <c r="G44" s="3">
        <v>364.9510324599014</v>
      </c>
      <c r="H44" s="4">
        <v>3.2882487677780903E-2</v>
      </c>
      <c r="I44" s="3">
        <v>22750.55439341996</v>
      </c>
      <c r="J44">
        <v>24</v>
      </c>
      <c r="K44" s="4">
        <v>3.9729412945403997E-2</v>
      </c>
      <c r="L44" s="3">
        <v>14738.07082162991</v>
      </c>
      <c r="M44" s="6">
        <v>24</v>
      </c>
      <c r="N44" s="3">
        <v>530.39281469988055</v>
      </c>
      <c r="O44" s="4">
        <v>3.7331421393500985E-2</v>
      </c>
      <c r="P44" s="3">
        <v>29309.082908599841</v>
      </c>
      <c r="Q44" s="6">
        <v>24</v>
      </c>
      <c r="R44" s="3">
        <v>1021.5835764698313</v>
      </c>
      <c r="S44" s="4">
        <v>3.6114311996093607E-2</v>
      </c>
    </row>
    <row r="45" spans="4:39" x14ac:dyDescent="0.35">
      <c r="D45" s="22">
        <v>2004</v>
      </c>
      <c r="E45" s="3">
        <v>11850.76829477994</v>
      </c>
      <c r="F45">
        <v>23</v>
      </c>
      <c r="G45" s="3">
        <v>387.17302238000957</v>
      </c>
      <c r="H45" s="4">
        <v>3.3774135703497743E-2</v>
      </c>
      <c r="I45" s="3">
        <v>23038.330369240008</v>
      </c>
      <c r="J45">
        <v>23</v>
      </c>
      <c r="K45" s="4">
        <v>1.2649185195384938E-2</v>
      </c>
      <c r="L45" s="3">
        <v>15839.630860849989</v>
      </c>
      <c r="M45" s="6">
        <v>23</v>
      </c>
      <c r="N45" s="3">
        <v>1101.5600392200795</v>
      </c>
      <c r="O45" s="4">
        <v>7.4742485129288827E-2</v>
      </c>
      <c r="P45" s="3">
        <v>30991.331035079987</v>
      </c>
      <c r="Q45" s="6">
        <v>23</v>
      </c>
      <c r="R45" s="3">
        <v>1682.2481264801463</v>
      </c>
      <c r="S45" s="4">
        <v>5.7396818990421039E-2</v>
      </c>
    </row>
    <row r="46" spans="4:39" x14ac:dyDescent="0.35">
      <c r="D46" s="22">
        <v>2005</v>
      </c>
      <c r="E46" s="3">
        <v>12396.43440228006</v>
      </c>
      <c r="F46">
        <v>22</v>
      </c>
      <c r="G46" s="3">
        <v>545.66610750011932</v>
      </c>
      <c r="H46" s="4">
        <v>4.6044787470908233E-2</v>
      </c>
      <c r="I46" s="3">
        <v>23715.580349990079</v>
      </c>
      <c r="J46">
        <v>22</v>
      </c>
      <c r="K46" s="4">
        <v>2.9396660690928833E-2</v>
      </c>
      <c r="L46" s="3">
        <v>17576.06068536995</v>
      </c>
      <c r="M46" s="6">
        <v>21</v>
      </c>
      <c r="N46" s="3">
        <v>1736.4298245199607</v>
      </c>
      <c r="O46" s="4">
        <v>0.10962564972469191</v>
      </c>
      <c r="P46" s="3">
        <v>34536.963643609881</v>
      </c>
      <c r="Q46" s="6">
        <v>21</v>
      </c>
      <c r="R46" s="3">
        <v>3545.6326085298933</v>
      </c>
      <c r="S46" s="4">
        <v>0.11440723873771308</v>
      </c>
    </row>
    <row r="47" spans="4:39" x14ac:dyDescent="0.35">
      <c r="D47" s="22">
        <v>2006</v>
      </c>
      <c r="E47" s="3">
        <v>13692.329854449919</v>
      </c>
      <c r="F47">
        <v>20</v>
      </c>
      <c r="G47" s="3">
        <v>1295.8954521698597</v>
      </c>
      <c r="H47" s="4">
        <v>0.10453775739994287</v>
      </c>
      <c r="I47" s="3">
        <v>27145.829103119911</v>
      </c>
      <c r="J47">
        <v>19</v>
      </c>
      <c r="K47" s="4">
        <v>0.14464114740212408</v>
      </c>
      <c r="L47" s="3">
        <v>20670.10989587997</v>
      </c>
      <c r="M47" s="6">
        <v>18</v>
      </c>
      <c r="N47" s="3">
        <v>3094.0492105100202</v>
      </c>
      <c r="O47" s="4">
        <v>0.17603769501578137</v>
      </c>
      <c r="P47" s="3">
        <v>40707.651971129977</v>
      </c>
      <c r="Q47" s="6">
        <v>19</v>
      </c>
      <c r="R47" s="3">
        <v>6170.6883275200962</v>
      </c>
      <c r="S47" s="4">
        <v>0.17866910337561803</v>
      </c>
    </row>
    <row r="48" spans="4:39" x14ac:dyDescent="0.35">
      <c r="D48" s="22">
        <v>2007</v>
      </c>
      <c r="E48" s="3">
        <v>15216.83678008001</v>
      </c>
      <c r="F48">
        <v>18</v>
      </c>
      <c r="G48" s="3">
        <v>1524.5069256300903</v>
      </c>
      <c r="H48" s="4">
        <v>0.11134021323147092</v>
      </c>
      <c r="I48" s="3">
        <v>29618.53308443995</v>
      </c>
      <c r="J48">
        <v>18</v>
      </c>
      <c r="K48" s="4">
        <v>9.1089646660887924E-2</v>
      </c>
      <c r="L48" s="3">
        <v>22498.03793145005</v>
      </c>
      <c r="M48" s="6">
        <v>12</v>
      </c>
      <c r="N48" s="3">
        <v>1827.9280355700794</v>
      </c>
      <c r="O48" s="4">
        <v>8.8433397053898855E-2</v>
      </c>
      <c r="P48" s="3">
        <v>44829.520990160068</v>
      </c>
      <c r="Q48" s="6">
        <v>12</v>
      </c>
      <c r="R48" s="3">
        <v>4121.8690190300913</v>
      </c>
      <c r="S48" s="4">
        <v>0.10125538613608409</v>
      </c>
    </row>
    <row r="49" spans="4:19" x14ac:dyDescent="0.35">
      <c r="D49" s="22">
        <v>2008</v>
      </c>
      <c r="E49" s="3">
        <v>16933.478926619919</v>
      </c>
      <c r="F49">
        <v>17</v>
      </c>
      <c r="G49" s="3">
        <v>1716.6421465399089</v>
      </c>
      <c r="H49" s="4">
        <v>0.11281202337578611</v>
      </c>
      <c r="I49" s="3">
        <v>32855.429080019909</v>
      </c>
      <c r="J49">
        <v>17</v>
      </c>
      <c r="K49" s="4">
        <v>0.10928616843892436</v>
      </c>
      <c r="L49" s="3">
        <v>25143.166745579929</v>
      </c>
      <c r="M49" s="6">
        <v>8</v>
      </c>
      <c r="N49" s="3">
        <v>2645.1288141298792</v>
      </c>
      <c r="O49" s="4">
        <v>0.11757153322389269</v>
      </c>
      <c r="P49" s="3">
        <v>50686.26243463</v>
      </c>
      <c r="Q49" s="6">
        <v>9</v>
      </c>
      <c r="R49" s="3">
        <v>5856.7414444699316</v>
      </c>
      <c r="S49" s="4">
        <v>0.13064474736982956</v>
      </c>
    </row>
    <row r="50" spans="4:19" x14ac:dyDescent="0.35">
      <c r="D50" s="22">
        <v>2009</v>
      </c>
      <c r="E50" s="3">
        <v>12737.80876520008</v>
      </c>
      <c r="F50">
        <v>21</v>
      </c>
      <c r="G50" s="3">
        <v>-4195.6701614198391</v>
      </c>
      <c r="H50" s="4">
        <v>-0.24777366656913746</v>
      </c>
      <c r="I50" s="3">
        <v>24273.397599879987</v>
      </c>
      <c r="J50">
        <v>21</v>
      </c>
      <c r="K50" s="4">
        <v>-0.26120588652908017</v>
      </c>
      <c r="L50" s="3">
        <v>16973.312977290028</v>
      </c>
      <c r="M50" s="6">
        <v>22</v>
      </c>
      <c r="N50" s="3">
        <v>-8169.8537682899005</v>
      </c>
      <c r="O50" s="4">
        <v>-0.324933364637775</v>
      </c>
      <c r="P50" s="3">
        <v>33061.611264520092</v>
      </c>
      <c r="Q50" s="6">
        <v>22</v>
      </c>
      <c r="R50" s="3">
        <v>-17624.651170109908</v>
      </c>
      <c r="S50" s="4">
        <v>-0.34772047342887824</v>
      </c>
    </row>
    <row r="51" spans="4:19" x14ac:dyDescent="0.35">
      <c r="D51" s="22">
        <v>2010</v>
      </c>
      <c r="E51" s="3">
        <v>14503.99959804995</v>
      </c>
      <c r="F51">
        <v>19</v>
      </c>
      <c r="G51" s="3">
        <v>1766.1908328498703</v>
      </c>
      <c r="H51" s="4">
        <v>0.13865735193600459</v>
      </c>
      <c r="I51" s="3">
        <v>27128.23145301998</v>
      </c>
      <c r="J51">
        <v>20</v>
      </c>
      <c r="K51" s="4">
        <v>0.11761162982614803</v>
      </c>
      <c r="L51" s="3">
        <v>17827.536729819862</v>
      </c>
      <c r="M51" s="6">
        <v>20</v>
      </c>
      <c r="N51" s="3">
        <v>854.22375252983329</v>
      </c>
      <c r="O51" s="4">
        <v>5.0327461331371781E-2</v>
      </c>
      <c r="P51" s="3">
        <v>35406.216643089901</v>
      </c>
      <c r="Q51" s="6">
        <v>20</v>
      </c>
      <c r="R51" s="3">
        <v>2344.6053785698095</v>
      </c>
      <c r="S51" s="4">
        <v>7.0916246634534552E-2</v>
      </c>
    </row>
    <row r="52" spans="4:19" x14ac:dyDescent="0.35">
      <c r="D52" s="22">
        <v>2011</v>
      </c>
      <c r="E52" s="3">
        <v>17676.88072007992</v>
      </c>
      <c r="F52">
        <v>16</v>
      </c>
      <c r="G52" s="3">
        <v>3172.8811220299704</v>
      </c>
      <c r="H52" s="4">
        <v>0.2187590464671938</v>
      </c>
      <c r="I52" s="3">
        <v>34291.140313170021</v>
      </c>
      <c r="J52">
        <v>16</v>
      </c>
      <c r="K52" s="4">
        <v>0.26403891726427475</v>
      </c>
      <c r="L52" s="3">
        <v>21184.28772765999</v>
      </c>
      <c r="M52" s="6">
        <v>17</v>
      </c>
      <c r="N52" s="3">
        <v>3356.7509978401285</v>
      </c>
      <c r="O52" s="4">
        <v>0.18829023037295678</v>
      </c>
      <c r="P52" s="3">
        <v>43175.127779990085</v>
      </c>
      <c r="Q52" s="6">
        <v>17</v>
      </c>
      <c r="R52" s="3">
        <v>7768.9111369001839</v>
      </c>
      <c r="S52" s="4">
        <v>0.21942223353639267</v>
      </c>
    </row>
    <row r="53" spans="4:19" x14ac:dyDescent="0.35">
      <c r="D53" s="22">
        <v>2012</v>
      </c>
      <c r="E53" s="3">
        <v>18498.08850675014</v>
      </c>
      <c r="F53">
        <v>15</v>
      </c>
      <c r="G53" s="3">
        <v>821.20778667022023</v>
      </c>
      <c r="H53" s="4">
        <v>4.6456600554948269E-2</v>
      </c>
      <c r="I53" s="3">
        <v>36068.600499620152</v>
      </c>
      <c r="J53">
        <v>15</v>
      </c>
      <c r="K53" s="4">
        <v>5.1834385506493996E-2</v>
      </c>
      <c r="L53" s="3">
        <v>22370.15964962008</v>
      </c>
      <c r="M53" s="6">
        <v>13</v>
      </c>
      <c r="N53" s="3">
        <v>1185.8719219600898</v>
      </c>
      <c r="O53" s="4">
        <v>5.59788432448316E-2</v>
      </c>
      <c r="P53" s="3">
        <v>43582.28371062017</v>
      </c>
      <c r="Q53" s="6">
        <v>13</v>
      </c>
      <c r="R53" s="3">
        <v>407.15593063008419</v>
      </c>
      <c r="S53" s="4">
        <v>9.4303352778677407E-3</v>
      </c>
    </row>
    <row r="54" spans="4:19" x14ac:dyDescent="0.35">
      <c r="D54" s="22">
        <v>2013</v>
      </c>
      <c r="E54" s="3">
        <v>19199.99707683003</v>
      </c>
      <c r="F54">
        <v>14</v>
      </c>
      <c r="G54" s="3">
        <v>701.90857007988961</v>
      </c>
      <c r="H54" s="4">
        <v>3.7944924407933067E-2</v>
      </c>
      <c r="I54" s="3">
        <v>37898.934454690083</v>
      </c>
      <c r="J54">
        <v>14</v>
      </c>
      <c r="K54" s="4">
        <v>5.0745910008047179E-2</v>
      </c>
      <c r="L54" s="3">
        <v>19998.524527900008</v>
      </c>
      <c r="M54" s="6">
        <v>19</v>
      </c>
      <c r="N54" s="3">
        <v>-2371.6351217200718</v>
      </c>
      <c r="O54" s="4">
        <v>-0.10601780044785469</v>
      </c>
      <c r="P54" s="3">
        <v>42092.84628836011</v>
      </c>
      <c r="Q54" s="6">
        <v>18</v>
      </c>
      <c r="R54" s="3">
        <v>-1489.43742226006</v>
      </c>
      <c r="S54" s="4">
        <v>-3.4175295451466026E-2</v>
      </c>
    </row>
    <row r="55" spans="4:19" x14ac:dyDescent="0.35">
      <c r="D55" s="22">
        <v>2014</v>
      </c>
      <c r="E55" s="3">
        <v>19787.92818863002</v>
      </c>
      <c r="F55">
        <v>13</v>
      </c>
      <c r="G55" s="3">
        <v>587.93111179998959</v>
      </c>
      <c r="H55" s="4">
        <v>3.0621416734978979E-2</v>
      </c>
      <c r="I55" s="3">
        <v>38944.866453630137</v>
      </c>
      <c r="J55">
        <v>12</v>
      </c>
      <c r="K55" s="4">
        <v>2.7597926273903894E-2</v>
      </c>
      <c r="L55" s="3">
        <v>21303.395089149959</v>
      </c>
      <c r="M55" s="6">
        <v>16</v>
      </c>
      <c r="N55" s="3">
        <v>1304.8705612499507</v>
      </c>
      <c r="O55" s="4">
        <v>6.5248341667882626E-2</v>
      </c>
      <c r="P55" s="3">
        <v>43189.363783729801</v>
      </c>
      <c r="Q55" s="6">
        <v>16</v>
      </c>
      <c r="R55" s="3">
        <v>1096.5174953696915</v>
      </c>
      <c r="S55" s="4">
        <v>2.6049972668940491E-2</v>
      </c>
    </row>
    <row r="56" spans="4:19" x14ac:dyDescent="0.35">
      <c r="D56" s="22">
        <v>2015</v>
      </c>
      <c r="E56" s="3">
        <v>19978.938602160069</v>
      </c>
      <c r="F56">
        <v>12</v>
      </c>
      <c r="G56" s="3">
        <v>191.01041353004985</v>
      </c>
      <c r="H56" s="4">
        <v>9.6528758195011388E-3</v>
      </c>
      <c r="I56" s="3">
        <v>38462.995678700019</v>
      </c>
      <c r="J56">
        <v>13</v>
      </c>
      <c r="K56" s="4">
        <v>-1.237315258235272E-2</v>
      </c>
      <c r="L56" s="3">
        <v>22274.130890900069</v>
      </c>
      <c r="M56" s="6">
        <v>15</v>
      </c>
      <c r="N56" s="3">
        <v>970.73580175011011</v>
      </c>
      <c r="O56" s="4">
        <v>4.5567187656605723E-2</v>
      </c>
      <c r="P56" s="3">
        <v>43284.727225840063</v>
      </c>
      <c r="Q56" s="6">
        <v>15</v>
      </c>
      <c r="R56" s="3">
        <v>95.363442110261531</v>
      </c>
      <c r="S56" s="4">
        <v>2.2080307222813733E-3</v>
      </c>
    </row>
    <row r="57" spans="4:19" x14ac:dyDescent="0.35">
      <c r="D57" s="22">
        <v>2016</v>
      </c>
      <c r="E57" s="3">
        <v>21029.96634678993</v>
      </c>
      <c r="F57">
        <v>11</v>
      </c>
      <c r="G57" s="3">
        <v>1051.0277446298605</v>
      </c>
      <c r="H57" s="4">
        <v>5.2606785853790416E-2</v>
      </c>
      <c r="I57" s="3">
        <v>39620.873248430027</v>
      </c>
      <c r="J57">
        <v>11</v>
      </c>
      <c r="K57" s="4">
        <v>3.0103676255544887E-2</v>
      </c>
      <c r="L57" s="3">
        <v>22306.541956499939</v>
      </c>
      <c r="M57" s="6">
        <v>14</v>
      </c>
      <c r="N57" s="3">
        <v>32.411065599870199</v>
      </c>
      <c r="O57" s="4">
        <v>1.4550990006578779E-3</v>
      </c>
      <c r="P57" s="3">
        <v>43388.437096269932</v>
      </c>
      <c r="Q57" s="6">
        <v>14</v>
      </c>
      <c r="R57" s="3">
        <v>103.70987042986962</v>
      </c>
      <c r="S57" s="4">
        <v>2.3959922373717468E-3</v>
      </c>
    </row>
    <row r="58" spans="4:19" x14ac:dyDescent="0.35">
      <c r="D58" s="22">
        <v>2017</v>
      </c>
      <c r="E58" s="3">
        <v>22234.746724370129</v>
      </c>
      <c r="F58">
        <v>10</v>
      </c>
      <c r="G58" s="3">
        <v>1204.7803775801985</v>
      </c>
      <c r="H58" s="4">
        <v>5.7288744913474465E-2</v>
      </c>
      <c r="I58" s="3">
        <v>44343.993810520158</v>
      </c>
      <c r="J58">
        <v>10</v>
      </c>
      <c r="K58" s="4">
        <v>0.11920788652171588</v>
      </c>
      <c r="L58" s="3">
        <v>24707.994835819969</v>
      </c>
      <c r="M58" s="6">
        <v>11</v>
      </c>
      <c r="N58" s="3">
        <v>2401.4528793200298</v>
      </c>
      <c r="O58" s="4">
        <v>0.10765688756254166</v>
      </c>
      <c r="P58" s="3">
        <v>49723.626048320068</v>
      </c>
      <c r="Q58" s="6">
        <v>10</v>
      </c>
      <c r="R58" s="3">
        <v>6335.1889520501354</v>
      </c>
      <c r="S58" s="4">
        <v>0.14601099684677887</v>
      </c>
    </row>
    <row r="59" spans="4:19" x14ac:dyDescent="0.35">
      <c r="D59" s="22">
        <v>2018</v>
      </c>
      <c r="E59" s="3">
        <v>22714.857499740119</v>
      </c>
      <c r="F59">
        <v>9</v>
      </c>
      <c r="G59" s="3">
        <v>480.11077536999073</v>
      </c>
      <c r="H59" s="4">
        <v>2.1592815124976017E-2</v>
      </c>
      <c r="I59" s="3">
        <v>45719.952128060118</v>
      </c>
      <c r="J59">
        <v>8</v>
      </c>
      <c r="K59" s="4">
        <v>3.102919244079283E-2</v>
      </c>
      <c r="L59" s="3">
        <v>25093.644258639899</v>
      </c>
      <c r="M59" s="6">
        <v>9</v>
      </c>
      <c r="N59" s="3">
        <v>385.6494228199299</v>
      </c>
      <c r="O59" s="4">
        <v>1.5608284904643055E-2</v>
      </c>
      <c r="P59" s="3">
        <v>52406.24090682005</v>
      </c>
      <c r="Q59" s="6">
        <v>8</v>
      </c>
      <c r="R59" s="3">
        <v>2682.6148584999828</v>
      </c>
      <c r="S59" s="4">
        <v>5.3950507468885966E-2</v>
      </c>
    </row>
    <row r="60" spans="4:19" x14ac:dyDescent="0.35">
      <c r="D60" s="22">
        <v>2019</v>
      </c>
      <c r="E60" s="3">
        <v>23471.310726090229</v>
      </c>
      <c r="F60">
        <v>8</v>
      </c>
      <c r="G60" s="3">
        <v>756.45322635010962</v>
      </c>
      <c r="H60" s="4">
        <v>3.330213391648007E-2</v>
      </c>
      <c r="I60" s="3">
        <v>46751.748125190396</v>
      </c>
      <c r="J60">
        <v>7</v>
      </c>
      <c r="K60" s="4">
        <v>2.2567740102619638E-2</v>
      </c>
      <c r="L60" s="3">
        <v>26003.693483710249</v>
      </c>
      <c r="M60" s="6">
        <v>7</v>
      </c>
      <c r="N60" s="3">
        <v>910.04922507035008</v>
      </c>
      <c r="O60" s="4">
        <v>3.6266124429376712E-2</v>
      </c>
      <c r="P60" s="3">
        <v>53208.017494840082</v>
      </c>
      <c r="Q60" s="6">
        <v>7</v>
      </c>
      <c r="R60" s="3">
        <v>801.77658802003134</v>
      </c>
      <c r="S60" s="4">
        <v>1.529925776293739E-2</v>
      </c>
    </row>
    <row r="61" spans="4:19" x14ac:dyDescent="0.35">
      <c r="D61" s="22">
        <v>2020</v>
      </c>
      <c r="E61" s="3">
        <v>24327.819889370239</v>
      </c>
      <c r="F61">
        <v>6</v>
      </c>
      <c r="G61" s="3">
        <v>856.5091632800104</v>
      </c>
      <c r="H61" s="4">
        <v>3.6491748299677607E-2</v>
      </c>
      <c r="I61" s="3">
        <v>47977.402085110269</v>
      </c>
      <c r="J61">
        <v>6</v>
      </c>
      <c r="K61" s="4">
        <v>2.6216216699274097E-2</v>
      </c>
      <c r="L61" s="3">
        <v>26360.76649771013</v>
      </c>
      <c r="M61" s="6">
        <v>6</v>
      </c>
      <c r="N61" s="3">
        <v>357.07301399988137</v>
      </c>
      <c r="O61" s="4">
        <v>1.3731626786924078E-2</v>
      </c>
      <c r="P61" s="3">
        <v>53581.045997030145</v>
      </c>
      <c r="Q61" s="6">
        <v>6</v>
      </c>
      <c r="R61" s="3">
        <v>373.02850219006359</v>
      </c>
      <c r="S61" s="4">
        <v>7.01075739621837E-3</v>
      </c>
    </row>
    <row r="62" spans="4:19" x14ac:dyDescent="0.35">
      <c r="D62" s="22">
        <v>2021</v>
      </c>
      <c r="E62" s="3">
        <v>24125.863791659889</v>
      </c>
      <c r="F62">
        <v>7</v>
      </c>
      <c r="G62" s="3">
        <v>-201.95609771035015</v>
      </c>
      <c r="H62" s="4">
        <v>-8.301446600177842E-3</v>
      </c>
      <c r="I62" s="3">
        <v>45337.429239830017</v>
      </c>
      <c r="J62">
        <v>9</v>
      </c>
      <c r="K62" s="4">
        <v>-5.5025339650467742E-2</v>
      </c>
      <c r="L62" s="3">
        <v>25049.56056369987</v>
      </c>
      <c r="M62" s="6">
        <v>10</v>
      </c>
      <c r="N62" s="3">
        <v>-1311.2059340102605</v>
      </c>
      <c r="O62" s="4">
        <v>-4.9740812131701895E-2</v>
      </c>
      <c r="P62" s="3">
        <v>48261.781859519819</v>
      </c>
      <c r="Q62" s="6">
        <v>11</v>
      </c>
      <c r="R62" s="3">
        <v>-5319.2641375103267</v>
      </c>
      <c r="S62" s="4">
        <v>-9.9275108175476023E-2</v>
      </c>
    </row>
    <row r="63" spans="4:19" x14ac:dyDescent="0.35">
      <c r="D63" s="22">
        <v>2022</v>
      </c>
      <c r="E63" s="3">
        <v>29965.475104610021</v>
      </c>
      <c r="F63">
        <v>5</v>
      </c>
      <c r="G63" s="3">
        <v>5839.6113129501318</v>
      </c>
      <c r="H63" s="4">
        <v>0.24204776099949776</v>
      </c>
      <c r="I63" s="3">
        <v>57322.51620865021</v>
      </c>
      <c r="J63">
        <v>5</v>
      </c>
      <c r="K63" s="4">
        <v>0.26435303390098275</v>
      </c>
      <c r="L63" s="3">
        <v>34594.333011059978</v>
      </c>
      <c r="M63" s="6">
        <v>4</v>
      </c>
      <c r="N63" s="3">
        <v>9544.7724473601083</v>
      </c>
      <c r="O63" s="4">
        <v>0.38103552447908995</v>
      </c>
      <c r="P63" s="3">
        <v>69017.502852790058</v>
      </c>
      <c r="Q63" s="6">
        <v>3</v>
      </c>
      <c r="R63" s="3">
        <v>20755.720993270239</v>
      </c>
      <c r="S63" s="4">
        <v>0.43006536836302267</v>
      </c>
    </row>
    <row r="64" spans="4:19" x14ac:dyDescent="0.35">
      <c r="D64" s="22">
        <v>2023</v>
      </c>
      <c r="E64" s="3">
        <v>33277.649949120241</v>
      </c>
      <c r="F64">
        <v>1</v>
      </c>
      <c r="G64" s="3">
        <v>3312.1748445102203</v>
      </c>
      <c r="H64" s="4">
        <v>0.11053303286356564</v>
      </c>
      <c r="I64" s="3">
        <v>64565.248098050259</v>
      </c>
      <c r="J64">
        <v>1</v>
      </c>
      <c r="K64" s="4">
        <v>0.12635055765934933</v>
      </c>
      <c r="L64" s="3">
        <v>35356.558992189981</v>
      </c>
      <c r="M64" s="6">
        <v>2</v>
      </c>
      <c r="N64" s="3">
        <v>762.22598113000276</v>
      </c>
      <c r="O64" s="4">
        <v>2.20332613693206E-2</v>
      </c>
      <c r="P64" s="3">
        <v>70957.589754860033</v>
      </c>
      <c r="Q64" s="6">
        <v>2</v>
      </c>
      <c r="R64" s="3">
        <v>1940.0869020699756</v>
      </c>
      <c r="S64" s="4">
        <v>2.8110070951249178E-2</v>
      </c>
    </row>
    <row r="65" spans="4:19" x14ac:dyDescent="0.35">
      <c r="D65" s="22">
        <v>2024</v>
      </c>
      <c r="E65" s="3">
        <v>31834.86814530021</v>
      </c>
      <c r="F65">
        <v>3</v>
      </c>
      <c r="G65" s="3">
        <v>-1442.7818038200312</v>
      </c>
      <c r="H65" s="4">
        <v>-4.3355880178617467E-2</v>
      </c>
      <c r="I65" s="3">
        <v>61979.056592700275</v>
      </c>
      <c r="J65">
        <v>2</v>
      </c>
      <c r="K65" s="4">
        <v>-4.0055472278562876E-2</v>
      </c>
      <c r="L65" s="3">
        <v>34184.934952050142</v>
      </c>
      <c r="M65" s="6">
        <v>5</v>
      </c>
      <c r="N65" s="3">
        <v>-1171.6240401398391</v>
      </c>
      <c r="O65" s="4">
        <v>-3.3137388748680108E-2</v>
      </c>
      <c r="P65" s="3">
        <v>68057.887105330388</v>
      </c>
      <c r="Q65" s="6">
        <v>4</v>
      </c>
      <c r="R65" s="3">
        <v>-2899.702649529645</v>
      </c>
      <c r="S65" s="4">
        <v>-4.0865292346419335E-2</v>
      </c>
    </row>
    <row r="66" spans="4:19" x14ac:dyDescent="0.35">
      <c r="D66" s="22">
        <v>2025</v>
      </c>
      <c r="E66" s="3">
        <v>31973.05534198989</v>
      </c>
      <c r="F66">
        <v>2</v>
      </c>
      <c r="G66" s="3">
        <v>138.18719668967969</v>
      </c>
      <c r="H66" s="4">
        <v>4.3407497734548883E-3</v>
      </c>
      <c r="I66" s="3">
        <v>61753.451457589996</v>
      </c>
      <c r="J66">
        <v>3</v>
      </c>
      <c r="K66" s="4">
        <v>-3.6400220899271973E-3</v>
      </c>
      <c r="L66" s="3">
        <v>35397.939620070109</v>
      </c>
      <c r="M66" s="6">
        <v>1</v>
      </c>
      <c r="N66" s="3">
        <v>1213.0046680199666</v>
      </c>
      <c r="O66" s="4">
        <v>3.5483603222337567E-2</v>
      </c>
      <c r="P66" s="3">
        <v>71371.282352249895</v>
      </c>
      <c r="Q66" s="6">
        <v>1</v>
      </c>
      <c r="R66" s="3">
        <v>3313.3952469195065</v>
      </c>
      <c r="S66" s="4">
        <v>4.8684956113778544E-2</v>
      </c>
    </row>
    <row r="67" spans="4:19" x14ac:dyDescent="0.35">
      <c r="D67" s="22">
        <v>2026</v>
      </c>
      <c r="E67" s="3">
        <v>31719.608058399841</v>
      </c>
      <c r="F67">
        <v>4</v>
      </c>
      <c r="G67" s="3">
        <v>-253.44728359004876</v>
      </c>
      <c r="H67" s="4">
        <v>-7.9269022268634304E-3</v>
      </c>
      <c r="I67" s="3">
        <v>60646.582582539864</v>
      </c>
      <c r="J67">
        <v>4</v>
      </c>
      <c r="K67" s="4">
        <v>-1.7924000180140398E-2</v>
      </c>
      <c r="L67" s="3">
        <v>35015.151084500147</v>
      </c>
      <c r="M67" s="6">
        <v>3</v>
      </c>
      <c r="N67" s="3">
        <v>-382.78853556996182</v>
      </c>
      <c r="O67" s="4">
        <v>-1.0813864865539369E-2</v>
      </c>
      <c r="P67" s="3">
        <v>67952.110402360297</v>
      </c>
      <c r="Q67" s="6">
        <v>5</v>
      </c>
      <c r="R67" s="3">
        <v>-3419.1719498895982</v>
      </c>
      <c r="S67" s="4">
        <v>-4.7906830831684122E-2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8"/>
  </sheetPr>
  <dimension ref="A1:EM292"/>
  <sheetViews>
    <sheetView topLeftCell="EF1" workbookViewId="0">
      <pane ySplit="1" topLeftCell="A2" activePane="bottomLeft" state="frozen"/>
      <selection pane="bottomLeft" activeCell="AT1" sqref="AT1:BA292"/>
    </sheetView>
  </sheetViews>
  <sheetFormatPr baseColWidth="10" defaultRowHeight="14.5" x14ac:dyDescent="0.35"/>
  <cols>
    <col min="1" max="1" width="36.54296875" bestFit="1" customWidth="1"/>
    <col min="2" max="2" width="25.81640625" bestFit="1" customWidth="1"/>
    <col min="3" max="3" width="20.7265625" bestFit="1" customWidth="1"/>
    <col min="4" max="4" width="29.6328125" bestFit="1" customWidth="1"/>
    <col min="5" max="5" width="16.7265625" bestFit="1" customWidth="1"/>
    <col min="6" max="6" width="13" bestFit="1" customWidth="1"/>
    <col min="7" max="8" width="23.453125" bestFit="1" customWidth="1"/>
    <col min="9" max="9" width="6.26953125" customWidth="1"/>
    <col min="10" max="10" width="36.54296875" bestFit="1" customWidth="1"/>
    <col min="11" max="11" width="25.81640625" bestFit="1" customWidth="1"/>
    <col min="12" max="12" width="24.7265625" bestFit="1" customWidth="1"/>
    <col min="13" max="13" width="33.6328125" bestFit="1" customWidth="1"/>
    <col min="14" max="14" width="20.6328125" bestFit="1" customWidth="1"/>
    <col min="15" max="15" width="17" bestFit="1" customWidth="1"/>
    <col min="16" max="16" width="27.453125" bestFit="1" customWidth="1"/>
    <col min="17" max="17" width="23.453125" bestFit="1" customWidth="1"/>
    <col min="18" max="18" width="5.453125" customWidth="1"/>
    <col min="19" max="19" width="36.54296875" bestFit="1" customWidth="1"/>
    <col min="20" max="20" width="26.08984375" bestFit="1" customWidth="1"/>
    <col min="21" max="21" width="21" bestFit="1" customWidth="1"/>
    <col min="22" max="22" width="29.81640625" bestFit="1" customWidth="1"/>
    <col min="23" max="23" width="16.90625" bestFit="1" customWidth="1"/>
    <col min="24" max="24" width="13.1796875" bestFit="1" customWidth="1"/>
    <col min="25" max="25" width="23.6328125" bestFit="1" customWidth="1"/>
    <col min="26" max="26" width="19.6328125" bestFit="1" customWidth="1"/>
    <col min="27" max="27" width="3" customWidth="1"/>
    <col min="28" max="28" width="36.54296875" bestFit="1" customWidth="1"/>
    <col min="29" max="29" width="26.08984375" bestFit="1" customWidth="1"/>
    <col min="30" max="30" width="24.90625" bestFit="1" customWidth="1"/>
    <col min="31" max="31" width="33.81640625" bestFit="1" customWidth="1"/>
    <col min="32" max="32" width="20.81640625" bestFit="1" customWidth="1"/>
    <col min="33" max="33" width="17.1796875" bestFit="1" customWidth="1"/>
    <col min="34" max="34" width="27.6328125" bestFit="1" customWidth="1"/>
    <col min="35" max="35" width="23.6328125" bestFit="1" customWidth="1"/>
    <col min="36" max="36" width="16.54296875" customWidth="1"/>
    <col min="37" max="37" width="52.90625" bestFit="1" customWidth="1"/>
    <col min="38" max="38" width="27.36328125" bestFit="1" customWidth="1"/>
    <col min="39" max="39" width="22.26953125" bestFit="1" customWidth="1"/>
    <col min="40" max="40" width="31.1796875" bestFit="1" customWidth="1"/>
    <col min="41" max="41" width="18.1796875" bestFit="1" customWidth="1"/>
    <col min="42" max="42" width="14.453125" bestFit="1" customWidth="1"/>
    <col min="43" max="43" width="24.90625" bestFit="1" customWidth="1"/>
    <col min="44" max="44" width="21" bestFit="1" customWidth="1"/>
    <col min="45" max="45" width="4.81640625" customWidth="1"/>
    <col min="46" max="46" width="52.90625" bestFit="1" customWidth="1"/>
    <col min="47" max="47" width="27.36328125" bestFit="1" customWidth="1"/>
    <col min="48" max="48" width="26.26953125" bestFit="1" customWidth="1"/>
    <col min="49" max="49" width="35.08984375" bestFit="1" customWidth="1"/>
    <col min="50" max="50" width="22.1796875" bestFit="1" customWidth="1"/>
    <col min="51" max="51" width="18.453125" bestFit="1" customWidth="1"/>
    <col min="52" max="52" width="28.90625" bestFit="1" customWidth="1"/>
    <col min="53" max="53" width="24.90625" bestFit="1" customWidth="1"/>
    <col min="54" max="54" width="2.81640625" customWidth="1"/>
    <col min="55" max="55" width="52.90625" bestFit="1" customWidth="1"/>
    <col min="56" max="56" width="27.54296875" bestFit="1" customWidth="1"/>
    <col min="57" max="57" width="22.453125" bestFit="1" customWidth="1"/>
    <col min="58" max="58" width="31.36328125" bestFit="1" customWidth="1"/>
    <col min="59" max="59" width="18.36328125" bestFit="1" customWidth="1"/>
    <col min="60" max="60" width="14.6328125" bestFit="1" customWidth="1"/>
    <col min="61" max="61" width="25.08984375" bestFit="1" customWidth="1"/>
    <col min="62" max="62" width="21.1796875" bestFit="1" customWidth="1"/>
    <col min="63" max="63" width="2.81640625" customWidth="1"/>
    <col min="64" max="64" width="52.90625" bestFit="1" customWidth="1"/>
    <col min="65" max="65" width="27.54296875" bestFit="1" customWidth="1"/>
    <col min="66" max="66" width="26.453125" bestFit="1" customWidth="1"/>
    <col min="67" max="67" width="35.26953125" bestFit="1" customWidth="1"/>
    <col min="68" max="68" width="22.36328125" bestFit="1" customWidth="1"/>
    <col min="69" max="69" width="18.6328125" bestFit="1" customWidth="1"/>
    <col min="70" max="70" width="29.08984375" bestFit="1" customWidth="1"/>
    <col min="71" max="71" width="25.08984375" bestFit="1" customWidth="1"/>
    <col min="72" max="72" width="9.1796875" customWidth="1"/>
    <col min="73" max="73" width="36.54296875" bestFit="1" customWidth="1"/>
    <col min="74" max="74" width="25.81640625" bestFit="1" customWidth="1"/>
    <col min="75" max="75" width="20.7265625" bestFit="1" customWidth="1"/>
    <col min="76" max="76" width="29.6328125" bestFit="1" customWidth="1"/>
    <col min="77" max="77" width="16.7265625" bestFit="1" customWidth="1"/>
    <col min="78" max="78" width="13" bestFit="1" customWidth="1"/>
    <col min="79" max="80" width="23.453125" bestFit="1" customWidth="1"/>
    <col min="82" max="82" width="36.54296875" bestFit="1" customWidth="1"/>
    <col min="83" max="83" width="25.81640625" bestFit="1" customWidth="1"/>
    <col min="84" max="84" width="24.7265625" bestFit="1" customWidth="1"/>
    <col min="85" max="85" width="33.6328125" bestFit="1" customWidth="1"/>
    <col min="86" max="86" width="20.6328125" bestFit="1" customWidth="1"/>
    <col min="87" max="87" width="17" bestFit="1" customWidth="1"/>
    <col min="88" max="88" width="27.453125" bestFit="1" customWidth="1"/>
    <col min="89" max="89" width="23.453125" bestFit="1" customWidth="1"/>
    <col min="91" max="91" width="36.54296875" bestFit="1" customWidth="1"/>
    <col min="92" max="92" width="26.08984375" bestFit="1" customWidth="1"/>
    <col min="93" max="93" width="21" bestFit="1" customWidth="1"/>
    <col min="94" max="94" width="29.81640625" bestFit="1" customWidth="1"/>
    <col min="95" max="95" width="16.90625" bestFit="1" customWidth="1"/>
    <col min="96" max="96" width="13.1796875" bestFit="1" customWidth="1"/>
    <col min="97" max="97" width="23.6328125" bestFit="1" customWidth="1"/>
    <col min="98" max="98" width="19.6328125" bestFit="1" customWidth="1"/>
    <col min="99" max="99" width="20.81640625" bestFit="1" customWidth="1"/>
    <col min="100" max="100" width="36.54296875" bestFit="1" customWidth="1"/>
    <col min="101" max="101" width="26.08984375" bestFit="1" customWidth="1"/>
    <col min="102" max="102" width="24.90625" bestFit="1" customWidth="1"/>
    <col min="103" max="103" width="33.81640625" bestFit="1" customWidth="1"/>
    <col min="104" max="104" width="20.81640625" bestFit="1" customWidth="1"/>
    <col min="105" max="105" width="17.1796875" bestFit="1" customWidth="1"/>
    <col min="106" max="106" width="27.6328125" bestFit="1" customWidth="1"/>
    <col min="107" max="107" width="23.6328125" bestFit="1" customWidth="1"/>
    <col min="109" max="109" width="52.90625" bestFit="1" customWidth="1"/>
    <col min="110" max="110" width="27.36328125" bestFit="1" customWidth="1"/>
    <col min="111" max="111" width="22.26953125" bestFit="1" customWidth="1"/>
    <col min="112" max="112" width="31.1796875" bestFit="1" customWidth="1"/>
    <col min="113" max="113" width="18.1796875" bestFit="1" customWidth="1"/>
    <col min="114" max="114" width="14.453125" bestFit="1" customWidth="1"/>
    <col min="115" max="115" width="24.90625" bestFit="1" customWidth="1"/>
    <col min="116" max="116" width="21" bestFit="1" customWidth="1"/>
    <col min="118" max="118" width="52.90625" bestFit="1" customWidth="1"/>
    <col min="119" max="119" width="27.36328125" bestFit="1" customWidth="1"/>
    <col min="120" max="120" width="26.26953125" bestFit="1" customWidth="1"/>
    <col min="121" max="121" width="35.08984375" bestFit="1" customWidth="1"/>
    <col min="122" max="122" width="22.1796875" bestFit="1" customWidth="1"/>
    <col min="123" max="123" width="18.453125" bestFit="1" customWidth="1"/>
    <col min="124" max="124" width="28.90625" bestFit="1" customWidth="1"/>
    <col min="125" max="125" width="24.90625" bestFit="1" customWidth="1"/>
    <col min="127" max="127" width="52.90625" bestFit="1" customWidth="1"/>
    <col min="128" max="128" width="27.54296875" bestFit="1" customWidth="1"/>
    <col min="129" max="129" width="22.453125" bestFit="1" customWidth="1"/>
    <col min="130" max="130" width="31.36328125" bestFit="1" customWidth="1"/>
    <col min="131" max="131" width="18.36328125" bestFit="1" customWidth="1"/>
    <col min="132" max="132" width="14.6328125" bestFit="1" customWidth="1"/>
    <col min="133" max="133" width="25.08984375" bestFit="1" customWidth="1"/>
    <col min="134" max="134" width="21.1796875" bestFit="1" customWidth="1"/>
    <col min="136" max="136" width="52.90625" bestFit="1" customWidth="1"/>
    <col min="137" max="137" width="27.54296875" bestFit="1" customWidth="1"/>
    <col min="138" max="138" width="26.453125" bestFit="1" customWidth="1"/>
    <col min="139" max="139" width="35.26953125" bestFit="1" customWidth="1"/>
    <col min="140" max="140" width="22.36328125" bestFit="1" customWidth="1"/>
    <col min="141" max="141" width="18.6328125" bestFit="1" customWidth="1"/>
    <col min="142" max="142" width="29.08984375" bestFit="1" customWidth="1"/>
    <col min="143" max="143" width="25.08984375" bestFit="1" customWidth="1"/>
  </cols>
  <sheetData>
    <row r="1" spans="1:143" x14ac:dyDescent="0.35">
      <c r="A1" s="1" t="s">
        <v>644</v>
      </c>
      <c r="B1" t="s">
        <v>744</v>
      </c>
      <c r="C1" t="s">
        <v>569</v>
      </c>
      <c r="D1" t="s">
        <v>745</v>
      </c>
      <c r="E1" t="s">
        <v>567</v>
      </c>
      <c r="F1" t="s">
        <v>563</v>
      </c>
      <c r="G1" t="s">
        <v>565</v>
      </c>
      <c r="H1" t="s">
        <v>574</v>
      </c>
      <c r="J1" s="1" t="s">
        <v>644</v>
      </c>
      <c r="K1" t="s">
        <v>744</v>
      </c>
      <c r="L1" t="s">
        <v>577</v>
      </c>
      <c r="M1" t="s">
        <v>746</v>
      </c>
      <c r="N1" t="s">
        <v>575</v>
      </c>
      <c r="O1" t="s">
        <v>571</v>
      </c>
      <c r="P1" t="s">
        <v>573</v>
      </c>
      <c r="Q1" t="s">
        <v>574</v>
      </c>
      <c r="S1" s="1" t="s">
        <v>644</v>
      </c>
      <c r="T1" t="s">
        <v>747</v>
      </c>
      <c r="U1" t="s">
        <v>1202</v>
      </c>
      <c r="V1" t="s">
        <v>1220</v>
      </c>
      <c r="W1" t="s">
        <v>603</v>
      </c>
      <c r="X1" t="s">
        <v>599</v>
      </c>
      <c r="Y1" t="s">
        <v>601</v>
      </c>
      <c r="Z1" t="s">
        <v>602</v>
      </c>
      <c r="AB1" s="1" t="s">
        <v>644</v>
      </c>
      <c r="AC1" t="s">
        <v>747</v>
      </c>
      <c r="AD1" t="s">
        <v>1204</v>
      </c>
      <c r="AE1" t="s">
        <v>1221</v>
      </c>
      <c r="AF1" t="s">
        <v>609</v>
      </c>
      <c r="AG1" t="s">
        <v>605</v>
      </c>
      <c r="AH1" t="s">
        <v>607</v>
      </c>
      <c r="AI1" t="s">
        <v>608</v>
      </c>
      <c r="AK1" s="1" t="s">
        <v>51</v>
      </c>
      <c r="AL1" t="s">
        <v>1035</v>
      </c>
      <c r="AM1" t="s">
        <v>1208</v>
      </c>
      <c r="AN1" t="s">
        <v>1222</v>
      </c>
      <c r="AO1" t="s">
        <v>375</v>
      </c>
      <c r="AP1" t="s">
        <v>369</v>
      </c>
      <c r="AQ1" t="s">
        <v>370</v>
      </c>
      <c r="AR1" t="s">
        <v>372</v>
      </c>
      <c r="AT1" s="1" t="s">
        <v>51</v>
      </c>
      <c r="AU1" t="s">
        <v>1035</v>
      </c>
      <c r="AV1" t="s">
        <v>1210</v>
      </c>
      <c r="AW1" t="s">
        <v>1223</v>
      </c>
      <c r="AX1" t="s">
        <v>376</v>
      </c>
      <c r="AY1" t="s">
        <v>371</v>
      </c>
      <c r="AZ1" t="s">
        <v>374</v>
      </c>
      <c r="BA1" t="s">
        <v>373</v>
      </c>
      <c r="BC1" s="1" t="s">
        <v>51</v>
      </c>
      <c r="BD1" t="s">
        <v>1036</v>
      </c>
      <c r="BE1" t="s">
        <v>1214</v>
      </c>
      <c r="BF1" t="s">
        <v>1225</v>
      </c>
      <c r="BG1" t="s">
        <v>436</v>
      </c>
      <c r="BH1" t="s">
        <v>432</v>
      </c>
      <c r="BI1" t="s">
        <v>434</v>
      </c>
      <c r="BJ1" t="s">
        <v>435</v>
      </c>
      <c r="BL1" s="1" t="s">
        <v>51</v>
      </c>
      <c r="BM1" t="s">
        <v>1036</v>
      </c>
      <c r="BN1" t="s">
        <v>1216</v>
      </c>
      <c r="BO1" t="s">
        <v>1224</v>
      </c>
      <c r="BP1" t="s">
        <v>442</v>
      </c>
      <c r="BQ1" t="s">
        <v>438</v>
      </c>
      <c r="BR1" t="s">
        <v>440</v>
      </c>
      <c r="BS1" t="s">
        <v>441</v>
      </c>
      <c r="BU1" s="1" t="s">
        <v>644</v>
      </c>
      <c r="BV1" t="s">
        <v>744</v>
      </c>
      <c r="BW1" t="s">
        <v>569</v>
      </c>
      <c r="BX1" t="s">
        <v>745</v>
      </c>
      <c r="BY1" t="s">
        <v>567</v>
      </c>
      <c r="BZ1" t="s">
        <v>563</v>
      </c>
      <c r="CA1" t="s">
        <v>565</v>
      </c>
      <c r="CB1" t="s">
        <v>574</v>
      </c>
      <c r="CD1" s="1" t="s">
        <v>644</v>
      </c>
      <c r="CE1" t="s">
        <v>744</v>
      </c>
      <c r="CF1" t="s">
        <v>577</v>
      </c>
      <c r="CG1" t="s">
        <v>746</v>
      </c>
      <c r="CH1" t="s">
        <v>575</v>
      </c>
      <c r="CI1" t="s">
        <v>571</v>
      </c>
      <c r="CJ1" t="s">
        <v>573</v>
      </c>
      <c r="CK1" t="s">
        <v>574</v>
      </c>
      <c r="CM1" s="1" t="s">
        <v>644</v>
      </c>
      <c r="CN1" t="s">
        <v>747</v>
      </c>
      <c r="CO1" t="s">
        <v>1202</v>
      </c>
      <c r="CP1" t="s">
        <v>1220</v>
      </c>
      <c r="CQ1" t="s">
        <v>603</v>
      </c>
      <c r="CR1" t="s">
        <v>599</v>
      </c>
      <c r="CS1" t="s">
        <v>601</v>
      </c>
      <c r="CT1" t="s">
        <v>602</v>
      </c>
      <c r="CV1" s="1" t="s">
        <v>644</v>
      </c>
      <c r="CW1" t="s">
        <v>747</v>
      </c>
      <c r="CX1" t="s">
        <v>1204</v>
      </c>
      <c r="CY1" t="s">
        <v>1221</v>
      </c>
      <c r="CZ1" t="s">
        <v>609</v>
      </c>
      <c r="DA1" t="s">
        <v>605</v>
      </c>
      <c r="DB1" t="s">
        <v>607</v>
      </c>
      <c r="DC1" t="s">
        <v>608</v>
      </c>
      <c r="DE1" s="1" t="s">
        <v>51</v>
      </c>
      <c r="DF1" t="s">
        <v>1035</v>
      </c>
      <c r="DG1" t="s">
        <v>1208</v>
      </c>
      <c r="DH1" t="s">
        <v>1222</v>
      </c>
      <c r="DI1" t="s">
        <v>375</v>
      </c>
      <c r="DJ1" t="s">
        <v>369</v>
      </c>
      <c r="DK1" t="s">
        <v>370</v>
      </c>
      <c r="DL1" t="s">
        <v>372</v>
      </c>
      <c r="DN1" s="1" t="s">
        <v>51</v>
      </c>
      <c r="DO1" t="s">
        <v>1035</v>
      </c>
      <c r="DP1" t="s">
        <v>1210</v>
      </c>
      <c r="DQ1" t="s">
        <v>1223</v>
      </c>
      <c r="DR1" t="s">
        <v>376</v>
      </c>
      <c r="DS1" t="s">
        <v>371</v>
      </c>
      <c r="DT1" t="s">
        <v>374</v>
      </c>
      <c r="DU1" t="s">
        <v>373</v>
      </c>
      <c r="DW1" s="1" t="s">
        <v>51</v>
      </c>
      <c r="DX1" t="s">
        <v>1036</v>
      </c>
      <c r="DY1" t="s">
        <v>1214</v>
      </c>
      <c r="DZ1" t="s">
        <v>1225</v>
      </c>
      <c r="EA1" t="s">
        <v>436</v>
      </c>
      <c r="EB1" t="s">
        <v>432</v>
      </c>
      <c r="EC1" t="s">
        <v>434</v>
      </c>
      <c r="ED1" t="s">
        <v>435</v>
      </c>
      <c r="EF1" s="1" t="s">
        <v>51</v>
      </c>
      <c r="EG1" t="s">
        <v>1036</v>
      </c>
      <c r="EH1" t="s">
        <v>1216</v>
      </c>
      <c r="EI1" t="s">
        <v>1224</v>
      </c>
      <c r="EJ1" t="s">
        <v>442</v>
      </c>
      <c r="EK1" t="s">
        <v>438</v>
      </c>
      <c r="EL1" t="s">
        <v>440</v>
      </c>
      <c r="EM1" t="s">
        <v>441</v>
      </c>
    </row>
    <row r="2" spans="1:143" x14ac:dyDescent="0.35">
      <c r="A2" t="s">
        <v>645</v>
      </c>
      <c r="B2" s="5">
        <v>2</v>
      </c>
      <c r="C2" s="19">
        <v>4.6267733700011329</v>
      </c>
      <c r="D2" s="5">
        <v>1</v>
      </c>
      <c r="E2" s="4">
        <v>0.49399773819093351</v>
      </c>
      <c r="F2" s="3">
        <v>572.07421096999974</v>
      </c>
      <c r="G2" s="3">
        <v>382.91504487999998</v>
      </c>
      <c r="H2" s="3">
        <v>422.64174961999993</v>
      </c>
      <c r="J2" t="s">
        <v>645</v>
      </c>
      <c r="K2" s="5">
        <v>2</v>
      </c>
      <c r="L2" s="19">
        <v>5.3875712765218262</v>
      </c>
      <c r="M2" s="5">
        <v>1</v>
      </c>
      <c r="N2" s="4">
        <v>0.60742964917716069</v>
      </c>
      <c r="O2" s="3">
        <v>1118.4289081699999</v>
      </c>
      <c r="P2" s="3">
        <v>695.78715854999996</v>
      </c>
      <c r="Q2" s="3">
        <v>422.64174961999993</v>
      </c>
      <c r="S2" t="s">
        <v>645</v>
      </c>
      <c r="T2" s="5">
        <v>6</v>
      </c>
      <c r="U2" s="19">
        <v>3.8145961087935563</v>
      </c>
      <c r="V2" s="5">
        <v>1</v>
      </c>
      <c r="W2" s="4">
        <v>1.5477398040748902</v>
      </c>
      <c r="X2" s="3">
        <v>512.29015528000002</v>
      </c>
      <c r="Y2" s="3">
        <v>201.0763243799999</v>
      </c>
      <c r="Z2" s="3">
        <v>311.21383090000012</v>
      </c>
      <c r="AB2" t="s">
        <v>645</v>
      </c>
      <c r="AC2" s="5">
        <v>6</v>
      </c>
      <c r="AD2" s="19">
        <v>3.0007245001920975</v>
      </c>
      <c r="AE2" s="5">
        <v>1</v>
      </c>
      <c r="AF2" s="4">
        <v>1.3458749396429677</v>
      </c>
      <c r="AG2" s="3">
        <v>861.62278213000013</v>
      </c>
      <c r="AH2" s="3">
        <v>367.29271776999991</v>
      </c>
      <c r="AI2" s="3">
        <v>494.33006436000022</v>
      </c>
      <c r="AK2" s="20" t="s">
        <v>966</v>
      </c>
      <c r="AL2" s="5">
        <v>1</v>
      </c>
      <c r="AM2" s="19">
        <v>4.4559320255379724</v>
      </c>
      <c r="AN2" s="5">
        <v>1</v>
      </c>
      <c r="AO2" s="4">
        <v>0.38539102115285639</v>
      </c>
      <c r="AP2" s="3">
        <v>654.87512895999998</v>
      </c>
      <c r="AQ2" s="3">
        <v>472.70057258999998</v>
      </c>
      <c r="AR2" s="3">
        <v>182.17455637</v>
      </c>
      <c r="AT2" s="20" t="s">
        <v>966</v>
      </c>
      <c r="AU2" s="5">
        <v>1</v>
      </c>
      <c r="AV2" s="19">
        <v>4.5063940780252301</v>
      </c>
      <c r="AW2" s="5">
        <v>1</v>
      </c>
      <c r="AX2" s="4">
        <v>0.38206786319801944</v>
      </c>
      <c r="AY2" s="3">
        <v>1278.7845874300001</v>
      </c>
      <c r="AZ2" s="3">
        <v>925.26902728999994</v>
      </c>
      <c r="BA2" s="3">
        <v>353.51556014000016</v>
      </c>
      <c r="BC2" s="20" t="s">
        <v>831</v>
      </c>
      <c r="BD2" s="5">
        <v>4</v>
      </c>
      <c r="BE2" s="19">
        <v>2.1840060053168657</v>
      </c>
      <c r="BF2" s="5">
        <v>1</v>
      </c>
      <c r="BG2" s="4">
        <v>0.29976307134109015</v>
      </c>
      <c r="BH2" s="3">
        <v>772.59202382000001</v>
      </c>
      <c r="BI2" s="3">
        <v>594.40988965999998</v>
      </c>
      <c r="BJ2" s="3">
        <v>178.18213416000003</v>
      </c>
      <c r="BL2" s="20" t="s">
        <v>407</v>
      </c>
      <c r="BM2" s="5">
        <v>1</v>
      </c>
      <c r="BN2" s="19">
        <v>1.9381910162333285</v>
      </c>
      <c r="BO2" s="5">
        <v>1</v>
      </c>
      <c r="BP2" s="4">
        <v>0.16851191507691632</v>
      </c>
      <c r="BQ2" s="3">
        <v>2214.06316814</v>
      </c>
      <c r="BR2" s="3">
        <v>1894.7715804799998</v>
      </c>
      <c r="BS2" s="3">
        <v>319.29158766000023</v>
      </c>
      <c r="BU2" t="s">
        <v>646</v>
      </c>
      <c r="BV2" s="5">
        <v>6</v>
      </c>
      <c r="BW2" s="19">
        <v>-5.9675709001680515</v>
      </c>
      <c r="BX2" s="5">
        <v>99</v>
      </c>
      <c r="BY2" s="4">
        <v>-0.6002354054993575</v>
      </c>
      <c r="BZ2" s="3">
        <v>162.49105921000009</v>
      </c>
      <c r="CA2" s="3">
        <v>406.46685936</v>
      </c>
      <c r="CB2" s="3">
        <v>-288.9569375799997</v>
      </c>
      <c r="CD2" t="s">
        <v>651</v>
      </c>
      <c r="CE2" s="5">
        <v>1</v>
      </c>
      <c r="CF2" s="19">
        <v>-3.7953210821671952</v>
      </c>
      <c r="CG2" s="5">
        <v>99</v>
      </c>
      <c r="CH2" s="4">
        <v>-0.20372171090672719</v>
      </c>
      <c r="CI2" s="3">
        <v>1163.7386260599997</v>
      </c>
      <c r="CJ2" s="3">
        <v>1461.47225411</v>
      </c>
      <c r="CK2" s="3">
        <v>-297.73362805000033</v>
      </c>
      <c r="CM2" t="s">
        <v>651</v>
      </c>
      <c r="CN2" s="5">
        <v>2</v>
      </c>
      <c r="CO2" s="19">
        <v>-5.8036824322607341</v>
      </c>
      <c r="CP2" s="5">
        <v>99</v>
      </c>
      <c r="CQ2" s="4">
        <v>-0.31314065702247462</v>
      </c>
      <c r="CR2" s="3">
        <v>1038.5856562700001</v>
      </c>
      <c r="CS2" s="3">
        <v>1512.0790987100011</v>
      </c>
      <c r="CT2" s="3">
        <v>-473.49344244000099</v>
      </c>
      <c r="CV2" t="s">
        <v>646</v>
      </c>
      <c r="CW2" s="5">
        <v>5</v>
      </c>
      <c r="CX2" s="19">
        <v>-3.7905296050265247</v>
      </c>
      <c r="CY2" s="5">
        <v>99</v>
      </c>
      <c r="CZ2" s="4">
        <v>-0.32602288729638162</v>
      </c>
      <c r="DA2" s="3">
        <v>1290.8858864900003</v>
      </c>
      <c r="DB2" s="3">
        <v>1915.3259986999999</v>
      </c>
      <c r="DC2" s="3">
        <v>-624.4401122099996</v>
      </c>
      <c r="DE2" s="20" t="s">
        <v>939</v>
      </c>
      <c r="DF2" s="5">
        <v>12</v>
      </c>
      <c r="DG2" s="19">
        <v>-5.3120400736692206</v>
      </c>
      <c r="DH2" s="5">
        <v>290</v>
      </c>
      <c r="DI2" s="4">
        <v>-0.73874878027310853</v>
      </c>
      <c r="DJ2" s="3">
        <v>76.801916250000005</v>
      </c>
      <c r="DK2" s="3">
        <v>293.97725427</v>
      </c>
      <c r="DL2" s="3">
        <v>-217.17533802</v>
      </c>
      <c r="DN2" s="20" t="s">
        <v>831</v>
      </c>
      <c r="DO2" s="5">
        <v>2</v>
      </c>
      <c r="DP2" s="19">
        <v>-3.2152842344742605</v>
      </c>
      <c r="DQ2" s="5">
        <v>290</v>
      </c>
      <c r="DR2" s="4">
        <v>-0.21146235536194902</v>
      </c>
      <c r="DS2" s="3">
        <v>940.56346210000015</v>
      </c>
      <c r="DT2" s="3">
        <v>1192.79462242</v>
      </c>
      <c r="DU2" s="3">
        <v>-252.23116031999984</v>
      </c>
      <c r="DW2" s="20" t="s">
        <v>826</v>
      </c>
      <c r="DX2" s="5">
        <v>3</v>
      </c>
      <c r="DY2" s="19">
        <v>-4.4912273761069503</v>
      </c>
      <c r="DZ2" s="5">
        <v>290</v>
      </c>
      <c r="EA2" s="4">
        <v>-0.28623014420808857</v>
      </c>
      <c r="EB2" s="3">
        <v>913.73067307000008</v>
      </c>
      <c r="EC2" s="3">
        <v>1280.14746722</v>
      </c>
      <c r="ED2" s="3">
        <v>-366.41679414999987</v>
      </c>
      <c r="EF2" s="20" t="s">
        <v>826</v>
      </c>
      <c r="EG2" s="5">
        <v>3</v>
      </c>
      <c r="EH2" s="19">
        <v>-3.3303124066245098</v>
      </c>
      <c r="EI2" s="5">
        <v>290</v>
      </c>
      <c r="EJ2" s="4">
        <v>-0.22487296280852831</v>
      </c>
      <c r="EK2" s="3">
        <v>1891.0870439400001</v>
      </c>
      <c r="EL2" s="3">
        <v>2439.71239965</v>
      </c>
      <c r="EM2" s="3">
        <v>-548.62535570999989</v>
      </c>
    </row>
    <row r="3" spans="1:143" x14ac:dyDescent="0.35">
      <c r="A3" t="s">
        <v>665</v>
      </c>
      <c r="B3" s="5">
        <v>3</v>
      </c>
      <c r="C3" s="19">
        <v>2.3016060896399035</v>
      </c>
      <c r="D3" s="5">
        <v>2</v>
      </c>
      <c r="E3" s="4">
        <v>0.23091697603606143</v>
      </c>
      <c r="F3" s="3">
        <v>501.59484106000002</v>
      </c>
      <c r="G3" s="3">
        <v>407.49689120000011</v>
      </c>
      <c r="H3" s="3">
        <v>190.84749689999967</v>
      </c>
      <c r="J3" t="s">
        <v>665</v>
      </c>
      <c r="K3" s="5">
        <v>3</v>
      </c>
      <c r="L3" s="19">
        <v>2.4328038898641511</v>
      </c>
      <c r="M3" s="5">
        <v>2</v>
      </c>
      <c r="N3" s="4">
        <v>0.25217913386593183</v>
      </c>
      <c r="O3" s="3">
        <v>947.64086823999969</v>
      </c>
      <c r="P3" s="3">
        <v>756.79337134000002</v>
      </c>
      <c r="Q3" s="3">
        <v>190.84749689999967</v>
      </c>
      <c r="S3" t="s">
        <v>652</v>
      </c>
      <c r="T3" s="5">
        <v>1</v>
      </c>
      <c r="U3" s="19">
        <v>1.3216130460087749</v>
      </c>
      <c r="V3" s="5">
        <v>2</v>
      </c>
      <c r="W3" s="4">
        <v>0.10541471539229819</v>
      </c>
      <c r="X3" s="3">
        <v>1130.6772300499999</v>
      </c>
      <c r="Y3" s="3">
        <v>1022.85342714</v>
      </c>
      <c r="Z3" s="3">
        <v>107.82380290999993</v>
      </c>
      <c r="AB3" t="s">
        <v>652</v>
      </c>
      <c r="AC3" s="5">
        <v>1</v>
      </c>
      <c r="AD3" s="19">
        <v>1.4070266154997453</v>
      </c>
      <c r="AE3" s="5">
        <v>2</v>
      </c>
      <c r="AF3" s="4">
        <v>0.11171991933159275</v>
      </c>
      <c r="AG3" s="3">
        <v>2306.5240462800002</v>
      </c>
      <c r="AH3" s="3">
        <v>2074.7348375900001</v>
      </c>
      <c r="AI3" s="3">
        <v>231.78920869000012</v>
      </c>
      <c r="AK3" s="20" t="s">
        <v>887</v>
      </c>
      <c r="AL3" s="5">
        <v>4</v>
      </c>
      <c r="AM3" s="19">
        <v>1.6228875072161566</v>
      </c>
      <c r="AN3" s="5">
        <v>2</v>
      </c>
      <c r="AO3" s="4">
        <v>0.24197962891360403</v>
      </c>
      <c r="AP3" s="3">
        <v>340.54401087000002</v>
      </c>
      <c r="AQ3" s="3">
        <v>274.19452215000001</v>
      </c>
      <c r="AR3" s="3">
        <v>66.349488720000011</v>
      </c>
      <c r="AT3" s="20" t="s">
        <v>913</v>
      </c>
      <c r="AU3" s="5">
        <v>8</v>
      </c>
      <c r="AV3" s="19">
        <v>1.1310152632965824</v>
      </c>
      <c r="AW3" s="5">
        <v>2</v>
      </c>
      <c r="AX3" s="4">
        <v>0.97002513621123732</v>
      </c>
      <c r="AY3" s="3">
        <v>180.19245895</v>
      </c>
      <c r="AZ3" s="3">
        <v>91.467086200000011</v>
      </c>
      <c r="BA3" s="3">
        <v>88.725372749999991</v>
      </c>
      <c r="BC3" s="20" t="s">
        <v>966</v>
      </c>
      <c r="BD3" s="5">
        <v>7</v>
      </c>
      <c r="BE3" s="19">
        <v>1.3773608288411467</v>
      </c>
      <c r="BF3" s="5">
        <v>2</v>
      </c>
      <c r="BG3" s="4">
        <v>0.30782634044894075</v>
      </c>
      <c r="BH3" s="3">
        <v>477.42192188000001</v>
      </c>
      <c r="BI3" s="3">
        <v>365.049936</v>
      </c>
      <c r="BJ3" s="3">
        <v>112.37198588000001</v>
      </c>
      <c r="BL3" s="20" t="s">
        <v>831</v>
      </c>
      <c r="BM3" s="5">
        <v>4</v>
      </c>
      <c r="BN3" s="19">
        <v>1.6090722619341291</v>
      </c>
      <c r="BO3" s="5">
        <v>2</v>
      </c>
      <c r="BP3" s="4">
        <v>0.21250609823510214</v>
      </c>
      <c r="BQ3" s="3">
        <v>1512.4428828800001</v>
      </c>
      <c r="BR3" s="3">
        <v>1247.3692999</v>
      </c>
      <c r="BS3" s="3">
        <v>265.07358298000008</v>
      </c>
      <c r="BU3" t="s">
        <v>658</v>
      </c>
      <c r="BV3" s="5">
        <v>8</v>
      </c>
      <c r="BW3" s="19">
        <v>-4.819156372812242</v>
      </c>
      <c r="BX3" s="5">
        <v>98</v>
      </c>
      <c r="BY3" s="4">
        <v>-0.62294996762681265</v>
      </c>
      <c r="BZ3" s="3">
        <v>119.25208936999999</v>
      </c>
      <c r="CA3" s="3">
        <v>316.27656578999989</v>
      </c>
      <c r="CB3" s="3">
        <v>-184.28216765999991</v>
      </c>
      <c r="CD3" t="s">
        <v>646</v>
      </c>
      <c r="CE3" s="5">
        <v>6</v>
      </c>
      <c r="CF3" s="19">
        <v>-3.6834413506413517</v>
      </c>
      <c r="CG3" s="5">
        <v>98</v>
      </c>
      <c r="CH3" s="4">
        <v>-0.35138744348754991</v>
      </c>
      <c r="CI3" s="3">
        <v>533.37448870000003</v>
      </c>
      <c r="CJ3" s="3">
        <v>822.33142627999973</v>
      </c>
      <c r="CK3" s="3">
        <v>-288.9569375799997</v>
      </c>
      <c r="CM3" t="s">
        <v>646</v>
      </c>
      <c r="CN3" s="5">
        <v>5</v>
      </c>
      <c r="CO3" s="19">
        <v>-0.692827293405609</v>
      </c>
      <c r="CP3" s="5">
        <v>98</v>
      </c>
      <c r="CQ3" s="4">
        <v>-6.9724336110447371E-2</v>
      </c>
      <c r="CR3" s="3">
        <v>754.15842719000011</v>
      </c>
      <c r="CS3" s="3">
        <v>810.68274325999982</v>
      </c>
      <c r="CT3" s="3">
        <v>-56.524316069999713</v>
      </c>
      <c r="CV3" t="s">
        <v>651</v>
      </c>
      <c r="CW3" s="5">
        <v>2</v>
      </c>
      <c r="CX3" s="19">
        <v>-3.5647971456694303</v>
      </c>
      <c r="CY3" s="5">
        <v>98</v>
      </c>
      <c r="CZ3" s="4">
        <v>-0.21330581837446982</v>
      </c>
      <c r="DA3" s="3">
        <v>2165.8529041700003</v>
      </c>
      <c r="DB3" s="3">
        <v>2753.106549860001</v>
      </c>
      <c r="DC3" s="3">
        <v>-587.25364569000067</v>
      </c>
      <c r="DE3" s="20" t="s">
        <v>831</v>
      </c>
      <c r="DF3" s="5">
        <v>2</v>
      </c>
      <c r="DG3" s="19">
        <v>-4.1307321671087838</v>
      </c>
      <c r="DH3" s="5">
        <v>289</v>
      </c>
      <c r="DI3" s="4">
        <v>-0.28116357067094033</v>
      </c>
      <c r="DJ3" s="3">
        <v>431.76479512999998</v>
      </c>
      <c r="DK3" s="3">
        <v>600.64400955999997</v>
      </c>
      <c r="DL3" s="3">
        <v>-168.87921442999999</v>
      </c>
      <c r="DN3" s="20" t="s">
        <v>939</v>
      </c>
      <c r="DO3" s="5">
        <v>12</v>
      </c>
      <c r="DP3" s="19">
        <v>-2.5762428652714906</v>
      </c>
      <c r="DQ3" s="5">
        <v>289</v>
      </c>
      <c r="DR3" s="4">
        <v>-0.55965265191717661</v>
      </c>
      <c r="DS3" s="3">
        <v>159.01679207000001</v>
      </c>
      <c r="DT3" s="3">
        <v>361.11672470000002</v>
      </c>
      <c r="DU3" s="3">
        <v>-202.09993263000001</v>
      </c>
      <c r="DW3" s="20" t="s">
        <v>887</v>
      </c>
      <c r="DX3" s="5">
        <v>5</v>
      </c>
      <c r="DY3" s="19">
        <v>-1.2411868396627905</v>
      </c>
      <c r="DZ3" s="5">
        <v>289</v>
      </c>
      <c r="EA3" s="4">
        <v>-0.15157687098517569</v>
      </c>
      <c r="EB3" s="3">
        <v>566.79635931000007</v>
      </c>
      <c r="EC3" s="3">
        <v>668.05859002</v>
      </c>
      <c r="ED3" s="3">
        <v>-101.26223070999993</v>
      </c>
      <c r="EF3" s="20" t="s">
        <v>961</v>
      </c>
      <c r="EG3" s="5">
        <v>9</v>
      </c>
      <c r="EH3" s="19">
        <v>-0.46523675248603469</v>
      </c>
      <c r="EI3" s="5">
        <v>289</v>
      </c>
      <c r="EJ3" s="4">
        <v>-0.16336278676728189</v>
      </c>
      <c r="EK3" s="3">
        <v>392.50840434999998</v>
      </c>
      <c r="EL3" s="3">
        <v>469.15006664999999</v>
      </c>
      <c r="EM3" s="3">
        <v>-76.641662300000007</v>
      </c>
    </row>
    <row r="4" spans="1:143" x14ac:dyDescent="0.35">
      <c r="A4" t="s">
        <v>656</v>
      </c>
      <c r="B4" s="5">
        <v>14</v>
      </c>
      <c r="C4" s="19">
        <v>1.9339802132351775</v>
      </c>
      <c r="D4" s="5">
        <v>3</v>
      </c>
      <c r="E4" s="4">
        <v>9.5207854396862874</v>
      </c>
      <c r="F4" s="3">
        <v>87.372864790000008</v>
      </c>
      <c r="G4" s="3">
        <v>8.3047853500000013</v>
      </c>
      <c r="H4" s="3">
        <v>78.513783130000007</v>
      </c>
      <c r="J4" t="s">
        <v>656</v>
      </c>
      <c r="K4" s="5">
        <v>14</v>
      </c>
      <c r="L4" s="19">
        <v>1.0008443396388853</v>
      </c>
      <c r="M4" s="5">
        <v>3</v>
      </c>
      <c r="N4" s="4">
        <v>4.633886082305974</v>
      </c>
      <c r="O4" s="3">
        <v>95.457182630000005</v>
      </c>
      <c r="P4" s="3">
        <v>16.943399500000002</v>
      </c>
      <c r="Q4" s="3">
        <v>78.513783130000007</v>
      </c>
      <c r="S4" t="s">
        <v>649</v>
      </c>
      <c r="T4" s="5">
        <v>4</v>
      </c>
      <c r="U4" s="19">
        <v>1.1101229617810577</v>
      </c>
      <c r="V4" s="5">
        <v>3</v>
      </c>
      <c r="W4" s="4">
        <v>0.11725419317356556</v>
      </c>
      <c r="X4" s="3">
        <v>862.98853188999999</v>
      </c>
      <c r="Y4" s="3">
        <v>772.41914790999999</v>
      </c>
      <c r="Z4" s="3">
        <v>90.569383979999998</v>
      </c>
      <c r="AB4" t="s">
        <v>649</v>
      </c>
      <c r="AC4" s="5">
        <v>4</v>
      </c>
      <c r="AD4" s="19">
        <v>1.1653479107424347</v>
      </c>
      <c r="AE4" s="5">
        <v>3</v>
      </c>
      <c r="AF4" s="4">
        <v>0.13015274758580131</v>
      </c>
      <c r="AG4" s="3">
        <v>1666.9796823699999</v>
      </c>
      <c r="AH4" s="3">
        <v>1475.0038753000001</v>
      </c>
      <c r="AI4" s="3">
        <v>191.97580706999975</v>
      </c>
      <c r="AK4" s="20" t="s">
        <v>913</v>
      </c>
      <c r="AL4" s="5">
        <v>8</v>
      </c>
      <c r="AM4" s="19">
        <v>0.86478874217715085</v>
      </c>
      <c r="AN4" s="5">
        <v>3</v>
      </c>
      <c r="AO4" s="4">
        <v>0.69070587794161442</v>
      </c>
      <c r="AP4" s="3">
        <v>86.543429549999999</v>
      </c>
      <c r="AQ4" s="3">
        <v>51.187749850000003</v>
      </c>
      <c r="AR4" s="3">
        <v>35.355679699999996</v>
      </c>
      <c r="AT4" s="20" t="s">
        <v>826</v>
      </c>
      <c r="AU4" s="5">
        <v>6</v>
      </c>
      <c r="AV4" s="19">
        <v>0.90937991765697967</v>
      </c>
      <c r="AW4" s="5">
        <v>3</v>
      </c>
      <c r="AX4" s="4">
        <v>0.2515732993550639</v>
      </c>
      <c r="AY4" s="3">
        <v>354.90855648000002</v>
      </c>
      <c r="AZ4" s="3">
        <v>283.56993287000012</v>
      </c>
      <c r="BA4" s="3">
        <v>71.3386236099999</v>
      </c>
      <c r="BC4" s="20" t="s">
        <v>407</v>
      </c>
      <c r="BD4" s="5">
        <v>1</v>
      </c>
      <c r="BE4" s="19">
        <v>0.9238688536676023</v>
      </c>
      <c r="BF4" s="5">
        <v>3</v>
      </c>
      <c r="BG4" s="4">
        <v>8.0762178319942812E-2</v>
      </c>
      <c r="BH4" s="3">
        <v>1008.65528382</v>
      </c>
      <c r="BI4" s="3">
        <v>933.28144160999989</v>
      </c>
      <c r="BJ4" s="3">
        <v>75.373842210000134</v>
      </c>
      <c r="BL4" s="20" t="s">
        <v>939</v>
      </c>
      <c r="BM4" s="5">
        <v>6</v>
      </c>
      <c r="BN4" s="19">
        <v>0.57420785894782933</v>
      </c>
      <c r="BO4" s="5">
        <v>3</v>
      </c>
      <c r="BP4" s="4">
        <v>0.12211850593174334</v>
      </c>
      <c r="BQ4" s="3">
        <v>869.19511110000008</v>
      </c>
      <c r="BR4" s="3">
        <v>774.60188607999999</v>
      </c>
      <c r="BS4" s="3">
        <v>94.593225020000091</v>
      </c>
      <c r="BU4" t="s">
        <v>651</v>
      </c>
      <c r="BV4" s="5">
        <v>1</v>
      </c>
      <c r="BW4" s="19">
        <v>-4.7298739352754904</v>
      </c>
      <c r="BX4" s="5">
        <v>97</v>
      </c>
      <c r="BY4" s="4">
        <v>-0.26295050852979318</v>
      </c>
      <c r="BZ4" s="3">
        <v>542.02755465999985</v>
      </c>
      <c r="CA4" s="3">
        <v>735.40184334000026</v>
      </c>
      <c r="CB4" s="3">
        <v>-297.73362805000033</v>
      </c>
      <c r="CD4" t="s">
        <v>658</v>
      </c>
      <c r="CE4" s="5">
        <v>8</v>
      </c>
      <c r="CF4" s="19">
        <v>-2.3491132008441147</v>
      </c>
      <c r="CG4" s="5">
        <v>97</v>
      </c>
      <c r="CH4" s="4">
        <v>-0.4104826962955106</v>
      </c>
      <c r="CI4" s="3">
        <v>264.65799308999999</v>
      </c>
      <c r="CJ4" s="3">
        <v>448.9401607499999</v>
      </c>
      <c r="CK4" s="3">
        <v>-184.28216765999991</v>
      </c>
      <c r="CM4" t="s">
        <v>655</v>
      </c>
      <c r="CN4" s="5">
        <v>11</v>
      </c>
      <c r="CO4" s="19">
        <v>-0.25949420774709236</v>
      </c>
      <c r="CP4" s="5">
        <v>97</v>
      </c>
      <c r="CQ4" s="4">
        <v>-0.13362013365359005</v>
      </c>
      <c r="CR4" s="3">
        <v>137.26962455</v>
      </c>
      <c r="CS4" s="3">
        <v>158.44045999000011</v>
      </c>
      <c r="CT4" s="3">
        <v>-21.170835440000104</v>
      </c>
      <c r="CV4" t="s">
        <v>655</v>
      </c>
      <c r="CW4" s="5">
        <v>11</v>
      </c>
      <c r="CX4" s="19">
        <v>-0.48566288904251215</v>
      </c>
      <c r="CY4" s="5">
        <v>97</v>
      </c>
      <c r="CZ4" s="4">
        <v>-0.22912142717184902</v>
      </c>
      <c r="DA4" s="3">
        <v>269.18204465999997</v>
      </c>
      <c r="DB4" s="3">
        <v>349.18864545999998</v>
      </c>
      <c r="DC4" s="3">
        <v>-80.006600800000001</v>
      </c>
      <c r="DE4" s="20" t="s">
        <v>407</v>
      </c>
      <c r="DF4" s="5">
        <v>16</v>
      </c>
      <c r="DG4" s="19">
        <v>-2.7340135028764236</v>
      </c>
      <c r="DH4" s="5">
        <v>288</v>
      </c>
      <c r="DI4" s="4">
        <v>-0.70868175179241666</v>
      </c>
      <c r="DJ4" s="3">
        <v>45.947962539999999</v>
      </c>
      <c r="DK4" s="3">
        <v>157.72428546</v>
      </c>
      <c r="DL4" s="3">
        <v>-111.77632292000001</v>
      </c>
      <c r="DN4" s="20" t="s">
        <v>407</v>
      </c>
      <c r="DO4" s="5">
        <v>16</v>
      </c>
      <c r="DP4" s="19">
        <v>-2.0787644578072459</v>
      </c>
      <c r="DQ4" s="5">
        <v>288</v>
      </c>
      <c r="DR4" s="4">
        <v>-0.64245899566018139</v>
      </c>
      <c r="DS4" s="3">
        <v>90.753856859999985</v>
      </c>
      <c r="DT4" s="3">
        <v>253.82782886000001</v>
      </c>
      <c r="DU4" s="3">
        <v>-163.07397200000003</v>
      </c>
      <c r="DW4" s="20" t="s">
        <v>961</v>
      </c>
      <c r="DX4" s="5">
        <v>9</v>
      </c>
      <c r="DY4" s="19">
        <v>-0.63340880697682556</v>
      </c>
      <c r="DZ4" s="5">
        <v>288</v>
      </c>
      <c r="EA4" s="4">
        <v>-0.21115848944361781</v>
      </c>
      <c r="EB4" s="3">
        <v>193.05259119999999</v>
      </c>
      <c r="EC4" s="3">
        <v>244.72924993999999</v>
      </c>
      <c r="ED4" s="3">
        <v>-51.676658739999993</v>
      </c>
      <c r="EF4" s="20" t="s">
        <v>846</v>
      </c>
      <c r="EG4" s="5">
        <v>146</v>
      </c>
      <c r="EH4" s="19">
        <v>-0.45510839072861003</v>
      </c>
      <c r="EI4" s="5">
        <v>288</v>
      </c>
      <c r="EJ4" s="4">
        <v>-0.99979996838791085</v>
      </c>
      <c r="EK4" s="3">
        <v>1.4999999999999999E-2</v>
      </c>
      <c r="EL4" s="3">
        <v>74.988147339999983</v>
      </c>
      <c r="EM4" s="3">
        <v>-74.973147339999983</v>
      </c>
    </row>
    <row r="5" spans="1:143" x14ac:dyDescent="0.35">
      <c r="A5" t="s">
        <v>660</v>
      </c>
      <c r="B5" s="5">
        <v>22</v>
      </c>
      <c r="C5" s="19">
        <v>0.87751130013603174</v>
      </c>
      <c r="D5" s="5">
        <v>4</v>
      </c>
      <c r="E5" s="4">
        <v>4.8735020283783301</v>
      </c>
      <c r="F5" s="3">
        <v>43.237229020000008</v>
      </c>
      <c r="G5" s="3">
        <v>7.3614053099999994</v>
      </c>
      <c r="H5" s="3">
        <v>34.367359350000008</v>
      </c>
      <c r="J5" t="s">
        <v>647</v>
      </c>
      <c r="K5" s="5">
        <v>7</v>
      </c>
      <c r="L5" s="19">
        <v>0.50044539903533902</v>
      </c>
      <c r="M5" s="5">
        <v>4</v>
      </c>
      <c r="N5" s="4">
        <v>0.17031148569451293</v>
      </c>
      <c r="O5" s="3">
        <v>269.76996609000014</v>
      </c>
      <c r="P5" s="3">
        <v>230.51125224999998</v>
      </c>
      <c r="Q5" s="3">
        <v>39.258713840000155</v>
      </c>
      <c r="S5" t="s">
        <v>658</v>
      </c>
      <c r="T5" s="5">
        <v>10</v>
      </c>
      <c r="U5" s="19">
        <v>0.68957016276012528</v>
      </c>
      <c r="V5" s="5">
        <v>4</v>
      </c>
      <c r="W5" s="4">
        <v>0.67028462888071783</v>
      </c>
      <c r="X5" s="3">
        <v>140.19096139000001</v>
      </c>
      <c r="Y5" s="3">
        <v>83.932378329999977</v>
      </c>
      <c r="Z5" s="3">
        <v>56.258583060000035</v>
      </c>
      <c r="AB5" t="s">
        <v>665</v>
      </c>
      <c r="AC5" s="5">
        <v>3</v>
      </c>
      <c r="AD5" s="19">
        <v>0.58265641088101983</v>
      </c>
      <c r="AE5" s="5">
        <v>4</v>
      </c>
      <c r="AF5" s="4">
        <v>4.866633914405627E-2</v>
      </c>
      <c r="AG5" s="3">
        <v>2068.2930808199999</v>
      </c>
      <c r="AH5" s="3">
        <v>1972.30806751</v>
      </c>
      <c r="AI5" s="3">
        <v>95.985013309999886</v>
      </c>
      <c r="AK5" s="20" t="s">
        <v>776</v>
      </c>
      <c r="AL5" s="5">
        <v>10</v>
      </c>
      <c r="AM5" s="19">
        <v>0.74134667207071103</v>
      </c>
      <c r="AN5" s="5">
        <v>4</v>
      </c>
      <c r="AO5" s="4">
        <v>0.43789624263699212</v>
      </c>
      <c r="AP5" s="3">
        <v>99.523773899999995</v>
      </c>
      <c r="AQ5" s="3">
        <v>69.214850799999994</v>
      </c>
      <c r="AR5" s="3">
        <v>30.308923100000001</v>
      </c>
      <c r="AT5" s="20" t="s">
        <v>406</v>
      </c>
      <c r="AU5" s="5">
        <v>20</v>
      </c>
      <c r="AV5" s="19">
        <v>0.53049040741921905</v>
      </c>
      <c r="AW5" s="5">
        <v>4</v>
      </c>
      <c r="AX5" s="4">
        <v>1.3753021801064533</v>
      </c>
      <c r="AY5" s="3">
        <v>71.874963610000009</v>
      </c>
      <c r="AZ5" s="3">
        <v>30.25929257</v>
      </c>
      <c r="BA5" s="3">
        <v>41.615671040000009</v>
      </c>
      <c r="BC5" s="20" t="s">
        <v>776</v>
      </c>
      <c r="BD5" s="5">
        <v>8</v>
      </c>
      <c r="BE5" s="19">
        <v>0.89605840914579027</v>
      </c>
      <c r="BF5" s="5">
        <v>4</v>
      </c>
      <c r="BG5" s="4">
        <v>0.39225554014713615</v>
      </c>
      <c r="BH5" s="3">
        <v>259.47559503000002</v>
      </c>
      <c r="BI5" s="3">
        <v>186.37066798999999</v>
      </c>
      <c r="BJ5" s="3">
        <v>73.104927040000035</v>
      </c>
      <c r="BL5" s="20" t="s">
        <v>852</v>
      </c>
      <c r="BM5" s="5">
        <v>19</v>
      </c>
      <c r="BN5" s="19">
        <v>0.55269130721734983</v>
      </c>
      <c r="BO5" s="5">
        <v>4</v>
      </c>
      <c r="BP5" s="4">
        <v>1.0799310049369768</v>
      </c>
      <c r="BQ5" s="3">
        <v>175.35835105999996</v>
      </c>
      <c r="BR5" s="3">
        <v>84.309696160000001</v>
      </c>
      <c r="BS5" s="3">
        <v>91.04865489999996</v>
      </c>
      <c r="BU5" t="s">
        <v>649</v>
      </c>
      <c r="BV5" s="5">
        <v>5</v>
      </c>
      <c r="BW5" s="19">
        <v>-1.9314432176639214</v>
      </c>
      <c r="BX5" s="5">
        <v>96</v>
      </c>
      <c r="BY5" s="4">
        <v>-0.20251404819913887</v>
      </c>
      <c r="BZ5" s="3">
        <v>310.95603833000018</v>
      </c>
      <c r="CA5" s="3">
        <v>389.92039625000001</v>
      </c>
      <c r="CB5" s="3">
        <v>-162.23636471999976</v>
      </c>
      <c r="CD5" t="s">
        <v>649</v>
      </c>
      <c r="CE5" s="5">
        <v>5</v>
      </c>
      <c r="CF5" s="19">
        <v>-2.0680871668704355</v>
      </c>
      <c r="CG5" s="5">
        <v>96</v>
      </c>
      <c r="CH5" s="4">
        <v>-0.22948687906947385</v>
      </c>
      <c r="CI5" s="3">
        <v>544.71631762000015</v>
      </c>
      <c r="CJ5" s="3">
        <v>706.95268233999991</v>
      </c>
      <c r="CK5" s="3">
        <v>-162.23636471999976</v>
      </c>
      <c r="CM5" t="s">
        <v>672</v>
      </c>
      <c r="CN5" s="5">
        <v>41</v>
      </c>
      <c r="CO5" s="19">
        <v>-0.24451116415972529</v>
      </c>
      <c r="CP5" s="5">
        <v>96</v>
      </c>
      <c r="CQ5" s="4">
        <v>-0.49745388861710438</v>
      </c>
      <c r="CR5" s="3">
        <v>20.15264749000001</v>
      </c>
      <c r="CS5" s="3">
        <v>40.101091290000006</v>
      </c>
      <c r="CT5" s="3">
        <v>-19.948443799999996</v>
      </c>
      <c r="CV5" t="s">
        <v>672</v>
      </c>
      <c r="CW5" s="5">
        <v>41</v>
      </c>
      <c r="CX5" s="19">
        <v>-0.20206111673846211</v>
      </c>
      <c r="CY5" s="5">
        <v>96</v>
      </c>
      <c r="CZ5" s="4">
        <v>-0.44289154649541462</v>
      </c>
      <c r="DA5" s="3">
        <v>41.871257740000011</v>
      </c>
      <c r="DB5" s="3">
        <v>75.158180560000034</v>
      </c>
      <c r="DC5" s="3">
        <v>-33.286922820000022</v>
      </c>
      <c r="DE5" s="20" t="s">
        <v>961</v>
      </c>
      <c r="DF5" s="5">
        <v>3</v>
      </c>
      <c r="DG5" s="19">
        <v>-2.228543631990624</v>
      </c>
      <c r="DH5" s="5">
        <v>287</v>
      </c>
      <c r="DI5" s="4">
        <v>-0.21427387404924281</v>
      </c>
      <c r="DJ5" s="3">
        <v>334.09677018999997</v>
      </c>
      <c r="DK5" s="3">
        <v>425.20766352999999</v>
      </c>
      <c r="DL5" s="3">
        <v>-91.110893340000018</v>
      </c>
      <c r="DN5" s="20" t="s">
        <v>961</v>
      </c>
      <c r="DO5" s="5">
        <v>3</v>
      </c>
      <c r="DP5" s="19">
        <v>-1.60114695797383</v>
      </c>
      <c r="DQ5" s="5">
        <v>287</v>
      </c>
      <c r="DR5" s="4">
        <v>-0.14070576481207475</v>
      </c>
      <c r="DS5" s="3">
        <v>767.07983887</v>
      </c>
      <c r="DT5" s="3">
        <v>892.68588971999998</v>
      </c>
      <c r="DU5" s="3">
        <v>-125.60605084999997</v>
      </c>
      <c r="DW5" s="20" t="s">
        <v>815</v>
      </c>
      <c r="DX5" s="5">
        <v>23</v>
      </c>
      <c r="DY5" s="19">
        <v>-0.33992780209314677</v>
      </c>
      <c r="DZ5" s="5">
        <v>287</v>
      </c>
      <c r="EA5" s="4">
        <v>-0.26807703892421009</v>
      </c>
      <c r="EB5" s="3">
        <v>75.71863359000001</v>
      </c>
      <c r="EC5" s="3">
        <v>103.45164398</v>
      </c>
      <c r="ED5" s="3">
        <v>-27.73301038999999</v>
      </c>
      <c r="EF5" s="20" t="s">
        <v>902</v>
      </c>
      <c r="EG5" s="5">
        <v>138</v>
      </c>
      <c r="EH5" s="19">
        <v>-0.31674042103770189</v>
      </c>
      <c r="EI5" s="5">
        <v>287</v>
      </c>
      <c r="EJ5" s="4">
        <v>-0.99949017355602976</v>
      </c>
      <c r="EK5" s="3">
        <v>2.6615719999999999E-2</v>
      </c>
      <c r="EL5" s="3">
        <v>52.205452100000002</v>
      </c>
      <c r="EM5" s="3">
        <v>-52.17883638</v>
      </c>
    </row>
    <row r="6" spans="1:143" x14ac:dyDescent="0.35">
      <c r="A6" t="s">
        <v>652</v>
      </c>
      <c r="B6" s="5">
        <v>4</v>
      </c>
      <c r="C6" s="19">
        <v>0.7544261132026473</v>
      </c>
      <c r="D6" s="5">
        <v>5</v>
      </c>
      <c r="E6" s="4">
        <v>0.1146483229555797</v>
      </c>
      <c r="F6" s="3">
        <v>299.87208300999998</v>
      </c>
      <c r="G6" s="3">
        <v>269.02842522999993</v>
      </c>
      <c r="H6" s="3">
        <v>18.470454230000087</v>
      </c>
      <c r="J6" t="s">
        <v>660</v>
      </c>
      <c r="K6" s="5">
        <v>22</v>
      </c>
      <c r="L6" s="19">
        <v>0.43809348757059474</v>
      </c>
      <c r="M6" s="5">
        <v>5</v>
      </c>
      <c r="N6" s="4">
        <v>1.8061732371261883</v>
      </c>
      <c r="O6" s="3">
        <v>53.395079750000008</v>
      </c>
      <c r="P6" s="3">
        <v>19.0277204</v>
      </c>
      <c r="Q6" s="3">
        <v>34.367359350000008</v>
      </c>
      <c r="S6" t="s">
        <v>665</v>
      </c>
      <c r="T6" s="5">
        <v>3</v>
      </c>
      <c r="U6" s="19">
        <v>0.56597965260006589</v>
      </c>
      <c r="V6" s="5">
        <v>5</v>
      </c>
      <c r="W6" s="4">
        <v>4.5725804931987746E-2</v>
      </c>
      <c r="X6" s="3">
        <v>1056.0089820000001</v>
      </c>
      <c r="Y6" s="3">
        <v>1009.83353095</v>
      </c>
      <c r="Z6" s="3">
        <v>46.175451050000106</v>
      </c>
      <c r="AB6" t="s">
        <v>658</v>
      </c>
      <c r="AC6" s="5">
        <v>10</v>
      </c>
      <c r="AD6" s="19">
        <v>0.48898096881844338</v>
      </c>
      <c r="AE6" s="5">
        <v>5</v>
      </c>
      <c r="AF6" s="4">
        <v>0.33021423656938564</v>
      </c>
      <c r="AG6" s="3">
        <v>324.49548261000001</v>
      </c>
      <c r="AH6" s="3">
        <v>243.94227161999999</v>
      </c>
      <c r="AI6" s="3">
        <v>80.553210990000025</v>
      </c>
      <c r="AK6" s="20" t="s">
        <v>992</v>
      </c>
      <c r="AL6" s="5">
        <v>29</v>
      </c>
      <c r="AM6" s="19">
        <v>0.65244178173697853</v>
      </c>
      <c r="AN6" s="5">
        <v>5</v>
      </c>
      <c r="AO6" s="4">
        <v>2.7552218590386639</v>
      </c>
      <c r="AP6" s="3">
        <v>36.355485899999998</v>
      </c>
      <c r="AQ6" s="3">
        <v>9.6813150500000003</v>
      </c>
      <c r="AR6" s="3">
        <v>26.674170849999996</v>
      </c>
      <c r="AT6" s="20" t="s">
        <v>821</v>
      </c>
      <c r="AU6" s="5">
        <v>18</v>
      </c>
      <c r="AV6" s="19">
        <v>0.49397280070699451</v>
      </c>
      <c r="AW6" s="5">
        <v>5</v>
      </c>
      <c r="AX6" s="4">
        <v>0.91702601694283792</v>
      </c>
      <c r="AY6" s="3">
        <v>81.008157189999991</v>
      </c>
      <c r="AZ6" s="3">
        <v>42.257202809999995</v>
      </c>
      <c r="BA6" s="3">
        <v>38.750954379999996</v>
      </c>
      <c r="BC6" s="20" t="s">
        <v>939</v>
      </c>
      <c r="BD6" s="5">
        <v>6</v>
      </c>
      <c r="BE6" s="19">
        <v>0.65955548810109887</v>
      </c>
      <c r="BF6" s="5">
        <v>5</v>
      </c>
      <c r="BG6" s="4">
        <v>0.1344823055590032</v>
      </c>
      <c r="BH6" s="3">
        <v>453.93560359000003</v>
      </c>
      <c r="BI6" s="3">
        <v>400.12576782000002</v>
      </c>
      <c r="BJ6" s="3">
        <v>53.809835770000007</v>
      </c>
      <c r="BL6" s="20" t="s">
        <v>776</v>
      </c>
      <c r="BM6" s="5">
        <v>8</v>
      </c>
      <c r="BN6" s="19">
        <v>0.49215256162398419</v>
      </c>
      <c r="BO6" s="5">
        <v>5</v>
      </c>
      <c r="BP6" s="4">
        <v>0.19512053662841455</v>
      </c>
      <c r="BQ6" s="3">
        <v>496.59160979000001</v>
      </c>
      <c r="BR6" s="3">
        <v>415.51592041999999</v>
      </c>
      <c r="BS6" s="3">
        <v>81.075689370000021</v>
      </c>
      <c r="BU6" t="s">
        <v>659</v>
      </c>
      <c r="BV6" s="5">
        <v>45</v>
      </c>
      <c r="BW6" s="19">
        <v>-0.45189077599354566</v>
      </c>
      <c r="BX6" s="5">
        <v>95</v>
      </c>
      <c r="BY6" s="4">
        <v>-0.73186747594741997</v>
      </c>
      <c r="BZ6" s="3">
        <v>6.768613079999998</v>
      </c>
      <c r="CA6" s="3">
        <v>25.243536209999998</v>
      </c>
      <c r="CB6" s="3">
        <v>-41.589441999999991</v>
      </c>
      <c r="CD6" t="s">
        <v>659</v>
      </c>
      <c r="CE6" s="5">
        <v>45</v>
      </c>
      <c r="CF6" s="19">
        <v>-0.53015605610952943</v>
      </c>
      <c r="CG6" s="5">
        <v>95</v>
      </c>
      <c r="CH6" s="4">
        <v>-0.72387182651880355</v>
      </c>
      <c r="CI6" s="3">
        <v>15.864710069999999</v>
      </c>
      <c r="CJ6" s="3">
        <v>57.454152069999992</v>
      </c>
      <c r="CK6" s="3">
        <v>-41.589441999999991</v>
      </c>
      <c r="CM6" t="s">
        <v>664</v>
      </c>
      <c r="CN6" s="5">
        <v>17</v>
      </c>
      <c r="CO6" s="19">
        <v>-0.13385860184575565</v>
      </c>
      <c r="CP6" s="5">
        <v>95</v>
      </c>
      <c r="CQ6" s="4">
        <v>-0.12562558158397585</v>
      </c>
      <c r="CR6" s="3">
        <v>76.010916710000018</v>
      </c>
      <c r="CS6" s="3">
        <v>86.931771000000026</v>
      </c>
      <c r="CT6" s="3">
        <v>-10.920854290000008</v>
      </c>
      <c r="CV6" t="s">
        <v>687</v>
      </c>
      <c r="CW6" s="5">
        <v>9</v>
      </c>
      <c r="CX6" s="19">
        <v>-0.12698540523330798</v>
      </c>
      <c r="CY6" s="5">
        <v>95</v>
      </c>
      <c r="CZ6" s="4">
        <v>-4.9913057592759769E-2</v>
      </c>
      <c r="DA6" s="3">
        <v>398.19324092999989</v>
      </c>
      <c r="DB6" s="3">
        <v>419.11242346</v>
      </c>
      <c r="DC6" s="3">
        <v>-20.919182530000114</v>
      </c>
      <c r="DE6" s="20" t="s">
        <v>786</v>
      </c>
      <c r="DF6" s="5">
        <v>27</v>
      </c>
      <c r="DG6" s="19">
        <v>-0.53405045384369298</v>
      </c>
      <c r="DH6" s="5">
        <v>286</v>
      </c>
      <c r="DI6" s="4">
        <v>-0.49089211322207682</v>
      </c>
      <c r="DJ6" s="3">
        <v>22.644108240000001</v>
      </c>
      <c r="DK6" s="3">
        <v>44.478015029999987</v>
      </c>
      <c r="DL6" s="3">
        <v>-21.833906789999986</v>
      </c>
      <c r="DN6" s="20" t="s">
        <v>750</v>
      </c>
      <c r="DO6" s="5">
        <v>5</v>
      </c>
      <c r="DP6" s="19">
        <v>-0.69449493683939956</v>
      </c>
      <c r="DQ6" s="5">
        <v>286</v>
      </c>
      <c r="DR6" s="4">
        <v>-8.6280953956789253E-2</v>
      </c>
      <c r="DS6" s="3">
        <v>576.96064436999995</v>
      </c>
      <c r="DT6" s="3">
        <v>631.44206840000015</v>
      </c>
      <c r="DU6" s="3">
        <v>-54.481424030000198</v>
      </c>
      <c r="DW6" s="20" t="s">
        <v>963</v>
      </c>
      <c r="DX6" s="5">
        <v>147</v>
      </c>
      <c r="DY6" s="19">
        <v>-0.29563281374371342</v>
      </c>
      <c r="DZ6" s="5">
        <v>286</v>
      </c>
      <c r="EA6" s="4">
        <v>-0.99968032549790686</v>
      </c>
      <c r="EB6" s="3">
        <v>7.7127599999999999E-3</v>
      </c>
      <c r="EC6" s="3">
        <v>24.126916439999999</v>
      </c>
      <c r="ED6" s="3">
        <v>-24.119203679999998</v>
      </c>
      <c r="EF6" s="20" t="s">
        <v>753</v>
      </c>
      <c r="EG6" s="5">
        <v>33</v>
      </c>
      <c r="EH6" s="19">
        <v>-0.29595987888945818</v>
      </c>
      <c r="EI6" s="5">
        <v>286</v>
      </c>
      <c r="EJ6" s="4">
        <v>-0.41002049670888019</v>
      </c>
      <c r="EK6" s="3">
        <v>70.154429549999989</v>
      </c>
      <c r="EL6" s="3">
        <v>118.90994375</v>
      </c>
      <c r="EM6" s="3">
        <v>-48.755514200000007</v>
      </c>
    </row>
    <row r="7" spans="1:143" x14ac:dyDescent="0.35">
      <c r="A7" t="s">
        <v>739</v>
      </c>
      <c r="B7" s="5">
        <v>19</v>
      </c>
      <c r="C7" s="19">
        <v>0.43272274674488337</v>
      </c>
      <c r="D7" s="5">
        <v>6</v>
      </c>
      <c r="E7" s="4">
        <v>0.9526772646998849</v>
      </c>
      <c r="F7" s="3">
        <v>36.26131565</v>
      </c>
      <c r="G7" s="3">
        <v>18.57005062</v>
      </c>
      <c r="H7" s="3">
        <v>29.208810499999998</v>
      </c>
      <c r="J7" t="s">
        <v>739</v>
      </c>
      <c r="K7" s="5">
        <v>19</v>
      </c>
      <c r="L7" s="19">
        <v>0.37233555041038102</v>
      </c>
      <c r="M7" s="5">
        <v>6</v>
      </c>
      <c r="N7" s="4">
        <v>0.86388081077814838</v>
      </c>
      <c r="O7" s="3">
        <v>63.019968399999996</v>
      </c>
      <c r="P7" s="3">
        <v>33.811157899999998</v>
      </c>
      <c r="Q7" s="3">
        <v>29.208810499999998</v>
      </c>
      <c r="S7" t="s">
        <v>671</v>
      </c>
      <c r="T7" s="5">
        <v>13</v>
      </c>
      <c r="U7" s="19">
        <v>0.43183791305187103</v>
      </c>
      <c r="V7" s="5">
        <v>6</v>
      </c>
      <c r="W7" s="4">
        <v>0.44843190212089246</v>
      </c>
      <c r="X7" s="3">
        <v>113.79748838</v>
      </c>
      <c r="Y7" s="3">
        <v>78.565991410000009</v>
      </c>
      <c r="Z7" s="3">
        <v>35.231496969999995</v>
      </c>
      <c r="AB7" t="s">
        <v>683</v>
      </c>
      <c r="AC7" s="5">
        <v>12</v>
      </c>
      <c r="AD7" s="19">
        <v>0.22008406548435275</v>
      </c>
      <c r="AE7" s="5">
        <v>6</v>
      </c>
      <c r="AF7" s="4">
        <v>0.17966625502227851</v>
      </c>
      <c r="AG7" s="3">
        <v>238.05216798000001</v>
      </c>
      <c r="AH7" s="3">
        <v>201.7962003800001</v>
      </c>
      <c r="AI7" s="3">
        <v>36.255967599999906</v>
      </c>
      <c r="AK7" s="20" t="s">
        <v>1020</v>
      </c>
      <c r="AL7" s="5">
        <v>17</v>
      </c>
      <c r="AM7" s="19">
        <v>0.63370083250759857</v>
      </c>
      <c r="AN7" s="5">
        <v>6</v>
      </c>
      <c r="AO7" s="4">
        <v>0.44979041961871014</v>
      </c>
      <c r="AP7" s="3">
        <v>83.508073700000011</v>
      </c>
      <c r="AQ7" s="3">
        <v>57.600100379999994</v>
      </c>
      <c r="AR7" s="3">
        <v>25.907973320000018</v>
      </c>
      <c r="AT7" s="20" t="s">
        <v>887</v>
      </c>
      <c r="AU7" s="5">
        <v>4</v>
      </c>
      <c r="AV7" s="19">
        <v>0.49072674011583761</v>
      </c>
      <c r="AW7" s="5">
        <v>6</v>
      </c>
      <c r="AX7" s="4">
        <v>6.6873410985990089E-2</v>
      </c>
      <c r="AY7" s="3">
        <v>614.15572752000014</v>
      </c>
      <c r="AZ7" s="3">
        <v>575.65941863</v>
      </c>
      <c r="BA7" s="3">
        <v>38.496308890000137</v>
      </c>
      <c r="BC7" s="20" t="s">
        <v>932</v>
      </c>
      <c r="BD7" s="5">
        <v>22</v>
      </c>
      <c r="BE7" s="19">
        <v>0.56933510474840443</v>
      </c>
      <c r="BF7" s="5">
        <v>6</v>
      </c>
      <c r="BG7" s="4">
        <v>0.47270974166542845</v>
      </c>
      <c r="BH7" s="3">
        <v>144.71078460999999</v>
      </c>
      <c r="BI7" s="3">
        <v>98.261578990000004</v>
      </c>
      <c r="BJ7" s="3">
        <v>46.449205619999987</v>
      </c>
      <c r="BL7" s="20" t="s">
        <v>966</v>
      </c>
      <c r="BM7" s="5">
        <v>7</v>
      </c>
      <c r="BN7" s="19">
        <v>0.46313362913432654</v>
      </c>
      <c r="BO7" s="5">
        <v>6</v>
      </c>
      <c r="BP7" s="4">
        <v>0.10860871381765858</v>
      </c>
      <c r="BQ7" s="3">
        <v>778.77290751999999</v>
      </c>
      <c r="BR7" s="3">
        <v>702.47770724999987</v>
      </c>
      <c r="BS7" s="3">
        <v>76.295200270000123</v>
      </c>
      <c r="BU7" t="s">
        <v>681</v>
      </c>
      <c r="BV7" s="5">
        <v>26</v>
      </c>
      <c r="BW7" s="19">
        <v>-0.17215410449240198</v>
      </c>
      <c r="BX7" s="5">
        <v>94</v>
      </c>
      <c r="BY7" s="4">
        <v>-0.27604873238165695</v>
      </c>
      <c r="BZ7" s="3">
        <v>18.45823287</v>
      </c>
      <c r="CA7" s="3">
        <v>25.49651295</v>
      </c>
      <c r="CB7" s="3">
        <v>-5.9634375499999948</v>
      </c>
      <c r="CD7" t="s">
        <v>671</v>
      </c>
      <c r="CE7" s="5">
        <v>21</v>
      </c>
      <c r="CF7" s="19">
        <v>-0.18952324928797323</v>
      </c>
      <c r="CG7" s="5">
        <v>94</v>
      </c>
      <c r="CH7" s="4">
        <v>-0.20223703036969876</v>
      </c>
      <c r="CI7" s="3">
        <v>58.648249520000007</v>
      </c>
      <c r="CJ7" s="3">
        <v>73.515883479999999</v>
      </c>
      <c r="CK7" s="3">
        <v>-14.867633959999992</v>
      </c>
      <c r="CM7" t="s">
        <v>650</v>
      </c>
      <c r="CN7" s="5">
        <v>36</v>
      </c>
      <c r="CO7" s="19">
        <v>-8.4899533322319656E-2</v>
      </c>
      <c r="CP7" s="5">
        <v>94</v>
      </c>
      <c r="CQ7" s="4">
        <v>-0.21189351405933554</v>
      </c>
      <c r="CR7" s="3">
        <v>25.762195370000011</v>
      </c>
      <c r="CS7" s="3">
        <v>32.688723960000011</v>
      </c>
      <c r="CT7" s="3">
        <v>-6.9265285900000002</v>
      </c>
      <c r="CV7" t="s">
        <v>739</v>
      </c>
      <c r="CW7" s="5">
        <v>19</v>
      </c>
      <c r="CX7" s="19">
        <v>-0.11959055878826144</v>
      </c>
      <c r="CY7" s="5">
        <v>94</v>
      </c>
      <c r="CZ7" s="4">
        <v>-0.12978507004222861</v>
      </c>
      <c r="DA7" s="3">
        <v>132.09597645000002</v>
      </c>
      <c r="DB7" s="3">
        <v>151.79695486999998</v>
      </c>
      <c r="DC7" s="3">
        <v>-19.700978419999956</v>
      </c>
      <c r="DE7" s="20" t="s">
        <v>750</v>
      </c>
      <c r="DF7" s="5">
        <v>5</v>
      </c>
      <c r="DG7" s="19">
        <v>-0.38554696981272935</v>
      </c>
      <c r="DH7" s="5">
        <v>285</v>
      </c>
      <c r="DI7" s="4">
        <v>-4.816809396054833E-2</v>
      </c>
      <c r="DJ7" s="3">
        <v>311.47791205999999</v>
      </c>
      <c r="DK7" s="3">
        <v>327.24046134999998</v>
      </c>
      <c r="DL7" s="3">
        <v>-15.762549289999981</v>
      </c>
      <c r="DN7" s="20" t="s">
        <v>933</v>
      </c>
      <c r="DO7" s="5">
        <v>51</v>
      </c>
      <c r="DP7" s="19">
        <v>-0.42840256858803188</v>
      </c>
      <c r="DQ7" s="5">
        <v>285</v>
      </c>
      <c r="DR7" s="4">
        <v>-0.73089481162989478</v>
      </c>
      <c r="DS7" s="3">
        <v>12.373672719999998</v>
      </c>
      <c r="DT7" s="3">
        <v>45.980803250000001</v>
      </c>
      <c r="DU7" s="3">
        <v>-33.607130530000006</v>
      </c>
      <c r="DW7" s="20" t="s">
        <v>786</v>
      </c>
      <c r="DX7" s="5">
        <v>32</v>
      </c>
      <c r="DY7" s="19">
        <v>-0.26908125035899555</v>
      </c>
      <c r="DZ7" s="5">
        <v>285</v>
      </c>
      <c r="EA7" s="4">
        <v>-0.29977219917849518</v>
      </c>
      <c r="EB7" s="3">
        <v>51.279261329999997</v>
      </c>
      <c r="EC7" s="3">
        <v>73.232255659999993</v>
      </c>
      <c r="ED7" s="3">
        <v>-21.952994329999996</v>
      </c>
      <c r="EF7" s="20" t="s">
        <v>963</v>
      </c>
      <c r="EG7" s="5">
        <v>147</v>
      </c>
      <c r="EH7" s="19">
        <v>-0.28622492108930431</v>
      </c>
      <c r="EI7" s="5">
        <v>285</v>
      </c>
      <c r="EJ7" s="4">
        <v>-0.99974193038282111</v>
      </c>
      <c r="EK7" s="3">
        <v>1.2171589999999999E-2</v>
      </c>
      <c r="EL7" s="3">
        <v>47.163978979999996</v>
      </c>
      <c r="EM7" s="3">
        <v>-47.151807389999995</v>
      </c>
    </row>
    <row r="8" spans="1:143" x14ac:dyDescent="0.35">
      <c r="A8" t="s">
        <v>647</v>
      </c>
      <c r="B8" s="5">
        <v>7</v>
      </c>
      <c r="C8" s="19">
        <v>0.39510023372272318</v>
      </c>
      <c r="D8" s="5">
        <v>7</v>
      </c>
      <c r="E8" s="4">
        <v>0.14805971306600996</v>
      </c>
      <c r="F8" s="3">
        <v>125.25181386</v>
      </c>
      <c r="G8" s="3">
        <v>109.09869272</v>
      </c>
      <c r="H8" s="3">
        <v>39.258713840000155</v>
      </c>
      <c r="J8" t="s">
        <v>683</v>
      </c>
      <c r="K8" s="5">
        <v>10</v>
      </c>
      <c r="L8" s="19">
        <v>0.28533226946435136</v>
      </c>
      <c r="M8" s="5">
        <v>7</v>
      </c>
      <c r="N8" s="4">
        <v>0.14697658036782824</v>
      </c>
      <c r="O8" s="3">
        <v>174.67737990999996</v>
      </c>
      <c r="P8" s="3">
        <v>152.29376335999993</v>
      </c>
      <c r="Q8" s="3">
        <v>22.383616550000028</v>
      </c>
      <c r="S8" t="s">
        <v>683</v>
      </c>
      <c r="T8" s="5">
        <v>12</v>
      </c>
      <c r="U8" s="19">
        <v>0.28724494975146925</v>
      </c>
      <c r="V8" s="5">
        <v>7</v>
      </c>
      <c r="W8" s="4">
        <v>0.24266870761757953</v>
      </c>
      <c r="X8" s="3">
        <v>120.00637435</v>
      </c>
      <c r="Y8" s="3">
        <v>96.571494569999999</v>
      </c>
      <c r="Z8" s="3">
        <v>23.434879780000003</v>
      </c>
      <c r="AB8" t="s">
        <v>671</v>
      </c>
      <c r="AC8" s="5">
        <v>13</v>
      </c>
      <c r="AD8" s="19">
        <v>0.16697632817864386</v>
      </c>
      <c r="AE8" s="5">
        <v>7</v>
      </c>
      <c r="AF8" s="4">
        <v>0.13337468116549256</v>
      </c>
      <c r="AG8" s="3">
        <v>233.74693188999998</v>
      </c>
      <c r="AH8" s="3">
        <v>206.23976852000001</v>
      </c>
      <c r="AI8" s="3">
        <v>27.507163369999972</v>
      </c>
      <c r="AK8" s="20" t="s">
        <v>819</v>
      </c>
      <c r="AL8" s="5">
        <v>32</v>
      </c>
      <c r="AM8" s="19">
        <v>0.43519455505772475</v>
      </c>
      <c r="AN8" s="5">
        <v>7</v>
      </c>
      <c r="AO8" s="4">
        <v>1.6721443639527425</v>
      </c>
      <c r="AP8" s="3">
        <v>28.432743330000001</v>
      </c>
      <c r="AQ8" s="3">
        <v>10.640421870000001</v>
      </c>
      <c r="AR8" s="3">
        <v>17.79232146</v>
      </c>
      <c r="AT8" s="20" t="s">
        <v>410</v>
      </c>
      <c r="AU8" s="5">
        <v>15</v>
      </c>
      <c r="AV8" s="19">
        <v>0.46799509045022425</v>
      </c>
      <c r="AW8" s="5">
        <v>7</v>
      </c>
      <c r="AX8" s="4">
        <v>0.65360233905060872</v>
      </c>
      <c r="AY8" s="3">
        <v>92.883408470000006</v>
      </c>
      <c r="AZ8" s="3">
        <v>56.170341729999997</v>
      </c>
      <c r="BA8" s="3">
        <v>36.713066740000009</v>
      </c>
      <c r="BC8" s="20" t="s">
        <v>410</v>
      </c>
      <c r="BD8" s="5">
        <v>20</v>
      </c>
      <c r="BE8" s="19">
        <v>0.51537552632306871</v>
      </c>
      <c r="BF8" s="5">
        <v>7</v>
      </c>
      <c r="BG8" s="4">
        <v>0.73088010686894744</v>
      </c>
      <c r="BH8" s="3">
        <v>99.576066060000002</v>
      </c>
      <c r="BI8" s="3">
        <v>57.529152750000002</v>
      </c>
      <c r="BJ8" s="3">
        <v>42.046913310000001</v>
      </c>
      <c r="BL8" s="20" t="s">
        <v>1007</v>
      </c>
      <c r="BM8" s="5">
        <v>26</v>
      </c>
      <c r="BN8" s="19">
        <v>0.24392148728325699</v>
      </c>
      <c r="BO8" s="5">
        <v>7</v>
      </c>
      <c r="BP8" s="4">
        <v>0.6367121051876854</v>
      </c>
      <c r="BQ8" s="3">
        <v>103.29282309999999</v>
      </c>
      <c r="BR8" s="3">
        <v>63.109952430000007</v>
      </c>
      <c r="BS8" s="3">
        <v>40.182870669999986</v>
      </c>
      <c r="BU8" t="s">
        <v>727</v>
      </c>
      <c r="BV8" s="5">
        <v>37</v>
      </c>
      <c r="BW8" s="19">
        <v>-0.11726984307971525</v>
      </c>
      <c r="BX8" s="5">
        <v>93</v>
      </c>
      <c r="BY8" s="4">
        <v>-0.25821536111042664</v>
      </c>
      <c r="BZ8" s="3">
        <v>13.77308629</v>
      </c>
      <c r="CA8" s="3">
        <v>18.56750001</v>
      </c>
      <c r="CB8" s="3">
        <v>-7.8219967600000118</v>
      </c>
      <c r="CD8" t="s">
        <v>700</v>
      </c>
      <c r="CE8" s="5">
        <v>29</v>
      </c>
      <c r="CF8" s="19">
        <v>-0.1533624741295363</v>
      </c>
      <c r="CG8" s="5">
        <v>93</v>
      </c>
      <c r="CH8" s="4">
        <v>-0.24458424490302799</v>
      </c>
      <c r="CI8" s="3">
        <v>37.158316800000009</v>
      </c>
      <c r="CJ8" s="3">
        <v>49.189226660000003</v>
      </c>
      <c r="CK8" s="3">
        <v>-12.030909859999994</v>
      </c>
      <c r="CM8" t="s">
        <v>738</v>
      </c>
      <c r="CN8" s="5">
        <v>48</v>
      </c>
      <c r="CO8" s="19">
        <v>-8.2254876646527822E-2</v>
      </c>
      <c r="CP8" s="5">
        <v>93</v>
      </c>
      <c r="CQ8" s="4">
        <v>-0.27802904446034438</v>
      </c>
      <c r="CR8" s="3">
        <v>17.426153809999999</v>
      </c>
      <c r="CS8" s="3">
        <v>24.136918080000012</v>
      </c>
      <c r="CT8" s="3">
        <v>-6.7107642700000127</v>
      </c>
      <c r="CV8" t="s">
        <v>664</v>
      </c>
      <c r="CW8" s="5">
        <v>17</v>
      </c>
      <c r="CX8" s="19">
        <v>-0.1111094200462564</v>
      </c>
      <c r="CY8" s="5">
        <v>93</v>
      </c>
      <c r="CZ8" s="4">
        <v>-0.10609477930601685</v>
      </c>
      <c r="DA8" s="3">
        <v>154.21948228000002</v>
      </c>
      <c r="DB8" s="3">
        <v>172.52330416000004</v>
      </c>
      <c r="DC8" s="3">
        <v>-18.303821880000015</v>
      </c>
      <c r="DE8" s="20" t="s">
        <v>919</v>
      </c>
      <c r="DF8" s="5">
        <v>13</v>
      </c>
      <c r="DG8" s="19">
        <v>-0.35181659295119949</v>
      </c>
      <c r="DH8" s="5">
        <v>284</v>
      </c>
      <c r="DI8" s="4">
        <v>-0.14494508657164684</v>
      </c>
      <c r="DJ8" s="3">
        <v>84.850809689999991</v>
      </c>
      <c r="DK8" s="3">
        <v>99.234339640000002</v>
      </c>
      <c r="DL8" s="3">
        <v>-14.38352995000001</v>
      </c>
      <c r="DN8" s="20" t="s">
        <v>786</v>
      </c>
      <c r="DO8" s="5">
        <v>27</v>
      </c>
      <c r="DP8" s="19">
        <v>-0.32361742361091422</v>
      </c>
      <c r="DQ8" s="5">
        <v>284</v>
      </c>
      <c r="DR8" s="4">
        <v>-0.33914057312892854</v>
      </c>
      <c r="DS8" s="3">
        <v>49.469851009999999</v>
      </c>
      <c r="DT8" s="3">
        <v>74.856843979999979</v>
      </c>
      <c r="DU8" s="3">
        <v>-25.38699296999998</v>
      </c>
      <c r="DW8" s="20" t="s">
        <v>823</v>
      </c>
      <c r="DX8" s="5">
        <v>25</v>
      </c>
      <c r="DY8" s="19">
        <v>-0.13635068721915819</v>
      </c>
      <c r="DZ8" s="5">
        <v>284</v>
      </c>
      <c r="EA8" s="4">
        <v>-0.14836144842970778</v>
      </c>
      <c r="EB8" s="3">
        <v>63.856028950000002</v>
      </c>
      <c r="EC8" s="3">
        <v>74.98020003000002</v>
      </c>
      <c r="ED8" s="3">
        <v>-11.124171080000018</v>
      </c>
      <c r="EF8" s="20" t="s">
        <v>750</v>
      </c>
      <c r="EG8" s="5">
        <v>2</v>
      </c>
      <c r="EH8" s="19">
        <v>-0.28240598693330948</v>
      </c>
      <c r="EI8" s="5">
        <v>284</v>
      </c>
      <c r="EJ8" s="4">
        <v>-2.250557170892642E-2</v>
      </c>
      <c r="EK8" s="3">
        <v>2020.6404395000002</v>
      </c>
      <c r="EL8" s="3">
        <v>2067.1631275</v>
      </c>
      <c r="EM8" s="3">
        <v>-46.522687999999789</v>
      </c>
    </row>
    <row r="9" spans="1:143" x14ac:dyDescent="0.35">
      <c r="A9" t="s">
        <v>683</v>
      </c>
      <c r="B9" s="5">
        <v>10</v>
      </c>
      <c r="C9" s="19">
        <v>0.33654512804430203</v>
      </c>
      <c r="D9" s="5">
        <v>8</v>
      </c>
      <c r="E9" s="4">
        <v>0.17353575863769266</v>
      </c>
      <c r="F9" s="3">
        <v>93.046452569999971</v>
      </c>
      <c r="G9" s="3">
        <v>79.287275129999969</v>
      </c>
      <c r="H9" s="3">
        <v>22.383616550000028</v>
      </c>
      <c r="J9" t="s">
        <v>652</v>
      </c>
      <c r="K9" s="5">
        <v>4</v>
      </c>
      <c r="L9" s="19">
        <v>0.23544973671751654</v>
      </c>
      <c r="M9" s="5">
        <v>8</v>
      </c>
      <c r="N9" s="4">
        <v>3.4856791364575868E-2</v>
      </c>
      <c r="O9" s="3">
        <v>548.36587796000003</v>
      </c>
      <c r="P9" s="3">
        <v>529.89542372999995</v>
      </c>
      <c r="Q9" s="3">
        <v>18.470454230000087</v>
      </c>
      <c r="S9" t="s">
        <v>717</v>
      </c>
      <c r="T9" s="5">
        <v>8</v>
      </c>
      <c r="U9" s="19">
        <v>0.2318513106871499</v>
      </c>
      <c r="V9" s="5">
        <v>8</v>
      </c>
      <c r="W9" s="4">
        <v>0.1034313291047988</v>
      </c>
      <c r="X9" s="3">
        <v>201.79624865</v>
      </c>
      <c r="Y9" s="3">
        <v>182.88065901999991</v>
      </c>
      <c r="Z9" s="3">
        <v>18.915589630000085</v>
      </c>
      <c r="AB9" t="s">
        <v>691</v>
      </c>
      <c r="AC9" s="5">
        <v>20</v>
      </c>
      <c r="AD9" s="19">
        <v>0.14644620235462094</v>
      </c>
      <c r="AE9" s="5">
        <v>8</v>
      </c>
      <c r="AF9" s="4">
        <v>0.22581845690715863</v>
      </c>
      <c r="AG9" s="3">
        <v>130.95911603000002</v>
      </c>
      <c r="AH9" s="3">
        <v>106.83402203000001</v>
      </c>
      <c r="AI9" s="3">
        <v>24.125094000000004</v>
      </c>
      <c r="AK9" s="20" t="s">
        <v>406</v>
      </c>
      <c r="AL9" s="5">
        <v>20</v>
      </c>
      <c r="AM9" s="19">
        <v>0.41879514186584194</v>
      </c>
      <c r="AN9" s="5">
        <v>8</v>
      </c>
      <c r="AO9" s="4">
        <v>1.0509701580255104</v>
      </c>
      <c r="AP9" s="3">
        <v>33.413329650000001</v>
      </c>
      <c r="AQ9" s="3">
        <v>16.291475290000001</v>
      </c>
      <c r="AR9" s="3">
        <v>17.12185436</v>
      </c>
      <c r="AT9" s="20" t="s">
        <v>996</v>
      </c>
      <c r="AU9" s="5">
        <v>23</v>
      </c>
      <c r="AV9" s="19">
        <v>0.37660956730271117</v>
      </c>
      <c r="AW9" s="5">
        <v>8</v>
      </c>
      <c r="AX9" s="4">
        <v>1.1230866159571398</v>
      </c>
      <c r="AY9" s="3">
        <v>55.850257019999987</v>
      </c>
      <c r="AZ9" s="3">
        <v>26.306160380000001</v>
      </c>
      <c r="BA9" s="3">
        <v>29.544096639999985</v>
      </c>
      <c r="BC9" s="20" t="s">
        <v>852</v>
      </c>
      <c r="BD9" s="5">
        <v>19</v>
      </c>
      <c r="BE9" s="19">
        <v>0.51132646691039108</v>
      </c>
      <c r="BF9" s="5">
        <v>8</v>
      </c>
      <c r="BG9" s="4">
        <v>0.93268833648218519</v>
      </c>
      <c r="BH9" s="3">
        <v>86.443806199999983</v>
      </c>
      <c r="BI9" s="3">
        <v>44.727235409999999</v>
      </c>
      <c r="BJ9" s="3">
        <v>41.716570789999984</v>
      </c>
      <c r="BL9" s="20" t="s">
        <v>969</v>
      </c>
      <c r="BM9" s="5">
        <v>17</v>
      </c>
      <c r="BN9" s="19">
        <v>0.21182705593908849</v>
      </c>
      <c r="BO9" s="5">
        <v>8</v>
      </c>
      <c r="BP9" s="4">
        <v>0.2353470355921865</v>
      </c>
      <c r="BQ9" s="3">
        <v>183.1692535</v>
      </c>
      <c r="BR9" s="3">
        <v>148.27352008999998</v>
      </c>
      <c r="BS9" s="3">
        <v>34.89573341000002</v>
      </c>
      <c r="BU9" t="s">
        <v>663</v>
      </c>
      <c r="BV9" s="5">
        <v>23</v>
      </c>
      <c r="BW9" s="19">
        <v>-0.10857803137378377</v>
      </c>
      <c r="BX9" s="5">
        <v>92</v>
      </c>
      <c r="BY9" s="4">
        <v>-0.16668389525078009</v>
      </c>
      <c r="BZ9" s="3">
        <v>22.192552750000011</v>
      </c>
      <c r="CA9" s="3">
        <v>26.63161388999999</v>
      </c>
      <c r="CB9" s="3">
        <v>-2.1191007899999619</v>
      </c>
      <c r="CD9" t="s">
        <v>657</v>
      </c>
      <c r="CE9" s="5">
        <v>18</v>
      </c>
      <c r="CF9" s="19">
        <v>-0.11562169290176479</v>
      </c>
      <c r="CG9" s="5">
        <v>92</v>
      </c>
      <c r="CH9" s="4">
        <v>-0.11264151258381627</v>
      </c>
      <c r="CI9" s="3">
        <v>71.452811929999996</v>
      </c>
      <c r="CJ9" s="3">
        <v>80.523050089999998</v>
      </c>
      <c r="CK9" s="3">
        <v>-9.0702381600000024</v>
      </c>
      <c r="CM9" t="s">
        <v>693</v>
      </c>
      <c r="CN9" s="5">
        <v>94</v>
      </c>
      <c r="CO9" s="19">
        <v>-6.1948012752458904E-2</v>
      </c>
      <c r="CP9" s="5">
        <v>92</v>
      </c>
      <c r="CQ9" s="4">
        <v>-0.92371735099928032</v>
      </c>
      <c r="CR9" s="3">
        <v>0.41737302000000009</v>
      </c>
      <c r="CS9" s="3">
        <v>5.47140176</v>
      </c>
      <c r="CT9" s="3">
        <v>-5.0540287399999997</v>
      </c>
      <c r="CV9" t="s">
        <v>713</v>
      </c>
      <c r="CW9" s="5">
        <v>16</v>
      </c>
      <c r="CX9" s="19">
        <v>-0.10385176732909458</v>
      </c>
      <c r="CY9" s="5">
        <v>92</v>
      </c>
      <c r="CZ9" s="4">
        <v>-8.8180798375165015E-2</v>
      </c>
      <c r="DA9" s="3">
        <v>176.90475193</v>
      </c>
      <c r="DB9" s="3">
        <v>194.01297056999999</v>
      </c>
      <c r="DC9" s="3">
        <v>-17.10821863999999</v>
      </c>
      <c r="DE9" s="20" t="s">
        <v>933</v>
      </c>
      <c r="DF9" s="5">
        <v>51</v>
      </c>
      <c r="DG9" s="19">
        <v>-0.34840224735987219</v>
      </c>
      <c r="DH9" s="5">
        <v>283</v>
      </c>
      <c r="DI9" s="4">
        <v>-0.73114126783772426</v>
      </c>
      <c r="DJ9" s="3">
        <v>5.2378488299999999</v>
      </c>
      <c r="DK9" s="3">
        <v>19.481788030000001</v>
      </c>
      <c r="DL9" s="3">
        <v>-14.2439392</v>
      </c>
      <c r="DN9" s="20" t="s">
        <v>852</v>
      </c>
      <c r="DO9" s="5">
        <v>38</v>
      </c>
      <c r="DP9" s="19">
        <v>-0.26343472057951883</v>
      </c>
      <c r="DQ9" s="5">
        <v>283</v>
      </c>
      <c r="DR9" s="4">
        <v>-0.43817488796294801</v>
      </c>
      <c r="DS9" s="3">
        <v>26.497569730000002</v>
      </c>
      <c r="DT9" s="3">
        <v>47.16337729</v>
      </c>
      <c r="DU9" s="3">
        <v>-20.665807559999998</v>
      </c>
      <c r="DW9" s="20" t="s">
        <v>749</v>
      </c>
      <c r="DX9" s="5">
        <v>57</v>
      </c>
      <c r="DY9" s="19">
        <v>-0.1360553507059527</v>
      </c>
      <c r="DZ9" s="5">
        <v>283</v>
      </c>
      <c r="EA9" s="4">
        <v>-0.61022859549176989</v>
      </c>
      <c r="EB9" s="3">
        <v>7.0899532799999996</v>
      </c>
      <c r="EC9" s="3">
        <v>18.190029330000002</v>
      </c>
      <c r="ED9" s="3">
        <v>-11.100076050000002</v>
      </c>
      <c r="EF9" s="20" t="s">
        <v>815</v>
      </c>
      <c r="EG9" s="5">
        <v>23</v>
      </c>
      <c r="EH9" s="19">
        <v>-0.23988144025526548</v>
      </c>
      <c r="EI9" s="5">
        <v>283</v>
      </c>
      <c r="EJ9" s="4">
        <v>-0.20175791561618417</v>
      </c>
      <c r="EK9" s="3">
        <v>156.34773210000003</v>
      </c>
      <c r="EL9" s="3">
        <v>195.86505793000001</v>
      </c>
      <c r="EM9" s="3">
        <v>-39.517325829999976</v>
      </c>
    </row>
    <row r="10" spans="1:143" x14ac:dyDescent="0.35">
      <c r="A10" t="s">
        <v>703</v>
      </c>
      <c r="B10" s="5">
        <v>54</v>
      </c>
      <c r="C10" s="19">
        <v>0.14223986730967317</v>
      </c>
      <c r="D10" s="5">
        <v>9</v>
      </c>
      <c r="E10" s="4">
        <v>6.9688835723651872</v>
      </c>
      <c r="F10" s="3">
        <v>6.6497416800000009</v>
      </c>
      <c r="G10" s="3">
        <v>0.83446340000000008</v>
      </c>
      <c r="H10" s="3">
        <v>7.6476665900000018</v>
      </c>
      <c r="J10" t="s">
        <v>648</v>
      </c>
      <c r="K10" s="5">
        <v>24</v>
      </c>
      <c r="L10" s="19">
        <v>0.12267610190344234</v>
      </c>
      <c r="M10" s="5">
        <v>9</v>
      </c>
      <c r="N10" s="4">
        <v>0.27237822289207658</v>
      </c>
      <c r="O10" s="3">
        <v>44.955535959999992</v>
      </c>
      <c r="P10" s="3">
        <v>35.331896720000003</v>
      </c>
      <c r="Q10" s="3">
        <v>9.6236392399999886</v>
      </c>
      <c r="S10" t="s">
        <v>667</v>
      </c>
      <c r="T10" s="5">
        <v>24</v>
      </c>
      <c r="U10" s="19">
        <v>0.20838090553068175</v>
      </c>
      <c r="V10" s="5">
        <v>9</v>
      </c>
      <c r="W10" s="4">
        <v>0.42486609229093397</v>
      </c>
      <c r="X10" s="3">
        <v>57.015144380000002</v>
      </c>
      <c r="Y10" s="3">
        <v>40.014387799999987</v>
      </c>
      <c r="Z10" s="3">
        <v>17.000756580000015</v>
      </c>
      <c r="AB10" t="s">
        <v>667</v>
      </c>
      <c r="AC10" s="5">
        <v>24</v>
      </c>
      <c r="AD10" s="19">
        <v>0.13110396132438304</v>
      </c>
      <c r="AE10" s="5">
        <v>9</v>
      </c>
      <c r="AF10" s="4">
        <v>0.2862897113772005</v>
      </c>
      <c r="AG10" s="3">
        <v>97.037538049999995</v>
      </c>
      <c r="AH10" s="3">
        <v>75.439877339999995</v>
      </c>
      <c r="AI10" s="3">
        <v>21.59766071</v>
      </c>
      <c r="AK10" s="20" t="s">
        <v>960</v>
      </c>
      <c r="AL10" s="5">
        <v>14</v>
      </c>
      <c r="AM10" s="19">
        <v>0.24010752736575838</v>
      </c>
      <c r="AN10" s="5">
        <v>9</v>
      </c>
      <c r="AO10" s="4">
        <v>0.16940846737266635</v>
      </c>
      <c r="AP10" s="3">
        <v>67.761975629999995</v>
      </c>
      <c r="AQ10" s="3">
        <v>57.945514780000003</v>
      </c>
      <c r="AR10" s="3">
        <v>9.8164608499999915</v>
      </c>
      <c r="AT10" s="20" t="s">
        <v>1020</v>
      </c>
      <c r="AU10" s="5">
        <v>17</v>
      </c>
      <c r="AV10" s="19">
        <v>0.37125865822582393</v>
      </c>
      <c r="AW10" s="5">
        <v>9</v>
      </c>
      <c r="AX10" s="4">
        <v>0.47432841942785431</v>
      </c>
      <c r="AY10" s="3">
        <v>90.525524210000015</v>
      </c>
      <c r="AZ10" s="3">
        <v>61.401193259999992</v>
      </c>
      <c r="BA10" s="3">
        <v>29.124330950000022</v>
      </c>
      <c r="BC10" s="20" t="s">
        <v>1027</v>
      </c>
      <c r="BD10" s="5">
        <v>11</v>
      </c>
      <c r="BE10" s="19">
        <v>0.44384414479572082</v>
      </c>
      <c r="BF10" s="5">
        <v>9</v>
      </c>
      <c r="BG10" s="4">
        <v>0.27839456681242392</v>
      </c>
      <c r="BH10" s="3">
        <v>166.28190223999999</v>
      </c>
      <c r="BI10" s="3">
        <v>130.07087683</v>
      </c>
      <c r="BJ10" s="3">
        <v>36.211025409999991</v>
      </c>
      <c r="BL10" s="20" t="s">
        <v>807</v>
      </c>
      <c r="BM10" s="5">
        <v>43</v>
      </c>
      <c r="BN10" s="19">
        <v>0.20355937179720468</v>
      </c>
      <c r="BO10" s="5">
        <v>9</v>
      </c>
      <c r="BP10" s="4">
        <v>118076.55183098593</v>
      </c>
      <c r="BQ10" s="3">
        <v>33.534024720000005</v>
      </c>
      <c r="BR10" s="3">
        <v>2.8400000000000002E-4</v>
      </c>
      <c r="BS10" s="3">
        <v>33.533740720000004</v>
      </c>
      <c r="BU10" t="s">
        <v>689</v>
      </c>
      <c r="BV10" s="5">
        <v>35</v>
      </c>
      <c r="BW10" s="19">
        <v>-8.6255885309965544E-2</v>
      </c>
      <c r="BX10" s="5">
        <v>91</v>
      </c>
      <c r="BY10" s="4">
        <v>-0.204338699137396</v>
      </c>
      <c r="BZ10" s="3">
        <v>13.731421920000001</v>
      </c>
      <c r="CA10" s="3">
        <v>17.2578733</v>
      </c>
      <c r="CB10" s="3">
        <v>-1.7722496700000008</v>
      </c>
      <c r="CD10" t="s">
        <v>664</v>
      </c>
      <c r="CE10" s="5">
        <v>30</v>
      </c>
      <c r="CF10" s="19">
        <v>-0.10538652707191126</v>
      </c>
      <c r="CG10" s="5">
        <v>91</v>
      </c>
      <c r="CH10" s="4">
        <v>-0.18685919595645506</v>
      </c>
      <c r="CI10" s="3">
        <v>35.976237260000005</v>
      </c>
      <c r="CJ10" s="3">
        <v>44.243551769999996</v>
      </c>
      <c r="CK10" s="3">
        <v>-8.2673145099999914</v>
      </c>
      <c r="CM10" t="s">
        <v>656</v>
      </c>
      <c r="CN10" s="5">
        <v>65</v>
      </c>
      <c r="CO10" s="19">
        <v>-5.801737130596879E-2</v>
      </c>
      <c r="CP10" s="5">
        <v>91</v>
      </c>
      <c r="CQ10" s="4">
        <v>-0.58630877310868856</v>
      </c>
      <c r="CR10" s="3">
        <v>3.3397833399999999</v>
      </c>
      <c r="CS10" s="3">
        <v>8.0731306900000011</v>
      </c>
      <c r="CT10" s="3">
        <v>-4.7333473500000007</v>
      </c>
      <c r="CV10" t="s">
        <v>656</v>
      </c>
      <c r="CW10" s="5">
        <v>65</v>
      </c>
      <c r="CX10" s="19">
        <v>-8.6960294927044018E-2</v>
      </c>
      <c r="CY10" s="5">
        <v>91</v>
      </c>
      <c r="CZ10" s="4">
        <v>-0.62153200108666806</v>
      </c>
      <c r="DA10" s="3">
        <v>8.7232350299999997</v>
      </c>
      <c r="DB10" s="3">
        <v>23.048804799999999</v>
      </c>
      <c r="DC10" s="3">
        <v>-14.32556977</v>
      </c>
      <c r="DE10" s="20" t="s">
        <v>765</v>
      </c>
      <c r="DF10" s="5">
        <v>7</v>
      </c>
      <c r="DG10" s="19">
        <v>-0.26935321315066768</v>
      </c>
      <c r="DH10" s="5">
        <v>282</v>
      </c>
      <c r="DI10" s="4">
        <v>-0.10633063543493582</v>
      </c>
      <c r="DJ10" s="3">
        <v>92.552847580000019</v>
      </c>
      <c r="DK10" s="3">
        <v>103.56497744000001</v>
      </c>
      <c r="DL10" s="3">
        <v>-11.012129859999988</v>
      </c>
      <c r="DN10" s="20" t="s">
        <v>764</v>
      </c>
      <c r="DO10" s="5">
        <v>43</v>
      </c>
      <c r="DP10" s="19">
        <v>-0.17990866360386998</v>
      </c>
      <c r="DQ10" s="5">
        <v>282</v>
      </c>
      <c r="DR10" s="4">
        <v>-0.40425985389819552</v>
      </c>
      <c r="DS10" s="3">
        <v>20.79829324</v>
      </c>
      <c r="DT10" s="3">
        <v>34.911686539999998</v>
      </c>
      <c r="DU10" s="3">
        <v>-14.113393299999998</v>
      </c>
      <c r="DW10" s="20" t="s">
        <v>919</v>
      </c>
      <c r="DX10" s="5">
        <v>31</v>
      </c>
      <c r="DY10" s="19">
        <v>-0.13336895670198226</v>
      </c>
      <c r="DZ10" s="5">
        <v>282</v>
      </c>
      <c r="EA10" s="4">
        <v>-0.26046112302862157</v>
      </c>
      <c r="EB10" s="3">
        <v>30.894643110000001</v>
      </c>
      <c r="EC10" s="3">
        <v>41.775549699999992</v>
      </c>
      <c r="ED10" s="3">
        <v>-10.880906589999991</v>
      </c>
      <c r="EF10" s="20" t="s">
        <v>932</v>
      </c>
      <c r="EG10" s="5">
        <v>22</v>
      </c>
      <c r="EH10" s="19">
        <v>-0.22055674160026784</v>
      </c>
      <c r="EI10" s="5">
        <v>282</v>
      </c>
      <c r="EJ10" s="4">
        <v>-0.18640302443283485</v>
      </c>
      <c r="EK10" s="3">
        <v>158.58700894999998</v>
      </c>
      <c r="EL10" s="3">
        <v>194.92084375000002</v>
      </c>
      <c r="EM10" s="3">
        <v>-36.333834800000034</v>
      </c>
    </row>
    <row r="11" spans="1:143" x14ac:dyDescent="0.35">
      <c r="A11" t="s">
        <v>675</v>
      </c>
      <c r="B11" s="5">
        <v>25</v>
      </c>
      <c r="C11" s="19">
        <v>0.1414797694307158</v>
      </c>
      <c r="D11" s="5">
        <v>10</v>
      </c>
      <c r="E11" s="4">
        <v>0.30832609447613413</v>
      </c>
      <c r="F11" s="3">
        <v>24.544219630000011</v>
      </c>
      <c r="G11" s="3">
        <v>18.760016889999999</v>
      </c>
      <c r="H11" s="3">
        <v>6.6817726200000109</v>
      </c>
      <c r="J11" t="s">
        <v>707</v>
      </c>
      <c r="K11" s="5">
        <v>28</v>
      </c>
      <c r="L11" s="19">
        <v>0.11409997316755521</v>
      </c>
      <c r="M11" s="5">
        <v>10</v>
      </c>
      <c r="N11" s="4">
        <v>0.31545172525513743</v>
      </c>
      <c r="O11" s="3">
        <v>37.325610250000011</v>
      </c>
      <c r="P11" s="3">
        <v>28.374747270000007</v>
      </c>
      <c r="Q11" s="3">
        <v>8.9508629800000037</v>
      </c>
      <c r="S11" t="s">
        <v>739</v>
      </c>
      <c r="T11" s="5">
        <v>19</v>
      </c>
      <c r="U11" s="19">
        <v>0.19182347624789844</v>
      </c>
      <c r="V11" s="5">
        <v>10</v>
      </c>
      <c r="W11" s="4">
        <v>0.36233551349213378</v>
      </c>
      <c r="X11" s="3">
        <v>58.841706670000008</v>
      </c>
      <c r="Y11" s="3">
        <v>43.191787989999987</v>
      </c>
      <c r="Z11" s="3">
        <v>15.64991868000002</v>
      </c>
      <c r="AB11" t="s">
        <v>648</v>
      </c>
      <c r="AC11" s="5">
        <v>18</v>
      </c>
      <c r="AD11" s="19">
        <v>0.12755340728776116</v>
      </c>
      <c r="AE11" s="5">
        <v>10</v>
      </c>
      <c r="AF11" s="4">
        <v>0.16016255823169834</v>
      </c>
      <c r="AG11" s="3">
        <v>152.20916825999996</v>
      </c>
      <c r="AH11" s="3">
        <v>131.19641483000004</v>
      </c>
      <c r="AI11" s="3">
        <v>21.012753429999918</v>
      </c>
      <c r="AK11" s="20" t="s">
        <v>861</v>
      </c>
      <c r="AL11" s="5">
        <v>26</v>
      </c>
      <c r="AM11" s="19">
        <v>0.21036500792480853</v>
      </c>
      <c r="AN11" s="5">
        <v>10</v>
      </c>
      <c r="AO11" s="4">
        <v>0.30737311397361555</v>
      </c>
      <c r="AP11" s="3">
        <v>36.58106432000001</v>
      </c>
      <c r="AQ11" s="3">
        <v>27.980584830000002</v>
      </c>
      <c r="AR11" s="3">
        <v>8.6004794900000086</v>
      </c>
      <c r="AT11" s="20" t="s">
        <v>992</v>
      </c>
      <c r="AU11" s="5">
        <v>29</v>
      </c>
      <c r="AV11" s="19">
        <v>0.33198404369191709</v>
      </c>
      <c r="AW11" s="5">
        <v>10</v>
      </c>
      <c r="AX11" s="4">
        <v>1.3065611052605726</v>
      </c>
      <c r="AY11" s="3">
        <v>45.976066889999998</v>
      </c>
      <c r="AZ11" s="3">
        <v>19.9327331</v>
      </c>
      <c r="BA11" s="3">
        <v>26.043333789999998</v>
      </c>
      <c r="BC11" s="20" t="s">
        <v>809</v>
      </c>
      <c r="BD11" s="5">
        <v>28</v>
      </c>
      <c r="BE11" s="19">
        <v>0.35255963816122593</v>
      </c>
      <c r="BF11" s="5">
        <v>10</v>
      </c>
      <c r="BG11" s="4">
        <v>0.91543676609105717</v>
      </c>
      <c r="BH11" s="3">
        <v>60.184185649999989</v>
      </c>
      <c r="BI11" s="3">
        <v>31.420606889999998</v>
      </c>
      <c r="BJ11" s="3">
        <v>28.763578759999991</v>
      </c>
      <c r="BL11" s="20" t="s">
        <v>809</v>
      </c>
      <c r="BM11" s="5">
        <v>28</v>
      </c>
      <c r="BN11" s="19">
        <v>0.18092694393106745</v>
      </c>
      <c r="BO11" s="5">
        <v>10</v>
      </c>
      <c r="BP11" s="4">
        <v>0.43280348303263017</v>
      </c>
      <c r="BQ11" s="3">
        <v>98.671113469999995</v>
      </c>
      <c r="BR11" s="3">
        <v>68.865768849999995</v>
      </c>
      <c r="BS11" s="3">
        <v>29.80534462</v>
      </c>
      <c r="BU11" t="s">
        <v>664</v>
      </c>
      <c r="BV11" s="5">
        <v>30</v>
      </c>
      <c r="BW11" s="19">
        <v>-6.3543039582001151E-2</v>
      </c>
      <c r="BX11" s="5">
        <v>90</v>
      </c>
      <c r="BY11" s="4">
        <v>-0.12242096708980532</v>
      </c>
      <c r="BZ11" s="3">
        <v>18.622911590000001</v>
      </c>
      <c r="CA11" s="3">
        <v>21.220780000000001</v>
      </c>
      <c r="CB11" s="3">
        <v>-8.2673145099999914</v>
      </c>
      <c r="CD11" t="s">
        <v>727</v>
      </c>
      <c r="CE11" s="5">
        <v>37</v>
      </c>
      <c r="CF11" s="19">
        <v>-9.9709896400704892E-2</v>
      </c>
      <c r="CG11" s="5">
        <v>90</v>
      </c>
      <c r="CH11" s="4">
        <v>-0.21537881795868807</v>
      </c>
      <c r="CI11" s="3">
        <v>28.495394309999988</v>
      </c>
      <c r="CJ11" s="3">
        <v>36.317391069999999</v>
      </c>
      <c r="CK11" s="3">
        <v>-7.8219967600000118</v>
      </c>
      <c r="CM11" t="s">
        <v>682</v>
      </c>
      <c r="CN11" s="5">
        <v>52</v>
      </c>
      <c r="CO11" s="19">
        <v>-5.6737749592054569E-2</v>
      </c>
      <c r="CP11" s="5">
        <v>90</v>
      </c>
      <c r="CQ11" s="4">
        <v>-0.27224959215297917</v>
      </c>
      <c r="CR11" s="3">
        <v>12.373645059999999</v>
      </c>
      <c r="CS11" s="3">
        <v>17.002594469999998</v>
      </c>
      <c r="CT11" s="3">
        <v>-4.6289494099999988</v>
      </c>
      <c r="CV11" t="s">
        <v>654</v>
      </c>
      <c r="CW11" s="5">
        <v>15</v>
      </c>
      <c r="CX11" s="19">
        <v>-8.115316576583384E-2</v>
      </c>
      <c r="CY11" s="5">
        <v>90</v>
      </c>
      <c r="CZ11" s="4">
        <v>-6.704452204512068E-2</v>
      </c>
      <c r="DA11" s="3">
        <v>186.03471203000001</v>
      </c>
      <c r="DB11" s="3">
        <v>199.4036333199999</v>
      </c>
      <c r="DC11" s="3">
        <v>-13.368921289999889</v>
      </c>
      <c r="DE11" s="20" t="s">
        <v>852</v>
      </c>
      <c r="DF11" s="5">
        <v>38</v>
      </c>
      <c r="DG11" s="19">
        <v>-0.2536944991072036</v>
      </c>
      <c r="DH11" s="5">
        <v>281</v>
      </c>
      <c r="DI11" s="4">
        <v>-0.46667867691193388</v>
      </c>
      <c r="DJ11" s="3">
        <v>11.85307968</v>
      </c>
      <c r="DK11" s="3">
        <v>22.22502489</v>
      </c>
      <c r="DL11" s="3">
        <v>-10.37194521</v>
      </c>
      <c r="DN11" s="20" t="s">
        <v>776</v>
      </c>
      <c r="DO11" s="5">
        <v>10</v>
      </c>
      <c r="DP11" s="19">
        <v>-0.13848467274181719</v>
      </c>
      <c r="DQ11" s="5">
        <v>281</v>
      </c>
      <c r="DR11" s="4">
        <v>-5.9135089026391752E-2</v>
      </c>
      <c r="DS11" s="3">
        <v>172.84749618000001</v>
      </c>
      <c r="DT11" s="3">
        <v>183.71127902000001</v>
      </c>
      <c r="DU11" s="3">
        <v>-10.863782839999999</v>
      </c>
      <c r="DW11" s="20" t="s">
        <v>1020</v>
      </c>
      <c r="DX11" s="5">
        <v>61</v>
      </c>
      <c r="DY11" s="19">
        <v>-0.10785534904437398</v>
      </c>
      <c r="DZ11" s="5">
        <v>281</v>
      </c>
      <c r="EA11" s="4">
        <v>-0.45810645907507896</v>
      </c>
      <c r="EB11" s="3">
        <v>10.408773930000001</v>
      </c>
      <c r="EC11" s="3">
        <v>19.20815279</v>
      </c>
      <c r="ED11" s="3">
        <v>-8.7993788599999991</v>
      </c>
      <c r="EF11" s="20" t="s">
        <v>913</v>
      </c>
      <c r="EG11" s="5">
        <v>30</v>
      </c>
      <c r="EH11" s="19">
        <v>-0.18817497955600437</v>
      </c>
      <c r="EI11" s="5">
        <v>281</v>
      </c>
      <c r="EJ11" s="4">
        <v>-0.26197271492952112</v>
      </c>
      <c r="EK11" s="3">
        <v>87.331141110000004</v>
      </c>
      <c r="EL11" s="3">
        <v>118.33050468</v>
      </c>
      <c r="EM11" s="3">
        <v>-30.99936357</v>
      </c>
    </row>
    <row r="12" spans="1:143" x14ac:dyDescent="0.35">
      <c r="A12" t="s">
        <v>687</v>
      </c>
      <c r="B12" s="5">
        <v>11</v>
      </c>
      <c r="C12" s="19">
        <v>0.13907691003103967</v>
      </c>
      <c r="D12" s="5">
        <v>11</v>
      </c>
      <c r="E12" s="4">
        <v>9.6250412346290393E-2</v>
      </c>
      <c r="F12" s="3">
        <v>64.760675119999988</v>
      </c>
      <c r="G12" s="3">
        <v>59.074709929999997</v>
      </c>
      <c r="H12" s="3">
        <v>2.5343354200000476</v>
      </c>
      <c r="J12" t="s">
        <v>717</v>
      </c>
      <c r="K12" s="5">
        <v>12</v>
      </c>
      <c r="L12" s="19">
        <v>0.10233405545361372</v>
      </c>
      <c r="M12" s="5">
        <v>11</v>
      </c>
      <c r="N12" s="4">
        <v>6.9228913504437717E-2</v>
      </c>
      <c r="O12" s="3">
        <v>123.98887815000006</v>
      </c>
      <c r="P12" s="3">
        <v>115.96102254999997</v>
      </c>
      <c r="Q12" s="3">
        <v>8.0278556000000947</v>
      </c>
      <c r="S12" t="s">
        <v>661</v>
      </c>
      <c r="T12" s="5">
        <v>7</v>
      </c>
      <c r="U12" s="19">
        <v>0.17180087514051079</v>
      </c>
      <c r="V12" s="5">
        <v>11</v>
      </c>
      <c r="W12" s="4">
        <v>3.9453175284483999E-2</v>
      </c>
      <c r="X12" s="3">
        <v>369.28244974000017</v>
      </c>
      <c r="Y12" s="3">
        <v>355.26607501000001</v>
      </c>
      <c r="Z12" s="3">
        <v>14.016374730000166</v>
      </c>
      <c r="AB12" t="s">
        <v>675</v>
      </c>
      <c r="AC12" s="5">
        <v>14</v>
      </c>
      <c r="AD12" s="19">
        <v>9.9095776957317167E-2</v>
      </c>
      <c r="AE12" s="5">
        <v>11</v>
      </c>
      <c r="AF12" s="4">
        <v>9.3708637184711785E-2</v>
      </c>
      <c r="AG12" s="3">
        <v>190.53206181000002</v>
      </c>
      <c r="AH12" s="3">
        <v>174.20733030000005</v>
      </c>
      <c r="AI12" s="3">
        <v>16.324731509999964</v>
      </c>
      <c r="AK12" s="20" t="s">
        <v>946</v>
      </c>
      <c r="AL12" s="5">
        <v>40</v>
      </c>
      <c r="AM12" s="19">
        <v>0.20640225983711893</v>
      </c>
      <c r="AN12" s="5">
        <v>11</v>
      </c>
      <c r="AO12" s="4">
        <v>3.734778345056692</v>
      </c>
      <c r="AP12" s="3">
        <v>10.697897490000001</v>
      </c>
      <c r="AQ12" s="3">
        <v>2.25942942</v>
      </c>
      <c r="AR12" s="3">
        <v>8.4384680700000008</v>
      </c>
      <c r="AT12" s="20" t="s">
        <v>946</v>
      </c>
      <c r="AU12" s="5">
        <v>40</v>
      </c>
      <c r="AV12" s="19">
        <v>0.24425791324524082</v>
      </c>
      <c r="AW12" s="5">
        <v>11</v>
      </c>
      <c r="AX12" s="4">
        <v>3.9868384898466731</v>
      </c>
      <c r="AY12" s="3">
        <v>23.967606709999998</v>
      </c>
      <c r="AZ12" s="3">
        <v>4.8061726399999998</v>
      </c>
      <c r="BA12" s="3">
        <v>19.161434069999999</v>
      </c>
      <c r="BC12" s="20" t="s">
        <v>760</v>
      </c>
      <c r="BD12" s="5">
        <v>35</v>
      </c>
      <c r="BE12" s="19">
        <v>0.33532028513408357</v>
      </c>
      <c r="BF12" s="5">
        <v>11</v>
      </c>
      <c r="BG12" s="4">
        <v>1.0727265034522429</v>
      </c>
      <c r="BH12" s="3">
        <v>52.859511450000007</v>
      </c>
      <c r="BI12" s="3">
        <v>25.502405339999999</v>
      </c>
      <c r="BJ12" s="3">
        <v>27.357106110000007</v>
      </c>
      <c r="BL12" s="20" t="s">
        <v>410</v>
      </c>
      <c r="BM12" s="5">
        <v>20</v>
      </c>
      <c r="BN12" s="19">
        <v>0.17872519222353206</v>
      </c>
      <c r="BO12" s="5">
        <v>11</v>
      </c>
      <c r="BP12" s="4">
        <v>0.22252106880064781</v>
      </c>
      <c r="BQ12" s="3">
        <v>161.75655470000001</v>
      </c>
      <c r="BR12" s="3">
        <v>132.31391983999998</v>
      </c>
      <c r="BS12" s="3">
        <v>29.442634860000027</v>
      </c>
      <c r="BU12" t="s">
        <v>685</v>
      </c>
      <c r="BV12" s="5">
        <v>48</v>
      </c>
      <c r="BW12" s="19">
        <v>-4.8161590973592419E-2</v>
      </c>
      <c r="BX12" s="5">
        <v>89</v>
      </c>
      <c r="BY12" s="4">
        <v>-0.21504305561935722</v>
      </c>
      <c r="BZ12" s="3">
        <v>7.1873766100000003</v>
      </c>
      <c r="CA12" s="3">
        <v>9.1563959799999992</v>
      </c>
      <c r="CB12" s="3">
        <v>-2.5770065599999938</v>
      </c>
      <c r="CD12" t="s">
        <v>681</v>
      </c>
      <c r="CE12" s="5">
        <v>26</v>
      </c>
      <c r="CF12" s="19">
        <v>-7.6018152211887652E-2</v>
      </c>
      <c r="CG12" s="5">
        <v>89</v>
      </c>
      <c r="CH12" s="4">
        <v>-0.12488381367119505</v>
      </c>
      <c r="CI12" s="3">
        <v>41.788447780000013</v>
      </c>
      <c r="CJ12" s="3">
        <v>47.751885330000007</v>
      </c>
      <c r="CK12" s="3">
        <v>-5.9634375499999948</v>
      </c>
      <c r="CM12" t="s">
        <v>677</v>
      </c>
      <c r="CN12" s="5">
        <v>60</v>
      </c>
      <c r="CO12" s="19">
        <v>-5.6038883518011083E-2</v>
      </c>
      <c r="CP12" s="5">
        <v>89</v>
      </c>
      <c r="CQ12" s="4">
        <v>-0.40158358694695473</v>
      </c>
      <c r="CR12" s="3">
        <v>6.8128267400000002</v>
      </c>
      <c r="CS12" s="3">
        <v>11.38475916</v>
      </c>
      <c r="CT12" s="3">
        <v>-4.5719324199999996</v>
      </c>
      <c r="CV12" t="s">
        <v>650</v>
      </c>
      <c r="CW12" s="5">
        <v>36</v>
      </c>
      <c r="CX12" s="19">
        <v>-7.3143469779185469E-2</v>
      </c>
      <c r="CY12" s="5">
        <v>89</v>
      </c>
      <c r="CZ12" s="4">
        <v>-0.19570948622148154</v>
      </c>
      <c r="DA12" s="3">
        <v>49.518505430000012</v>
      </c>
      <c r="DB12" s="3">
        <v>61.567934199999996</v>
      </c>
      <c r="DC12" s="3">
        <v>-12.049428769999984</v>
      </c>
      <c r="DE12" s="20" t="s">
        <v>826</v>
      </c>
      <c r="DF12" s="5">
        <v>6</v>
      </c>
      <c r="DG12" s="19">
        <v>-0.22521820465807346</v>
      </c>
      <c r="DH12" s="5">
        <v>280</v>
      </c>
      <c r="DI12" s="4">
        <v>-6.1008519168705311E-2</v>
      </c>
      <c r="DJ12" s="3">
        <v>141.71761144999999</v>
      </c>
      <c r="DK12" s="3">
        <v>150.92534314000011</v>
      </c>
      <c r="DL12" s="3">
        <v>-9.2077316900001165</v>
      </c>
      <c r="DN12" s="20" t="s">
        <v>830</v>
      </c>
      <c r="DO12" s="5">
        <v>68</v>
      </c>
      <c r="DP12" s="19">
        <v>-0.1217371064466635</v>
      </c>
      <c r="DQ12" s="5">
        <v>280</v>
      </c>
      <c r="DR12" s="4">
        <v>-0.57767529092130854</v>
      </c>
      <c r="DS12" s="3">
        <v>6.9817620200000015</v>
      </c>
      <c r="DT12" s="3">
        <v>16.53173937</v>
      </c>
      <c r="DU12" s="3">
        <v>-9.5499773499999989</v>
      </c>
      <c r="DW12" s="20" t="s">
        <v>795</v>
      </c>
      <c r="DX12" s="5">
        <v>38</v>
      </c>
      <c r="DY12" s="19">
        <v>-0.1028183209108198</v>
      </c>
      <c r="DZ12" s="5">
        <v>280</v>
      </c>
      <c r="EA12" s="4">
        <v>-0.21231769819643576</v>
      </c>
      <c r="EB12" s="3">
        <v>31.120439789999999</v>
      </c>
      <c r="EC12" s="3">
        <v>39.508872699999998</v>
      </c>
      <c r="ED12" s="3">
        <v>-8.3884329099999988</v>
      </c>
      <c r="EF12" s="20" t="s">
        <v>823</v>
      </c>
      <c r="EG12" s="5">
        <v>25</v>
      </c>
      <c r="EH12" s="19">
        <v>-0.17889860309432573</v>
      </c>
      <c r="EI12" s="5">
        <v>280</v>
      </c>
      <c r="EJ12" s="4">
        <v>-0.2046951381911768</v>
      </c>
      <c r="EK12" s="3">
        <v>114.50487034</v>
      </c>
      <c r="EL12" s="3">
        <v>143.97607237000003</v>
      </c>
      <c r="EM12" s="3">
        <v>-29.471202030000029</v>
      </c>
    </row>
    <row r="13" spans="1:143" x14ac:dyDescent="0.35">
      <c r="A13" t="s">
        <v>657</v>
      </c>
      <c r="B13" s="5">
        <v>18</v>
      </c>
      <c r="C13" s="19">
        <v>0.13459925820678836</v>
      </c>
      <c r="D13" s="5">
        <v>12</v>
      </c>
      <c r="E13" s="4">
        <v>0.16821855054834045</v>
      </c>
      <c r="F13" s="3">
        <v>38.215719589999999</v>
      </c>
      <c r="G13" s="3">
        <v>32.712816940000003</v>
      </c>
      <c r="H13" s="3">
        <v>-9.0702381600000024</v>
      </c>
      <c r="J13" t="s">
        <v>691</v>
      </c>
      <c r="K13" s="5">
        <v>20</v>
      </c>
      <c r="L13" s="19">
        <v>0.10092617458842032</v>
      </c>
      <c r="M13" s="5">
        <v>12</v>
      </c>
      <c r="N13" s="4">
        <v>0.14991665466016491</v>
      </c>
      <c r="O13" s="3">
        <v>60.729493739999995</v>
      </c>
      <c r="P13" s="3">
        <v>52.812082940000025</v>
      </c>
      <c r="Q13" s="3">
        <v>7.9174107999999705</v>
      </c>
      <c r="S13" t="s">
        <v>675</v>
      </c>
      <c r="T13" s="5">
        <v>14</v>
      </c>
      <c r="U13" s="19">
        <v>0.16987794204879067</v>
      </c>
      <c r="V13" s="5">
        <v>12</v>
      </c>
      <c r="W13" s="4">
        <v>0.15908039985478584</v>
      </c>
      <c r="X13" s="3">
        <v>100.98205568</v>
      </c>
      <c r="Y13" s="3">
        <v>87.122563450000044</v>
      </c>
      <c r="Z13" s="3">
        <v>13.859492229999958</v>
      </c>
      <c r="AB13" t="s">
        <v>673</v>
      </c>
      <c r="AC13" s="5">
        <v>23</v>
      </c>
      <c r="AD13" s="19">
        <v>8.4300971005254299E-2</v>
      </c>
      <c r="AE13" s="5">
        <v>12</v>
      </c>
      <c r="AF13" s="4">
        <v>0.13098387105751308</v>
      </c>
      <c r="AG13" s="3">
        <v>119.91184007000003</v>
      </c>
      <c r="AH13" s="3">
        <v>106.02435908999999</v>
      </c>
      <c r="AI13" s="3">
        <v>13.887480980000035</v>
      </c>
      <c r="AK13" s="20" t="s">
        <v>821</v>
      </c>
      <c r="AL13" s="5">
        <v>18</v>
      </c>
      <c r="AM13" s="19">
        <v>0.1916003479672504</v>
      </c>
      <c r="AN13" s="5">
        <v>12</v>
      </c>
      <c r="AO13" s="4">
        <v>0.31404222027776196</v>
      </c>
      <c r="AP13" s="3">
        <v>32.776814039999998</v>
      </c>
      <c r="AQ13" s="3">
        <v>24.94350146</v>
      </c>
      <c r="AR13" s="3">
        <v>7.8333125799999976</v>
      </c>
      <c r="AT13" s="20" t="s">
        <v>819</v>
      </c>
      <c r="AU13" s="5">
        <v>32</v>
      </c>
      <c r="AV13" s="19">
        <v>0.22886668993847911</v>
      </c>
      <c r="AW13" s="5">
        <v>12</v>
      </c>
      <c r="AX13" s="4">
        <v>0.81462956061760283</v>
      </c>
      <c r="AY13" s="3">
        <v>39.99353301</v>
      </c>
      <c r="AZ13" s="3">
        <v>22.039502650000003</v>
      </c>
      <c r="BA13" s="3">
        <v>17.954030359999997</v>
      </c>
      <c r="BC13" s="20" t="s">
        <v>753</v>
      </c>
      <c r="BD13" s="5">
        <v>33</v>
      </c>
      <c r="BE13" s="19">
        <v>0.31021840168074255</v>
      </c>
      <c r="BF13" s="5">
        <v>12</v>
      </c>
      <c r="BG13" s="4">
        <v>0.56688018686435915</v>
      </c>
      <c r="BH13" s="3">
        <v>69.955585349999993</v>
      </c>
      <c r="BI13" s="3">
        <v>44.646416449999997</v>
      </c>
      <c r="BJ13" s="3">
        <v>25.309168899999996</v>
      </c>
      <c r="BL13" s="20" t="s">
        <v>1027</v>
      </c>
      <c r="BM13" s="5">
        <v>11</v>
      </c>
      <c r="BN13" s="19">
        <v>0.14109029570718176</v>
      </c>
      <c r="BO13" s="5">
        <v>12</v>
      </c>
      <c r="BP13" s="4">
        <v>8.097356612554063E-2</v>
      </c>
      <c r="BQ13" s="3">
        <v>310.28433581000002</v>
      </c>
      <c r="BR13" s="3">
        <v>287.04155729000001</v>
      </c>
      <c r="BS13" s="3">
        <v>23.242778520000002</v>
      </c>
      <c r="BU13" t="s">
        <v>714</v>
      </c>
      <c r="BV13" s="5">
        <v>33</v>
      </c>
      <c r="BW13" s="19">
        <v>-4.494777320707765E-2</v>
      </c>
      <c r="BX13" s="5">
        <v>88</v>
      </c>
      <c r="BY13" s="4">
        <v>-9.8392320186695192E-2</v>
      </c>
      <c r="BZ13" s="3">
        <v>16.83890105</v>
      </c>
      <c r="CA13" s="3">
        <v>18.676527970000009</v>
      </c>
      <c r="CB13" s="3">
        <v>-2.7847025900000091</v>
      </c>
      <c r="CD13" t="s">
        <v>667</v>
      </c>
      <c r="CE13" s="5">
        <v>17</v>
      </c>
      <c r="CF13" s="19">
        <v>-6.2174381885096219E-2</v>
      </c>
      <c r="CG13" s="5">
        <v>88</v>
      </c>
      <c r="CH13" s="4">
        <v>-6.2674734109901875E-2</v>
      </c>
      <c r="CI13" s="3">
        <v>72.943847450000007</v>
      </c>
      <c r="CJ13" s="3">
        <v>77.821275180000015</v>
      </c>
      <c r="CK13" s="3">
        <v>-4.877427730000008</v>
      </c>
      <c r="CM13" t="s">
        <v>707</v>
      </c>
      <c r="CN13" s="5">
        <v>44</v>
      </c>
      <c r="CO13" s="19">
        <v>-5.3210919498392059E-2</v>
      </c>
      <c r="CP13" s="5">
        <v>88</v>
      </c>
      <c r="CQ13" s="4">
        <v>-0.17819010437379468</v>
      </c>
      <c r="CR13" s="3">
        <v>20.021604400000001</v>
      </c>
      <c r="CS13" s="3">
        <v>24.362817369999998</v>
      </c>
      <c r="CT13" s="3">
        <v>-4.3412129699999973</v>
      </c>
      <c r="CV13" t="s">
        <v>738</v>
      </c>
      <c r="CW13" s="5">
        <v>48</v>
      </c>
      <c r="CX13" s="19">
        <v>-6.7041524709837944E-2</v>
      </c>
      <c r="CY13" s="5">
        <v>88</v>
      </c>
      <c r="CZ13" s="4">
        <v>-0.26348770132284227</v>
      </c>
      <c r="DA13" s="3">
        <v>30.87126584</v>
      </c>
      <c r="DB13" s="3">
        <v>41.915479070000011</v>
      </c>
      <c r="DC13" s="3">
        <v>-11.044213230000011</v>
      </c>
      <c r="DE13" s="20" t="s">
        <v>948</v>
      </c>
      <c r="DF13" s="5">
        <v>90</v>
      </c>
      <c r="DG13" s="19">
        <v>-0.20909517023770968</v>
      </c>
      <c r="DH13" s="5">
        <v>279</v>
      </c>
      <c r="DI13" s="4">
        <v>-0.82169032358866778</v>
      </c>
      <c r="DJ13" s="3">
        <v>1.8550682999999999</v>
      </c>
      <c r="DK13" s="3">
        <v>10.403632249999999</v>
      </c>
      <c r="DL13" s="3">
        <v>-8.5485639500000001</v>
      </c>
      <c r="DN13" s="20" t="s">
        <v>889</v>
      </c>
      <c r="DO13" s="5">
        <v>73</v>
      </c>
      <c r="DP13" s="19">
        <v>-0.11911364543980392</v>
      </c>
      <c r="DQ13" s="5">
        <v>279</v>
      </c>
      <c r="DR13" s="4">
        <v>-0.60868940398451143</v>
      </c>
      <c r="DS13" s="3">
        <v>6.0071261099999997</v>
      </c>
      <c r="DT13" s="3">
        <v>15.35129938</v>
      </c>
      <c r="DU13" s="3">
        <v>-9.3441732700000006</v>
      </c>
      <c r="DW13" s="20" t="s">
        <v>886</v>
      </c>
      <c r="DX13" s="5">
        <v>40</v>
      </c>
      <c r="DY13" s="19">
        <v>-0.10179692092273149</v>
      </c>
      <c r="DZ13" s="5">
        <v>279</v>
      </c>
      <c r="EA13" s="4">
        <v>-0.30585351066700239</v>
      </c>
      <c r="EB13" s="3">
        <v>18.848753370000001</v>
      </c>
      <c r="EC13" s="3">
        <v>27.153855360000001</v>
      </c>
      <c r="ED13" s="3">
        <v>-8.3051019900000007</v>
      </c>
      <c r="EF13" s="20" t="s">
        <v>1018</v>
      </c>
      <c r="EG13" s="5">
        <v>21</v>
      </c>
      <c r="EH13" s="19">
        <v>-0.17780510221222126</v>
      </c>
      <c r="EI13" s="5">
        <v>279</v>
      </c>
      <c r="EJ13" s="4">
        <v>-0.15512107964800137</v>
      </c>
      <c r="EK13" s="3">
        <v>159.53602799999999</v>
      </c>
      <c r="EL13" s="3">
        <v>188.82709008</v>
      </c>
      <c r="EM13" s="3">
        <v>-29.291062080000017</v>
      </c>
    </row>
    <row r="14" spans="1:143" x14ac:dyDescent="0.35">
      <c r="A14" t="s">
        <v>669</v>
      </c>
      <c r="B14" s="5">
        <v>36</v>
      </c>
      <c r="C14" s="19">
        <v>0.11819578519660649</v>
      </c>
      <c r="D14" s="5">
        <v>13</v>
      </c>
      <c r="E14" s="4">
        <v>0.41675317413296309</v>
      </c>
      <c r="F14" s="3">
        <v>16.4273092</v>
      </c>
      <c r="G14" s="3">
        <v>11.59503963</v>
      </c>
      <c r="H14" s="3">
        <v>7.8737175599999887</v>
      </c>
      <c r="J14" t="s">
        <v>669</v>
      </c>
      <c r="K14" s="5">
        <v>36</v>
      </c>
      <c r="L14" s="19">
        <v>0.10036920063822791</v>
      </c>
      <c r="M14" s="5">
        <v>13</v>
      </c>
      <c r="N14" s="4">
        <v>0.33354427538963982</v>
      </c>
      <c r="O14" s="3">
        <v>31.479931610000001</v>
      </c>
      <c r="P14" s="3">
        <v>23.606214050000013</v>
      </c>
      <c r="Q14" s="3">
        <v>7.8737175599999887</v>
      </c>
      <c r="S14" t="s">
        <v>670</v>
      </c>
      <c r="T14" s="5">
        <v>40</v>
      </c>
      <c r="U14" s="19">
        <v>0.12059445887347424</v>
      </c>
      <c r="V14" s="5">
        <v>13</v>
      </c>
      <c r="W14" s="4">
        <v>0.79952877149879065</v>
      </c>
      <c r="X14" s="3">
        <v>22.144321560000002</v>
      </c>
      <c r="Y14" s="3">
        <v>12.305622400000001</v>
      </c>
      <c r="Z14" s="3">
        <v>9.8386991600000009</v>
      </c>
      <c r="AB14" t="s">
        <v>670</v>
      </c>
      <c r="AC14" s="5">
        <v>40</v>
      </c>
      <c r="AD14" s="19">
        <v>7.9355826538580351E-2</v>
      </c>
      <c r="AE14" s="5">
        <v>13</v>
      </c>
      <c r="AF14" s="4">
        <v>0.44890259837221902</v>
      </c>
      <c r="AG14" s="3">
        <v>42.194591979999998</v>
      </c>
      <c r="AH14" s="3">
        <v>29.121758789999991</v>
      </c>
      <c r="AI14" s="3">
        <v>13.072833190000008</v>
      </c>
      <c r="AK14" s="20" t="s">
        <v>809</v>
      </c>
      <c r="AL14" s="5">
        <v>31</v>
      </c>
      <c r="AM14" s="19">
        <v>0.15728802900188532</v>
      </c>
      <c r="AN14" s="5">
        <v>13</v>
      </c>
      <c r="AO14" s="4">
        <v>0.39002420953543759</v>
      </c>
      <c r="AP14" s="3">
        <v>22.917942879999998</v>
      </c>
      <c r="AQ14" s="3">
        <v>16.487441530000002</v>
      </c>
      <c r="AR14" s="3">
        <v>6.4305013499999966</v>
      </c>
      <c r="AT14" s="20" t="s">
        <v>795</v>
      </c>
      <c r="AU14" s="5">
        <v>22</v>
      </c>
      <c r="AV14" s="19">
        <v>0.14855971654721803</v>
      </c>
      <c r="AW14" s="5">
        <v>13</v>
      </c>
      <c r="AX14" s="4">
        <v>0.25281784026523035</v>
      </c>
      <c r="AY14" s="3">
        <v>57.751150559999985</v>
      </c>
      <c r="AZ14" s="3">
        <v>46.097005250000002</v>
      </c>
      <c r="BA14" s="3">
        <v>11.654145309999983</v>
      </c>
      <c r="BC14" s="20" t="s">
        <v>974</v>
      </c>
      <c r="BD14" s="5">
        <v>16</v>
      </c>
      <c r="BE14" s="19">
        <v>0.27653664504683473</v>
      </c>
      <c r="BF14" s="5">
        <v>13</v>
      </c>
      <c r="BG14" s="4">
        <v>0.2724210260216593</v>
      </c>
      <c r="BH14" s="3">
        <v>105.37879556999999</v>
      </c>
      <c r="BI14" s="3">
        <v>82.817552849999998</v>
      </c>
      <c r="BJ14" s="3">
        <v>22.561242719999996</v>
      </c>
      <c r="BL14" s="20" t="s">
        <v>764</v>
      </c>
      <c r="BM14" s="5">
        <v>24</v>
      </c>
      <c r="BN14" s="19">
        <v>0.1043310624233468</v>
      </c>
      <c r="BO14" s="5">
        <v>13</v>
      </c>
      <c r="BP14" s="4">
        <v>0.14248863278140744</v>
      </c>
      <c r="BQ14" s="3">
        <v>137.80856120999999</v>
      </c>
      <c r="BR14" s="3">
        <v>120.62138498</v>
      </c>
      <c r="BS14" s="3">
        <v>17.187176229999992</v>
      </c>
      <c r="BU14" t="s">
        <v>697</v>
      </c>
      <c r="BV14" s="5">
        <v>64</v>
      </c>
      <c r="BW14" s="19">
        <v>-3.753363925065889E-2</v>
      </c>
      <c r="BX14" s="5">
        <v>87</v>
      </c>
      <c r="BY14" s="4">
        <v>-0.48320768029796102</v>
      </c>
      <c r="BZ14" s="3">
        <v>1.6411643</v>
      </c>
      <c r="CA14" s="3">
        <v>3.17567471</v>
      </c>
      <c r="CB14" s="3">
        <v>-1.4974150799999997</v>
      </c>
      <c r="CD14" t="s">
        <v>650</v>
      </c>
      <c r="CE14" s="5">
        <v>31</v>
      </c>
      <c r="CF14" s="19">
        <v>-6.0053978037211589E-2</v>
      </c>
      <c r="CG14" s="5">
        <v>87</v>
      </c>
      <c r="CH14" s="4">
        <v>-0.11936045640550086</v>
      </c>
      <c r="CI14" s="3">
        <v>34.758326589999996</v>
      </c>
      <c r="CJ14" s="3">
        <v>39.469413839999987</v>
      </c>
      <c r="CK14" s="3">
        <v>-4.7110872499999914</v>
      </c>
      <c r="CM14" t="s">
        <v>727</v>
      </c>
      <c r="CN14" s="5">
        <v>28</v>
      </c>
      <c r="CO14" s="19">
        <v>-5.0304433448395018E-2</v>
      </c>
      <c r="CP14" s="5">
        <v>87</v>
      </c>
      <c r="CQ14" s="4">
        <v>-8.0537583196438778E-2</v>
      </c>
      <c r="CR14" s="3">
        <v>46.854572459999993</v>
      </c>
      <c r="CS14" s="3">
        <v>50.95865976000001</v>
      </c>
      <c r="CT14" s="3">
        <v>-4.1040873000000175</v>
      </c>
      <c r="CV14" t="s">
        <v>707</v>
      </c>
      <c r="CW14" s="5">
        <v>44</v>
      </c>
      <c r="CX14" s="19">
        <v>-6.1491342346427856E-2</v>
      </c>
      <c r="CY14" s="5">
        <v>87</v>
      </c>
      <c r="CZ14" s="4">
        <v>-0.21697854905422453</v>
      </c>
      <c r="DA14" s="3">
        <v>36.556257930000001</v>
      </c>
      <c r="DB14" s="3">
        <v>46.686151299999999</v>
      </c>
      <c r="DC14" s="3">
        <v>-10.129893369999998</v>
      </c>
      <c r="DE14" s="20" t="s">
        <v>851</v>
      </c>
      <c r="DF14" s="5">
        <v>19</v>
      </c>
      <c r="DG14" s="19">
        <v>-0.10959159076822554</v>
      </c>
      <c r="DH14" s="5">
        <v>278</v>
      </c>
      <c r="DI14" s="4">
        <v>-0.10855367958801354</v>
      </c>
      <c r="DJ14" s="3">
        <v>36.79400322</v>
      </c>
      <c r="DK14" s="3">
        <v>41.274502320000003</v>
      </c>
      <c r="DL14" s="3">
        <v>-4.480499100000003</v>
      </c>
      <c r="DN14" s="20" t="s">
        <v>948</v>
      </c>
      <c r="DO14" s="5">
        <v>90</v>
      </c>
      <c r="DP14" s="19">
        <v>-0.11322188210100292</v>
      </c>
      <c r="DQ14" s="5">
        <v>278</v>
      </c>
      <c r="DR14" s="4">
        <v>-0.7609841405464659</v>
      </c>
      <c r="DS14" s="3">
        <v>2.7897214999999997</v>
      </c>
      <c r="DT14" s="3">
        <v>11.67170039</v>
      </c>
      <c r="DU14" s="3">
        <v>-8.8819788899999992</v>
      </c>
      <c r="DW14" s="20" t="s">
        <v>933</v>
      </c>
      <c r="DX14" s="5">
        <v>44</v>
      </c>
      <c r="DY14" s="19">
        <v>-9.0185957172225426E-2</v>
      </c>
      <c r="DZ14" s="5">
        <v>278</v>
      </c>
      <c r="EA14" s="4">
        <v>-0.30635451764277533</v>
      </c>
      <c r="EB14" s="3">
        <v>16.659521380000001</v>
      </c>
      <c r="EC14" s="3">
        <v>24.01734287</v>
      </c>
      <c r="ED14" s="3">
        <v>-7.3578214899999992</v>
      </c>
      <c r="EF14" s="20" t="s">
        <v>786</v>
      </c>
      <c r="EG14" s="5">
        <v>32</v>
      </c>
      <c r="EH14" s="19">
        <v>-0.16861690945215554</v>
      </c>
      <c r="EI14" s="5">
        <v>278</v>
      </c>
      <c r="EJ14" s="4">
        <v>-0.26644206375896684</v>
      </c>
      <c r="EK14" s="3">
        <v>76.475734399999993</v>
      </c>
      <c r="EL14" s="3">
        <v>104.25316204999999</v>
      </c>
      <c r="EM14" s="3">
        <v>-27.777427649999993</v>
      </c>
    </row>
    <row r="15" spans="1:143" x14ac:dyDescent="0.35">
      <c r="A15" t="s">
        <v>707</v>
      </c>
      <c r="B15" s="5">
        <v>28</v>
      </c>
      <c r="C15" s="19">
        <v>0.10961277848003023</v>
      </c>
      <c r="D15" s="5">
        <v>14</v>
      </c>
      <c r="E15" s="4">
        <v>0.30257922555528993</v>
      </c>
      <c r="F15" s="3">
        <v>19.291917250000012</v>
      </c>
      <c r="G15" s="3">
        <v>14.81055192</v>
      </c>
      <c r="H15" s="3">
        <v>8.9508629800000037</v>
      </c>
      <c r="J15" t="s">
        <v>703</v>
      </c>
      <c r="K15" s="5">
        <v>54</v>
      </c>
      <c r="L15" s="19">
        <v>9.7487645008437859E-2</v>
      </c>
      <c r="M15" s="5">
        <v>14</v>
      </c>
      <c r="N15" s="4">
        <v>5.4359908306019467</v>
      </c>
      <c r="O15" s="3">
        <v>9.0545244800000013</v>
      </c>
      <c r="P15" s="3">
        <v>1.4068578899999999</v>
      </c>
      <c r="Q15" s="3">
        <v>7.6476665900000018</v>
      </c>
      <c r="S15" t="s">
        <v>648</v>
      </c>
      <c r="T15" s="5">
        <v>18</v>
      </c>
      <c r="U15" s="19">
        <v>0.10815391409216005</v>
      </c>
      <c r="V15" s="5">
        <v>14</v>
      </c>
      <c r="W15" s="4">
        <v>0.134672514657737</v>
      </c>
      <c r="X15" s="3">
        <v>74.343693700000003</v>
      </c>
      <c r="Y15" s="3">
        <v>65.519956409999992</v>
      </c>
      <c r="Z15" s="3">
        <v>8.8237372900000111</v>
      </c>
      <c r="AB15" t="s">
        <v>698</v>
      </c>
      <c r="AC15" s="5">
        <v>50</v>
      </c>
      <c r="AD15" s="19">
        <v>6.7619814137414663E-2</v>
      </c>
      <c r="AE15" s="5">
        <v>14</v>
      </c>
      <c r="AF15" s="4">
        <v>0.69507820951943322</v>
      </c>
      <c r="AG15" s="3">
        <v>27.165702490000001</v>
      </c>
      <c r="AH15" s="3">
        <v>16.026223650000002</v>
      </c>
      <c r="AI15" s="3">
        <v>11.139478839999999</v>
      </c>
      <c r="AK15" s="20" t="s">
        <v>815</v>
      </c>
      <c r="AL15" s="5">
        <v>33</v>
      </c>
      <c r="AM15" s="19">
        <v>0.15260151006826403</v>
      </c>
      <c r="AN15" s="5">
        <v>14</v>
      </c>
      <c r="AO15" s="4">
        <v>0.34782860486825107</v>
      </c>
      <c r="AP15" s="3">
        <v>24.175605990000001</v>
      </c>
      <c r="AQ15" s="3">
        <v>17.93670642</v>
      </c>
      <c r="AR15" s="3">
        <v>6.2388995700000009</v>
      </c>
      <c r="AT15" s="20" t="s">
        <v>759</v>
      </c>
      <c r="AU15" s="5">
        <v>28</v>
      </c>
      <c r="AV15" s="19">
        <v>0.13821652197267656</v>
      </c>
      <c r="AW15" s="5">
        <v>14</v>
      </c>
      <c r="AX15" s="4">
        <v>0.29662669428092969</v>
      </c>
      <c r="AY15" s="3">
        <v>47.396257859999999</v>
      </c>
      <c r="AZ15" s="3">
        <v>36.553510790000004</v>
      </c>
      <c r="BA15" s="3">
        <v>10.842747069999994</v>
      </c>
      <c r="BC15" s="20" t="s">
        <v>947</v>
      </c>
      <c r="BD15" s="5">
        <v>27</v>
      </c>
      <c r="BE15" s="19">
        <v>0.19946476257808771</v>
      </c>
      <c r="BF15" s="5">
        <v>14</v>
      </c>
      <c r="BG15" s="4">
        <v>0.34625331441717844</v>
      </c>
      <c r="BH15" s="3">
        <v>63.271678940000001</v>
      </c>
      <c r="BI15" s="3">
        <v>46.998345899999997</v>
      </c>
      <c r="BJ15" s="3">
        <v>16.273333040000004</v>
      </c>
      <c r="BL15" s="20" t="s">
        <v>861</v>
      </c>
      <c r="BM15" s="5">
        <v>18</v>
      </c>
      <c r="BN15" s="19">
        <v>8.9449001766125538E-2</v>
      </c>
      <c r="BO15" s="5">
        <v>14</v>
      </c>
      <c r="BP15" s="4">
        <v>8.9005079921572472E-2</v>
      </c>
      <c r="BQ15" s="3">
        <v>180.29409776</v>
      </c>
      <c r="BR15" s="3">
        <v>165.55854613</v>
      </c>
      <c r="BS15" s="3">
        <v>14.735551630000003</v>
      </c>
      <c r="BU15" t="s">
        <v>667</v>
      </c>
      <c r="BV15" s="5">
        <v>17</v>
      </c>
      <c r="BW15" s="19">
        <v>-3.4231085176064935E-2</v>
      </c>
      <c r="BX15" s="5">
        <v>86</v>
      </c>
      <c r="BY15" s="4">
        <v>-3.4137552134118621E-2</v>
      </c>
      <c r="BZ15" s="3">
        <v>39.596129460000007</v>
      </c>
      <c r="CA15" s="3">
        <v>40.995619560000002</v>
      </c>
      <c r="CB15" s="3">
        <v>-4.877427730000008</v>
      </c>
      <c r="CD15" t="s">
        <v>677</v>
      </c>
      <c r="CE15" s="5">
        <v>49</v>
      </c>
      <c r="CF15" s="19">
        <v>-4.2351978071465131E-2</v>
      </c>
      <c r="CG15" s="5">
        <v>86</v>
      </c>
      <c r="CH15" s="4">
        <v>-0.1894720889844711</v>
      </c>
      <c r="CI15" s="3">
        <v>14.212674080000005</v>
      </c>
      <c r="CJ15" s="3">
        <v>17.535082859999999</v>
      </c>
      <c r="CK15" s="3">
        <v>-3.3224087799999946</v>
      </c>
      <c r="CM15" t="s">
        <v>668</v>
      </c>
      <c r="CN15" s="5">
        <v>34</v>
      </c>
      <c r="CO15" s="19">
        <v>-4.6748054663882932E-2</v>
      </c>
      <c r="CP15" s="5">
        <v>86</v>
      </c>
      <c r="CQ15" s="4">
        <v>-0.14383198761764426</v>
      </c>
      <c r="CR15" s="3">
        <v>22.702693570000001</v>
      </c>
      <c r="CS15" s="3">
        <v>26.516633700000011</v>
      </c>
      <c r="CT15" s="3">
        <v>-3.8139401300000095</v>
      </c>
      <c r="CV15" t="s">
        <v>681</v>
      </c>
      <c r="CW15" s="5">
        <v>22</v>
      </c>
      <c r="CX15" s="19">
        <v>-5.4182726792229234E-2</v>
      </c>
      <c r="CY15" s="5">
        <v>86</v>
      </c>
      <c r="CZ15" s="4">
        <v>-6.6823587360514747E-2</v>
      </c>
      <c r="DA15" s="3">
        <v>124.64811748000001</v>
      </c>
      <c r="DB15" s="3">
        <v>133.57401214999999</v>
      </c>
      <c r="DC15" s="3">
        <v>-8.9258946699999768</v>
      </c>
      <c r="DE15" s="20" t="s">
        <v>988</v>
      </c>
      <c r="DF15" s="5">
        <v>60</v>
      </c>
      <c r="DG15" s="19">
        <v>-0.10536521865567224</v>
      </c>
      <c r="DH15" s="5">
        <v>277</v>
      </c>
      <c r="DI15" s="4">
        <v>-0.42834079889932786</v>
      </c>
      <c r="DJ15" s="3">
        <v>5.74902493</v>
      </c>
      <c r="DK15" s="3">
        <v>10.056734710000001</v>
      </c>
      <c r="DL15" s="3">
        <v>-4.3077097800000006</v>
      </c>
      <c r="DN15" s="20" t="s">
        <v>973</v>
      </c>
      <c r="DO15" s="5">
        <v>45</v>
      </c>
      <c r="DP15" s="19">
        <v>-0.11078246751237966</v>
      </c>
      <c r="DQ15" s="5">
        <v>277</v>
      </c>
      <c r="DR15" s="4">
        <v>-0.32788305739329304</v>
      </c>
      <c r="DS15" s="3">
        <v>17.814607900000002</v>
      </c>
      <c r="DT15" s="3">
        <v>26.505220700000002</v>
      </c>
      <c r="DU15" s="3">
        <v>-8.6906128000000002</v>
      </c>
      <c r="DW15" s="20" t="s">
        <v>913</v>
      </c>
      <c r="DX15" s="5">
        <v>30</v>
      </c>
      <c r="DY15" s="19">
        <v>-7.9717617651592285E-2</v>
      </c>
      <c r="DZ15" s="5">
        <v>277</v>
      </c>
      <c r="EA15" s="4">
        <v>-0.12067471816080289</v>
      </c>
      <c r="EB15" s="3">
        <v>47.391221889999997</v>
      </c>
      <c r="EC15" s="3">
        <v>53.894983880000012</v>
      </c>
      <c r="ED15" s="3">
        <v>-6.5037619900000152</v>
      </c>
      <c r="EF15" s="20" t="s">
        <v>1020</v>
      </c>
      <c r="EG15" s="5">
        <v>61</v>
      </c>
      <c r="EH15" s="19">
        <v>-0.14287298424027312</v>
      </c>
      <c r="EI15" s="5">
        <v>277</v>
      </c>
      <c r="EJ15" s="4">
        <v>-0.6653388018542945</v>
      </c>
      <c r="EK15" s="3">
        <v>11.83868666</v>
      </c>
      <c r="EL15" s="3">
        <v>35.375139770000004</v>
      </c>
      <c r="EM15" s="3">
        <v>-23.536453110000004</v>
      </c>
    </row>
    <row r="16" spans="1:143" x14ac:dyDescent="0.35">
      <c r="A16" t="s">
        <v>648</v>
      </c>
      <c r="B16" s="5">
        <v>24</v>
      </c>
      <c r="C16" s="19">
        <v>9.163273674513725E-2</v>
      </c>
      <c r="D16" s="5">
        <v>15</v>
      </c>
      <c r="E16" s="4">
        <v>0.22512373417693654</v>
      </c>
      <c r="F16" s="3">
        <v>20.38724259</v>
      </c>
      <c r="G16" s="3">
        <v>16.640966150000001</v>
      </c>
      <c r="H16" s="3">
        <v>9.6236392399999886</v>
      </c>
      <c r="J16" t="s">
        <v>675</v>
      </c>
      <c r="K16" s="5">
        <v>25</v>
      </c>
      <c r="L16" s="19">
        <v>8.5175036011299318E-2</v>
      </c>
      <c r="M16" s="5">
        <v>15</v>
      </c>
      <c r="N16" s="4">
        <v>0.17833449464569529</v>
      </c>
      <c r="O16" s="3">
        <v>44.149412480000009</v>
      </c>
      <c r="P16" s="3">
        <v>37.467639859999998</v>
      </c>
      <c r="Q16" s="3">
        <v>6.6817726200000109</v>
      </c>
      <c r="S16" t="s">
        <v>676</v>
      </c>
      <c r="T16" s="5">
        <v>27</v>
      </c>
      <c r="U16" s="19">
        <v>9.9468714935045208E-2</v>
      </c>
      <c r="V16" s="5">
        <v>15</v>
      </c>
      <c r="W16" s="4">
        <v>0.21375063749940604</v>
      </c>
      <c r="X16" s="3">
        <v>46.080680900000011</v>
      </c>
      <c r="Y16" s="3">
        <v>37.965525599999992</v>
      </c>
      <c r="Z16" s="3">
        <v>8.1151553000000192</v>
      </c>
      <c r="AB16" t="s">
        <v>700</v>
      </c>
      <c r="AC16" s="5">
        <v>31</v>
      </c>
      <c r="AD16" s="19">
        <v>6.131228647456527E-2</v>
      </c>
      <c r="AE16" s="5">
        <v>15</v>
      </c>
      <c r="AF16" s="4">
        <v>0.17780274668043416</v>
      </c>
      <c r="AG16" s="3">
        <v>66.907146710000006</v>
      </c>
      <c r="AH16" s="3">
        <v>56.80675045000001</v>
      </c>
      <c r="AI16" s="3">
        <v>10.100396259999997</v>
      </c>
      <c r="AK16" s="20" t="s">
        <v>759</v>
      </c>
      <c r="AL16" s="5">
        <v>28</v>
      </c>
      <c r="AM16" s="19">
        <v>0.14479012589981027</v>
      </c>
      <c r="AN16" s="5">
        <v>15</v>
      </c>
      <c r="AO16" s="4">
        <v>0.35441736984661021</v>
      </c>
      <c r="AP16" s="3">
        <v>22.621720159999999</v>
      </c>
      <c r="AQ16" s="3">
        <v>16.702178119999999</v>
      </c>
      <c r="AR16" s="3">
        <v>5.9195420399999996</v>
      </c>
      <c r="AT16" s="20" t="s">
        <v>1001</v>
      </c>
      <c r="AU16" s="5">
        <v>21</v>
      </c>
      <c r="AV16" s="19">
        <v>0.12309037221964234</v>
      </c>
      <c r="AW16" s="5">
        <v>15</v>
      </c>
      <c r="AX16" s="4">
        <v>0.17251787173766875</v>
      </c>
      <c r="AY16" s="3">
        <v>65.627948840000002</v>
      </c>
      <c r="AZ16" s="3">
        <v>55.971811110000004</v>
      </c>
      <c r="BA16" s="3">
        <v>9.6561377299999975</v>
      </c>
      <c r="BC16" s="20" t="s">
        <v>764</v>
      </c>
      <c r="BD16" s="5">
        <v>24</v>
      </c>
      <c r="BE16" s="19">
        <v>0.1877952049698027</v>
      </c>
      <c r="BF16" s="5">
        <v>15</v>
      </c>
      <c r="BG16" s="4">
        <v>0.22995480251778999</v>
      </c>
      <c r="BH16" s="3">
        <v>81.948591929999992</v>
      </c>
      <c r="BI16" s="3">
        <v>66.62731977</v>
      </c>
      <c r="BJ16" s="3">
        <v>15.321272159999992</v>
      </c>
      <c r="BL16" s="20" t="s">
        <v>909</v>
      </c>
      <c r="BM16" s="5">
        <v>34</v>
      </c>
      <c r="BN16" s="19">
        <v>7.0019763693629347E-2</v>
      </c>
      <c r="BO16" s="5">
        <v>15</v>
      </c>
      <c r="BP16" s="4">
        <v>0.24493588087365858</v>
      </c>
      <c r="BQ16" s="3">
        <v>58.628139840000017</v>
      </c>
      <c r="BR16" s="3">
        <v>47.093300740000004</v>
      </c>
      <c r="BS16" s="3">
        <v>11.534839100000013</v>
      </c>
      <c r="BU16" t="s">
        <v>738</v>
      </c>
      <c r="BV16" s="5">
        <v>61</v>
      </c>
      <c r="BW16" s="19">
        <v>-3.3436305177809982E-2</v>
      </c>
      <c r="BX16" s="5">
        <v>85</v>
      </c>
      <c r="BY16" s="4">
        <v>-0.36756526368586595</v>
      </c>
      <c r="BZ16" s="3">
        <v>2.352061630000001</v>
      </c>
      <c r="CA16" s="3">
        <v>3.719058259999998</v>
      </c>
      <c r="CB16" s="3">
        <v>-1.9387463199999981</v>
      </c>
      <c r="CD16" t="s">
        <v>714</v>
      </c>
      <c r="CE16" s="5">
        <v>33</v>
      </c>
      <c r="CF16" s="19">
        <v>-3.5497637658913464E-2</v>
      </c>
      <c r="CG16" s="5">
        <v>85</v>
      </c>
      <c r="CH16" s="4">
        <v>-7.6679311831674646E-2</v>
      </c>
      <c r="CI16" s="3">
        <v>33.531515220000003</v>
      </c>
      <c r="CJ16" s="3">
        <v>36.316217810000012</v>
      </c>
      <c r="CK16" s="3">
        <v>-2.7847025900000091</v>
      </c>
      <c r="CM16" t="s">
        <v>666</v>
      </c>
      <c r="CN16" s="5">
        <v>33</v>
      </c>
      <c r="CO16" s="19">
        <v>-4.6370190727245637E-2</v>
      </c>
      <c r="CP16" s="5">
        <v>85</v>
      </c>
      <c r="CQ16" s="4">
        <v>-0.12075987702890978</v>
      </c>
      <c r="CR16" s="3">
        <v>27.544446300000001</v>
      </c>
      <c r="CS16" s="3">
        <v>31.32755839999999</v>
      </c>
      <c r="CT16" s="3">
        <v>-3.7831120999999897</v>
      </c>
      <c r="CV16" t="s">
        <v>693</v>
      </c>
      <c r="CW16" s="5">
        <v>94</v>
      </c>
      <c r="CX16" s="19">
        <v>-4.5781848815523989E-2</v>
      </c>
      <c r="CY16" s="5">
        <v>85</v>
      </c>
      <c r="CZ16" s="4">
        <v>-0.92734860359637361</v>
      </c>
      <c r="DA16" s="3">
        <v>0.59086079000000014</v>
      </c>
      <c r="DB16" s="3">
        <v>8.13282083</v>
      </c>
      <c r="DC16" s="3">
        <v>-7.5419600400000002</v>
      </c>
      <c r="DE16" s="20" t="s">
        <v>764</v>
      </c>
      <c r="DF16" s="5">
        <v>43</v>
      </c>
      <c r="DG16" s="19">
        <v>-0.10181112828729826</v>
      </c>
      <c r="DH16" s="5">
        <v>276</v>
      </c>
      <c r="DI16" s="4">
        <v>-0.27067960108538436</v>
      </c>
      <c r="DJ16" s="3">
        <v>11.215205790000001</v>
      </c>
      <c r="DK16" s="3">
        <v>15.377611549999999</v>
      </c>
      <c r="DL16" s="3">
        <v>-4.1624057599999986</v>
      </c>
      <c r="DN16" s="20" t="s">
        <v>861</v>
      </c>
      <c r="DO16" s="5">
        <v>26</v>
      </c>
      <c r="DP16" s="19">
        <v>-9.1593494469428008E-2</v>
      </c>
      <c r="DQ16" s="5">
        <v>276</v>
      </c>
      <c r="DR16" s="4">
        <v>-0.12668536703262523</v>
      </c>
      <c r="DS16" s="3">
        <v>49.532275330000012</v>
      </c>
      <c r="DT16" s="3">
        <v>56.717560270000007</v>
      </c>
      <c r="DU16" s="3">
        <v>-7.1852849399999954</v>
      </c>
      <c r="DW16" s="20" t="s">
        <v>948</v>
      </c>
      <c r="DX16" s="5">
        <v>36</v>
      </c>
      <c r="DY16" s="19">
        <v>-7.8815620859795876E-2</v>
      </c>
      <c r="DZ16" s="5">
        <v>276</v>
      </c>
      <c r="EA16" s="4">
        <v>-0.1999833606491298</v>
      </c>
      <c r="EB16" s="3">
        <v>25.723365390000001</v>
      </c>
      <c r="EC16" s="3">
        <v>32.153537970000002</v>
      </c>
      <c r="ED16" s="3">
        <v>-6.4301725800000007</v>
      </c>
      <c r="EF16" s="20" t="s">
        <v>919</v>
      </c>
      <c r="EG16" s="5">
        <v>31</v>
      </c>
      <c r="EH16" s="19">
        <v>-0.14158711735393856</v>
      </c>
      <c r="EI16" s="5">
        <v>276</v>
      </c>
      <c r="EJ16" s="4">
        <v>-0.22151808993302669</v>
      </c>
      <c r="EK16" s="3">
        <v>81.969817300000003</v>
      </c>
      <c r="EL16" s="3">
        <v>105.29444067999998</v>
      </c>
      <c r="EM16" s="3">
        <v>-23.324623379999977</v>
      </c>
    </row>
    <row r="17" spans="1:143" x14ac:dyDescent="0.35">
      <c r="A17" t="s">
        <v>717</v>
      </c>
      <c r="B17" s="5">
        <v>12</v>
      </c>
      <c r="C17" s="19">
        <v>7.6356893310263033E-2</v>
      </c>
      <c r="D17" s="5">
        <v>16</v>
      </c>
      <c r="E17" s="4">
        <v>6.2702847279878071E-2</v>
      </c>
      <c r="F17" s="3">
        <v>52.908079280000017</v>
      </c>
      <c r="G17" s="3">
        <v>49.786334359999991</v>
      </c>
      <c r="H17" s="3">
        <v>8.0278556000000947</v>
      </c>
      <c r="J17" t="s">
        <v>670</v>
      </c>
      <c r="K17" s="5">
        <v>27</v>
      </c>
      <c r="L17" s="19">
        <v>6.7776046285932992E-2</v>
      </c>
      <c r="M17" s="5">
        <v>16</v>
      </c>
      <c r="N17" s="4">
        <v>0.14680072602337546</v>
      </c>
      <c r="O17" s="3">
        <v>41.535108870000002</v>
      </c>
      <c r="P17" s="3">
        <v>36.21824431000001</v>
      </c>
      <c r="Q17" s="3">
        <v>5.316864559999992</v>
      </c>
      <c r="S17" t="s">
        <v>691</v>
      </c>
      <c r="T17" s="5">
        <v>20</v>
      </c>
      <c r="U17" s="19">
        <v>8.6553684413900947E-2</v>
      </c>
      <c r="V17" s="5">
        <v>16</v>
      </c>
      <c r="W17" s="4">
        <v>0.11946720234493169</v>
      </c>
      <c r="X17" s="3">
        <v>66.16960902000001</v>
      </c>
      <c r="Y17" s="3">
        <v>59.108126510000012</v>
      </c>
      <c r="Z17" s="3">
        <v>7.0614825099999976</v>
      </c>
      <c r="AB17" t="s">
        <v>696</v>
      </c>
      <c r="AC17" s="5">
        <v>54</v>
      </c>
      <c r="AD17" s="19">
        <v>4.0548440342397851E-2</v>
      </c>
      <c r="AE17" s="5">
        <v>16</v>
      </c>
      <c r="AF17" s="4">
        <v>0.55519298174283938</v>
      </c>
      <c r="AG17" s="3">
        <v>18.711360859999999</v>
      </c>
      <c r="AH17" s="3">
        <v>12.03153633</v>
      </c>
      <c r="AI17" s="3">
        <v>6.6798245299999994</v>
      </c>
      <c r="AK17" s="20" t="s">
        <v>996</v>
      </c>
      <c r="AL17" s="5">
        <v>23</v>
      </c>
      <c r="AM17" s="19">
        <v>0.1408041203218823</v>
      </c>
      <c r="AN17" s="5">
        <v>16</v>
      </c>
      <c r="AO17" s="4">
        <v>0.44474740062865648</v>
      </c>
      <c r="AP17" s="3">
        <v>18.700061309999999</v>
      </c>
      <c r="AQ17" s="3">
        <v>12.943481540000001</v>
      </c>
      <c r="AR17" s="3">
        <v>5.7565797699999983</v>
      </c>
      <c r="AT17" s="20" t="s">
        <v>809</v>
      </c>
      <c r="AU17" s="5">
        <v>31</v>
      </c>
      <c r="AV17" s="19">
        <v>7.8013166287794936E-2</v>
      </c>
      <c r="AW17" s="5">
        <v>16</v>
      </c>
      <c r="AX17" s="4">
        <v>0.1791612694501501</v>
      </c>
      <c r="AY17" s="3">
        <v>40.278783590000003</v>
      </c>
      <c r="AZ17" s="3">
        <v>34.158842079999999</v>
      </c>
      <c r="BA17" s="3">
        <v>6.1199415100000039</v>
      </c>
      <c r="BC17" s="20" t="s">
        <v>774</v>
      </c>
      <c r="BD17" s="5">
        <v>15</v>
      </c>
      <c r="BE17" s="19">
        <v>0.17878476895086107</v>
      </c>
      <c r="BF17" s="5">
        <v>16</v>
      </c>
      <c r="BG17" s="4">
        <v>0.16444297626897209</v>
      </c>
      <c r="BH17" s="3">
        <v>103.28654324</v>
      </c>
      <c r="BI17" s="3">
        <v>88.700387520000007</v>
      </c>
      <c r="BJ17" s="3">
        <v>14.586155719999994</v>
      </c>
      <c r="BL17" s="20" t="s">
        <v>905</v>
      </c>
      <c r="BM17" s="5">
        <v>47</v>
      </c>
      <c r="BN17" s="19">
        <v>3.9356219200348097E-2</v>
      </c>
      <c r="BO17" s="5">
        <v>16</v>
      </c>
      <c r="BP17" s="4">
        <v>0.42145433439821356</v>
      </c>
      <c r="BQ17" s="3">
        <v>21.866871780000004</v>
      </c>
      <c r="BR17" s="3">
        <v>15.383450070000002</v>
      </c>
      <c r="BS17" s="3">
        <v>6.4834217100000018</v>
      </c>
      <c r="BU17" t="s">
        <v>730</v>
      </c>
      <c r="BV17" s="5">
        <v>71</v>
      </c>
      <c r="BW17" s="19">
        <v>-2.8896200687784711E-2</v>
      </c>
      <c r="BX17" s="5">
        <v>84</v>
      </c>
      <c r="BY17" s="4">
        <v>-0.50224881160043722</v>
      </c>
      <c r="BZ17" s="3">
        <v>1.1708015700000001</v>
      </c>
      <c r="CA17" s="3">
        <v>2.35218237</v>
      </c>
      <c r="CB17" s="3">
        <v>-1.0399085199999996</v>
      </c>
      <c r="CD17" t="s">
        <v>679</v>
      </c>
      <c r="CE17" s="5">
        <v>40</v>
      </c>
      <c r="CF17" s="19">
        <v>-3.488980552175442E-2</v>
      </c>
      <c r="CG17" s="5">
        <v>84</v>
      </c>
      <c r="CH17" s="4">
        <v>-0.10103291415462101</v>
      </c>
      <c r="CI17" s="3">
        <v>24.353356519999998</v>
      </c>
      <c r="CJ17" s="3">
        <v>27.090376169999999</v>
      </c>
      <c r="CK17" s="3">
        <v>-2.7370196500000006</v>
      </c>
      <c r="CM17" t="s">
        <v>660</v>
      </c>
      <c r="CN17" s="5">
        <v>57</v>
      </c>
      <c r="CO17" s="19">
        <v>-4.2939530270334446E-2</v>
      </c>
      <c r="CP17" s="5">
        <v>84</v>
      </c>
      <c r="CQ17" s="4">
        <v>-0.3924784247013674</v>
      </c>
      <c r="CR17" s="3">
        <v>5.4226744899999986</v>
      </c>
      <c r="CS17" s="3">
        <v>8.925896149999998</v>
      </c>
      <c r="CT17" s="3">
        <v>-3.5032216599999995</v>
      </c>
      <c r="CV17" t="s">
        <v>682</v>
      </c>
      <c r="CW17" s="5">
        <v>52</v>
      </c>
      <c r="CX17" s="19">
        <v>-4.2932050329686257E-2</v>
      </c>
      <c r="CY17" s="5">
        <v>84</v>
      </c>
      <c r="CZ17" s="4">
        <v>-0.21791623898977275</v>
      </c>
      <c r="DA17" s="3">
        <v>25.38260571</v>
      </c>
      <c r="DB17" s="3">
        <v>32.455098769999999</v>
      </c>
      <c r="DC17" s="3">
        <v>-7.0724930599999993</v>
      </c>
      <c r="DE17" s="20" t="s">
        <v>970</v>
      </c>
      <c r="DF17" s="5">
        <v>54</v>
      </c>
      <c r="DG17" s="19">
        <v>-9.7397004131919013E-2</v>
      </c>
      <c r="DH17" s="5">
        <v>275</v>
      </c>
      <c r="DI17" s="4">
        <v>-0.38200822348601127</v>
      </c>
      <c r="DJ17" s="3">
        <v>6.4417630499999996</v>
      </c>
      <c r="DK17" s="3">
        <v>10.423703509999999</v>
      </c>
      <c r="DL17" s="3">
        <v>-3.9819404599999997</v>
      </c>
      <c r="DN17" s="20" t="s">
        <v>813</v>
      </c>
      <c r="DO17" s="5">
        <v>52</v>
      </c>
      <c r="DP17" s="19">
        <v>-7.8949555672001168E-2</v>
      </c>
      <c r="DQ17" s="5">
        <v>275</v>
      </c>
      <c r="DR17" s="4">
        <v>-0.35375554365571071</v>
      </c>
      <c r="DS17" s="3">
        <v>11.314168259999999</v>
      </c>
      <c r="DT17" s="3">
        <v>17.507567219999999</v>
      </c>
      <c r="DU17" s="3">
        <v>-6.1933989599999997</v>
      </c>
      <c r="DW17" s="20" t="s">
        <v>996</v>
      </c>
      <c r="DX17" s="5">
        <v>51</v>
      </c>
      <c r="DY17" s="19">
        <v>-7.4745359265846453E-2</v>
      </c>
      <c r="DZ17" s="5">
        <v>275</v>
      </c>
      <c r="EA17" s="4">
        <v>-0.25826475183558772</v>
      </c>
      <c r="EB17" s="3">
        <v>17.513717580000002</v>
      </c>
      <c r="EC17" s="3">
        <v>23.611817859999999</v>
      </c>
      <c r="ED17" s="3">
        <v>-6.098100279999997</v>
      </c>
      <c r="EF17" s="20" t="s">
        <v>749</v>
      </c>
      <c r="EG17" s="5">
        <v>57</v>
      </c>
      <c r="EH17" s="19">
        <v>-0.13968888865030366</v>
      </c>
      <c r="EI17" s="5">
        <v>275</v>
      </c>
      <c r="EJ17" s="4">
        <v>-0.63773973121839367</v>
      </c>
      <c r="EK17" s="3">
        <v>13.071637419999998</v>
      </c>
      <c r="EL17" s="3">
        <v>36.083552480000002</v>
      </c>
      <c r="EM17" s="3">
        <v>-23.011915060000003</v>
      </c>
    </row>
    <row r="18" spans="1:143" x14ac:dyDescent="0.35">
      <c r="A18" t="s">
        <v>670</v>
      </c>
      <c r="B18" s="5">
        <v>27</v>
      </c>
      <c r="C18" s="19">
        <v>6.4024901710250992E-2</v>
      </c>
      <c r="D18" s="5">
        <v>17</v>
      </c>
      <c r="E18" s="4">
        <v>0.17873893506813521</v>
      </c>
      <c r="F18" s="3">
        <v>17.262216009999999</v>
      </c>
      <c r="G18" s="3">
        <v>14.644647340000001</v>
      </c>
      <c r="H18" s="3">
        <v>5.316864559999992</v>
      </c>
      <c r="J18" t="s">
        <v>673</v>
      </c>
      <c r="K18" s="5">
        <v>15</v>
      </c>
      <c r="L18" s="19">
        <v>5.2462043877089415E-2</v>
      </c>
      <c r="M18" s="5">
        <v>17</v>
      </c>
      <c r="N18" s="4">
        <v>4.554968400633963E-2</v>
      </c>
      <c r="O18" s="3">
        <v>94.467817010000005</v>
      </c>
      <c r="P18" s="3">
        <v>90.352298369999986</v>
      </c>
      <c r="Q18" s="3">
        <v>4.115518640000019</v>
      </c>
      <c r="S18" t="s">
        <v>698</v>
      </c>
      <c r="T18" s="5">
        <v>50</v>
      </c>
      <c r="U18" s="19">
        <v>8.3763475740572496E-2</v>
      </c>
      <c r="V18" s="5">
        <v>17</v>
      </c>
      <c r="W18" s="4">
        <v>0.97490089632009513</v>
      </c>
      <c r="X18" s="3">
        <v>13.843625919999999</v>
      </c>
      <c r="Y18" s="3">
        <v>7.0097825900000004</v>
      </c>
      <c r="Z18" s="3">
        <v>6.8338433299999988</v>
      </c>
      <c r="AB18" t="s">
        <v>676</v>
      </c>
      <c r="AC18" s="5">
        <v>27</v>
      </c>
      <c r="AD18" s="19">
        <v>3.9083828686320342E-2</v>
      </c>
      <c r="AE18" s="5">
        <v>17</v>
      </c>
      <c r="AF18" s="4">
        <v>7.8104815660399618E-2</v>
      </c>
      <c r="AG18" s="3">
        <v>88.873273170000004</v>
      </c>
      <c r="AH18" s="3">
        <v>82.434724229999972</v>
      </c>
      <c r="AI18" s="3">
        <v>6.4385489400000324</v>
      </c>
      <c r="AK18" s="20" t="s">
        <v>1007</v>
      </c>
      <c r="AL18" s="5">
        <v>47</v>
      </c>
      <c r="AM18" s="19">
        <v>0.13915675793466192</v>
      </c>
      <c r="AN18" s="5">
        <v>17</v>
      </c>
      <c r="AO18" s="4">
        <v>1.6314563036814991</v>
      </c>
      <c r="AP18" s="3">
        <v>9.1764390000000002</v>
      </c>
      <c r="AQ18" s="3">
        <v>3.4872093400000002</v>
      </c>
      <c r="AR18" s="3">
        <v>5.6892296600000005</v>
      </c>
      <c r="AT18" s="20" t="s">
        <v>1034</v>
      </c>
      <c r="AU18" s="5">
        <v>74</v>
      </c>
      <c r="AV18" s="19">
        <v>7.3978554587551149E-2</v>
      </c>
      <c r="AW18" s="5">
        <v>17</v>
      </c>
      <c r="AX18" s="4">
        <v>341.69355635459277</v>
      </c>
      <c r="AY18" s="3">
        <v>5.8204204500000003</v>
      </c>
      <c r="AZ18" s="3">
        <v>1.6984329999999999E-2</v>
      </c>
      <c r="BA18" s="3">
        <v>5.8034361200000006</v>
      </c>
      <c r="BC18" s="20" t="s">
        <v>861</v>
      </c>
      <c r="BD18" s="5">
        <v>18</v>
      </c>
      <c r="BE18" s="19">
        <v>0.16182117249009279</v>
      </c>
      <c r="BF18" s="5">
        <v>17</v>
      </c>
      <c r="BG18" s="4">
        <v>0.16546866797141213</v>
      </c>
      <c r="BH18" s="3">
        <v>92.988770069999987</v>
      </c>
      <c r="BI18" s="3">
        <v>79.786589399999997</v>
      </c>
      <c r="BJ18" s="3">
        <v>13.20218066999999</v>
      </c>
      <c r="BL18" s="20" t="s">
        <v>1016</v>
      </c>
      <c r="BM18" s="5">
        <v>54</v>
      </c>
      <c r="BN18" s="19">
        <v>3.2009708797801441E-2</v>
      </c>
      <c r="BO18" s="5">
        <v>17</v>
      </c>
      <c r="BP18" s="4">
        <v>0.45857137701108885</v>
      </c>
      <c r="BQ18" s="3">
        <v>16.772328760000001</v>
      </c>
      <c r="BR18" s="3">
        <v>11.49914843</v>
      </c>
      <c r="BS18" s="3">
        <v>5.2731803300000006</v>
      </c>
      <c r="BU18" t="s">
        <v>700</v>
      </c>
      <c r="BV18" s="5">
        <v>29</v>
      </c>
      <c r="BW18" s="19">
        <v>-2.3805955596273597E-2</v>
      </c>
      <c r="BX18" s="5">
        <v>83</v>
      </c>
      <c r="BY18" s="4">
        <v>-4.5699268215053546E-2</v>
      </c>
      <c r="BZ18" s="3">
        <v>20.324075230000009</v>
      </c>
      <c r="CA18" s="3">
        <v>21.297348469999999</v>
      </c>
      <c r="CB18" s="3">
        <v>-12.030909859999994</v>
      </c>
      <c r="CD18" t="s">
        <v>685</v>
      </c>
      <c r="CE18" s="5">
        <v>48</v>
      </c>
      <c r="CF18" s="19">
        <v>-3.2850059263069283E-2</v>
      </c>
      <c r="CG18" s="5">
        <v>83</v>
      </c>
      <c r="CH18" s="4">
        <v>-0.14983636291522451</v>
      </c>
      <c r="CI18" s="3">
        <v>14.621799590000002</v>
      </c>
      <c r="CJ18" s="3">
        <v>17.198806149999996</v>
      </c>
      <c r="CK18" s="3">
        <v>-2.5770065599999938</v>
      </c>
      <c r="CM18" t="s">
        <v>653</v>
      </c>
      <c r="CN18" s="5">
        <v>46</v>
      </c>
      <c r="CO18" s="19">
        <v>-4.2426282258945416E-2</v>
      </c>
      <c r="CP18" s="5">
        <v>83</v>
      </c>
      <c r="CQ18" s="4">
        <v>-0.18615510131109692</v>
      </c>
      <c r="CR18" s="3">
        <v>15.132546209999999</v>
      </c>
      <c r="CS18" s="3">
        <v>18.59389453</v>
      </c>
      <c r="CT18" s="3">
        <v>-3.4613483200000008</v>
      </c>
      <c r="CV18" t="s">
        <v>677</v>
      </c>
      <c r="CW18" s="5">
        <v>60</v>
      </c>
      <c r="CX18" s="19">
        <v>-4.1367308832724381E-2</v>
      </c>
      <c r="CY18" s="5">
        <v>83</v>
      </c>
      <c r="CZ18" s="4">
        <v>-0.35012988333800221</v>
      </c>
      <c r="DA18" s="3">
        <v>12.64869023</v>
      </c>
      <c r="DB18" s="3">
        <v>19.46341262</v>
      </c>
      <c r="DC18" s="3">
        <v>-6.81472239</v>
      </c>
      <c r="DE18" s="20" t="s">
        <v>973</v>
      </c>
      <c r="DF18" s="5">
        <v>45</v>
      </c>
      <c r="DG18" s="19">
        <v>-8.9571710475140148E-2</v>
      </c>
      <c r="DH18" s="5">
        <v>274</v>
      </c>
      <c r="DI18" s="4">
        <v>-0.29370689385390858</v>
      </c>
      <c r="DJ18" s="3">
        <v>8.8062469100000005</v>
      </c>
      <c r="DK18" s="3">
        <v>12.46826117</v>
      </c>
      <c r="DL18" s="3">
        <v>-3.6620142599999994</v>
      </c>
      <c r="DN18" s="20" t="s">
        <v>1000</v>
      </c>
      <c r="DO18" s="5">
        <v>30</v>
      </c>
      <c r="DP18" s="19">
        <v>-7.8645969377915195E-2</v>
      </c>
      <c r="DQ18" s="5">
        <v>274</v>
      </c>
      <c r="DR18" s="4">
        <v>-0.11941244835364773</v>
      </c>
      <c r="DS18" s="3">
        <v>45.496582480000001</v>
      </c>
      <c r="DT18" s="3">
        <v>51.666165839999998</v>
      </c>
      <c r="DU18" s="3">
        <v>-6.1695833599999972</v>
      </c>
      <c r="DW18" s="20" t="s">
        <v>1001</v>
      </c>
      <c r="DX18" s="5">
        <v>10</v>
      </c>
      <c r="DY18" s="19">
        <v>-7.0399410481018818E-2</v>
      </c>
      <c r="DZ18" s="5">
        <v>274</v>
      </c>
      <c r="EA18" s="4">
        <v>-3.0054258388980348E-2</v>
      </c>
      <c r="EB18" s="3">
        <v>185.36202929000001</v>
      </c>
      <c r="EC18" s="3">
        <v>191.10556532999999</v>
      </c>
      <c r="ED18" s="3">
        <v>-5.7435360399999809</v>
      </c>
      <c r="EF18" s="20" t="s">
        <v>896</v>
      </c>
      <c r="EG18" s="5">
        <v>156</v>
      </c>
      <c r="EH18" s="19">
        <v>-0.13719105173798332</v>
      </c>
      <c r="EI18" s="5">
        <v>274</v>
      </c>
      <c r="EJ18" s="4">
        <v>-0.99969932534705397</v>
      </c>
      <c r="EK18" s="3">
        <v>6.7974200000000002E-3</v>
      </c>
      <c r="EL18" s="3">
        <v>22.607226560000001</v>
      </c>
      <c r="EM18" s="3">
        <v>-22.600429139999999</v>
      </c>
    </row>
    <row r="19" spans="1:143" x14ac:dyDescent="0.35">
      <c r="A19" t="s">
        <v>682</v>
      </c>
      <c r="B19" s="5">
        <v>32</v>
      </c>
      <c r="C19" s="19">
        <v>6.2111142303826611E-2</v>
      </c>
      <c r="D19" s="5">
        <v>18</v>
      </c>
      <c r="E19" s="4">
        <v>0.17312891138242281</v>
      </c>
      <c r="F19" s="3">
        <v>17.206590370000001</v>
      </c>
      <c r="G19" s="3">
        <v>14.66726308</v>
      </c>
      <c r="H19" s="3">
        <v>3.9605923900000022</v>
      </c>
      <c r="J19" t="s">
        <v>682</v>
      </c>
      <c r="K19" s="5">
        <v>32</v>
      </c>
      <c r="L19" s="19">
        <v>5.048714145623346E-2</v>
      </c>
      <c r="M19" s="5">
        <v>18</v>
      </c>
      <c r="N19" s="4">
        <v>0.13371846890052108</v>
      </c>
      <c r="O19" s="3">
        <v>33.579480660000002</v>
      </c>
      <c r="P19" s="3">
        <v>29.618888269999999</v>
      </c>
      <c r="Q19" s="3">
        <v>3.9605923900000022</v>
      </c>
      <c r="S19" t="s">
        <v>673</v>
      </c>
      <c r="T19" s="5">
        <v>23</v>
      </c>
      <c r="U19" s="19">
        <v>7.0642361017649563E-2</v>
      </c>
      <c r="V19" s="5">
        <v>18</v>
      </c>
      <c r="W19" s="4">
        <v>0.10534679884099951</v>
      </c>
      <c r="X19" s="3">
        <v>60.471779470000008</v>
      </c>
      <c r="Y19" s="3">
        <v>54.708422309999989</v>
      </c>
      <c r="Z19" s="3">
        <v>5.7633571600000195</v>
      </c>
      <c r="AB19" t="s">
        <v>686</v>
      </c>
      <c r="AC19" s="5">
        <v>25</v>
      </c>
      <c r="AD19" s="19">
        <v>2.7093213467302826E-2</v>
      </c>
      <c r="AE19" s="5">
        <v>18</v>
      </c>
      <c r="AF19" s="4">
        <v>4.8613419021324544E-2</v>
      </c>
      <c r="AG19" s="3">
        <v>96.274365169999982</v>
      </c>
      <c r="AH19" s="3">
        <v>91.811113059999997</v>
      </c>
      <c r="AI19" s="3">
        <v>4.4632521099999849</v>
      </c>
      <c r="AK19" s="20" t="s">
        <v>1034</v>
      </c>
      <c r="AL19" s="5">
        <v>74</v>
      </c>
      <c r="AM19" s="19">
        <v>0.11669772276186728</v>
      </c>
      <c r="AN19" s="5">
        <v>18</v>
      </c>
      <c r="AO19" s="4">
        <v>293.32381905617945</v>
      </c>
      <c r="AP19" s="3">
        <v>4.78728876</v>
      </c>
      <c r="AQ19" s="3">
        <v>1.6265379999999999E-2</v>
      </c>
      <c r="AR19" s="3">
        <v>4.7710233799999999</v>
      </c>
      <c r="AT19" s="20" t="s">
        <v>932</v>
      </c>
      <c r="AU19" s="5">
        <v>44</v>
      </c>
      <c r="AV19" s="19">
        <v>6.9827101247524462E-2</v>
      </c>
      <c r="AW19" s="5">
        <v>18</v>
      </c>
      <c r="AX19" s="4">
        <v>0.37032870473674229</v>
      </c>
      <c r="AY19" s="3">
        <v>20.269393739999998</v>
      </c>
      <c r="AZ19" s="3">
        <v>14.79162895</v>
      </c>
      <c r="BA19" s="3">
        <v>5.4777647899999984</v>
      </c>
      <c r="BC19" s="20" t="s">
        <v>1007</v>
      </c>
      <c r="BD19" s="5">
        <v>26</v>
      </c>
      <c r="BE19" s="19">
        <v>0.15641801836164759</v>
      </c>
      <c r="BF19" s="5">
        <v>18</v>
      </c>
      <c r="BG19" s="4">
        <v>0.52841039641677878</v>
      </c>
      <c r="BH19" s="3">
        <v>36.911843609999998</v>
      </c>
      <c r="BI19" s="3">
        <v>24.150479279999999</v>
      </c>
      <c r="BJ19" s="3">
        <v>12.761364329999999</v>
      </c>
      <c r="BL19" s="20" t="s">
        <v>973</v>
      </c>
      <c r="BM19" s="5">
        <v>37</v>
      </c>
      <c r="BN19" s="19">
        <v>3.0760542309785862E-2</v>
      </c>
      <c r="BO19" s="5">
        <v>18</v>
      </c>
      <c r="BP19" s="4">
        <v>0.11170734822535433</v>
      </c>
      <c r="BQ19" s="3">
        <v>50.430540390000004</v>
      </c>
      <c r="BR19" s="3">
        <v>45.363143879999996</v>
      </c>
      <c r="BS19" s="3">
        <v>5.0673965100000089</v>
      </c>
      <c r="BU19" t="s">
        <v>702</v>
      </c>
      <c r="BV19" s="5">
        <v>74</v>
      </c>
      <c r="BW19" s="19">
        <v>-2.363300704321189E-2</v>
      </c>
      <c r="BX19" s="5">
        <v>82</v>
      </c>
      <c r="BY19" s="4">
        <v>-0.38552588708313318</v>
      </c>
      <c r="BZ19" s="3">
        <v>1.5399910400000001</v>
      </c>
      <c r="CA19" s="3">
        <v>2.5061935200000001</v>
      </c>
      <c r="CB19" s="3">
        <v>-1.8334068299999995</v>
      </c>
      <c r="CD19" t="s">
        <v>688</v>
      </c>
      <c r="CE19" s="5">
        <v>66</v>
      </c>
      <c r="CF19" s="19">
        <v>-3.081787742194143E-2</v>
      </c>
      <c r="CG19" s="5">
        <v>82</v>
      </c>
      <c r="CH19" s="4">
        <v>-0.42528862721323091</v>
      </c>
      <c r="CI19" s="3">
        <v>3.26699231</v>
      </c>
      <c r="CJ19" s="3">
        <v>5.68457919</v>
      </c>
      <c r="CK19" s="3">
        <v>-2.41758688</v>
      </c>
      <c r="CM19" t="s">
        <v>718</v>
      </c>
      <c r="CN19" s="5">
        <v>53</v>
      </c>
      <c r="CO19" s="19">
        <v>-3.3446087092386181E-2</v>
      </c>
      <c r="CP19" s="5">
        <v>82</v>
      </c>
      <c r="CQ19" s="4">
        <v>-0.19047783548947961</v>
      </c>
      <c r="CR19" s="3">
        <v>11.596847370000001</v>
      </c>
      <c r="CS19" s="3">
        <v>14.325546449999999</v>
      </c>
      <c r="CT19" s="3">
        <v>-2.7286990799999984</v>
      </c>
      <c r="CV19" t="s">
        <v>659</v>
      </c>
      <c r="CW19" s="5">
        <v>38</v>
      </c>
      <c r="CX19" s="19">
        <v>-3.8850697620765484E-2</v>
      </c>
      <c r="CY19" s="5">
        <v>82</v>
      </c>
      <c r="CZ19" s="4">
        <v>-0.11824333548458166</v>
      </c>
      <c r="DA19" s="3">
        <v>47.726743280000001</v>
      </c>
      <c r="DB19" s="3">
        <v>54.126886930000012</v>
      </c>
      <c r="DC19" s="3">
        <v>-6.4001436500000111</v>
      </c>
      <c r="DE19" s="20" t="s">
        <v>813</v>
      </c>
      <c r="DF19" s="5">
        <v>52</v>
      </c>
      <c r="DG19" s="19">
        <v>-8.3566173257614326E-2</v>
      </c>
      <c r="DH19" s="5">
        <v>273</v>
      </c>
      <c r="DI19" s="4">
        <v>-0.34591506667699434</v>
      </c>
      <c r="DJ19" s="3">
        <v>6.4601759300000001</v>
      </c>
      <c r="DK19" s="3">
        <v>9.8766621899999993</v>
      </c>
      <c r="DL19" s="3">
        <v>-3.4164862599999992</v>
      </c>
      <c r="DN19" s="20" t="s">
        <v>919</v>
      </c>
      <c r="DO19" s="5">
        <v>13</v>
      </c>
      <c r="DP19" s="19">
        <v>-7.7816063247110254E-2</v>
      </c>
      <c r="DQ19" s="5">
        <v>273</v>
      </c>
      <c r="DR19" s="4">
        <v>-4.2234943907321298E-2</v>
      </c>
      <c r="DS19" s="3">
        <v>138.43174347999999</v>
      </c>
      <c r="DT19" s="3">
        <v>144.53622274</v>
      </c>
      <c r="DU19" s="3">
        <v>-6.1044792600000051</v>
      </c>
      <c r="DW19" s="20" t="s">
        <v>900</v>
      </c>
      <c r="DX19" s="5">
        <v>105</v>
      </c>
      <c r="DY19" s="19">
        <v>-6.932471430003849E-2</v>
      </c>
      <c r="DZ19" s="5">
        <v>273</v>
      </c>
      <c r="EA19" s="4">
        <v>-0.93886647713622606</v>
      </c>
      <c r="EB19" s="3">
        <v>0.36827650000000001</v>
      </c>
      <c r="EC19" s="3">
        <v>6.0241334499999999</v>
      </c>
      <c r="ED19" s="3">
        <v>-5.6558569499999996</v>
      </c>
      <c r="EF19" s="20" t="s">
        <v>1015</v>
      </c>
      <c r="EG19" s="5">
        <v>90</v>
      </c>
      <c r="EH19" s="19">
        <v>-0.13174943011324078</v>
      </c>
      <c r="EI19" s="5">
        <v>273</v>
      </c>
      <c r="EJ19" s="4">
        <v>-0.94031939419947486</v>
      </c>
      <c r="EK19" s="3">
        <v>1.3775186100000001</v>
      </c>
      <c r="EL19" s="3">
        <v>23.081511850000002</v>
      </c>
      <c r="EM19" s="3">
        <v>-21.703993240000003</v>
      </c>
    </row>
    <row r="20" spans="1:143" x14ac:dyDescent="0.35">
      <c r="A20" t="s">
        <v>654</v>
      </c>
      <c r="B20" s="5">
        <v>16</v>
      </c>
      <c r="C20" s="19">
        <v>6.2023703581967626E-2</v>
      </c>
      <c r="D20" s="5">
        <v>19</v>
      </c>
      <c r="E20" s="4">
        <v>5.6388002281862803E-2</v>
      </c>
      <c r="F20" s="3">
        <v>47.505469040000001</v>
      </c>
      <c r="G20" s="3">
        <v>44.969716560000002</v>
      </c>
      <c r="H20" s="3">
        <v>-0.44367645999997762</v>
      </c>
      <c r="J20" t="s">
        <v>655</v>
      </c>
      <c r="K20" s="5">
        <v>13</v>
      </c>
      <c r="L20" s="19">
        <v>4.6563215690209367E-2</v>
      </c>
      <c r="M20" s="5">
        <v>19</v>
      </c>
      <c r="N20" s="4">
        <v>3.7389096009128098E-2</v>
      </c>
      <c r="O20" s="3">
        <v>101.34890153000001</v>
      </c>
      <c r="P20" s="3">
        <v>97.696131489999999</v>
      </c>
      <c r="Q20" s="3">
        <v>3.6527700400000072</v>
      </c>
      <c r="S20" t="s">
        <v>669</v>
      </c>
      <c r="T20" s="5">
        <v>32</v>
      </c>
      <c r="U20" s="19">
        <v>5.9557911442341883E-2</v>
      </c>
      <c r="V20" s="5">
        <v>19</v>
      </c>
      <c r="W20" s="4">
        <v>0.18194028772355764</v>
      </c>
      <c r="X20" s="3">
        <v>31.565774300000001</v>
      </c>
      <c r="Y20" s="3">
        <v>26.70674197999999</v>
      </c>
      <c r="Z20" s="3">
        <v>4.8590323200000114</v>
      </c>
      <c r="AB20" t="s">
        <v>669</v>
      </c>
      <c r="AC20" s="5">
        <v>32</v>
      </c>
      <c r="AD20" s="19">
        <v>2.4885394873873406E-2</v>
      </c>
      <c r="AE20" s="5">
        <v>19</v>
      </c>
      <c r="AF20" s="4">
        <v>7.278968883868342E-2</v>
      </c>
      <c r="AG20" s="3">
        <v>60.41992256000001</v>
      </c>
      <c r="AH20" s="3">
        <v>56.320379649999992</v>
      </c>
      <c r="AI20" s="3">
        <v>4.099542910000018</v>
      </c>
      <c r="AK20" s="20" t="s">
        <v>932</v>
      </c>
      <c r="AL20" s="5">
        <v>44</v>
      </c>
      <c r="AM20" s="19">
        <v>0.10962877853752022</v>
      </c>
      <c r="AN20" s="5">
        <v>19</v>
      </c>
      <c r="AO20" s="4">
        <v>0.61719960174852262</v>
      </c>
      <c r="AP20" s="3">
        <v>11.743883309999999</v>
      </c>
      <c r="AQ20" s="3">
        <v>7.2618638400000011</v>
      </c>
      <c r="AR20" s="3">
        <v>4.4820194699999982</v>
      </c>
      <c r="AT20" s="20" t="s">
        <v>767</v>
      </c>
      <c r="AU20" s="5">
        <v>9</v>
      </c>
      <c r="AV20" s="19">
        <v>6.934042751993913E-2</v>
      </c>
      <c r="AW20" s="5">
        <v>19</v>
      </c>
      <c r="AX20" s="4">
        <v>3.1496560343063473E-2</v>
      </c>
      <c r="AY20" s="3">
        <v>178.14372843000001</v>
      </c>
      <c r="AZ20" s="3">
        <v>172.70414200000002</v>
      </c>
      <c r="BA20" s="3">
        <v>5.4395864299999914</v>
      </c>
      <c r="BC20" s="20" t="s">
        <v>854</v>
      </c>
      <c r="BD20" s="5">
        <v>14</v>
      </c>
      <c r="BE20" s="19">
        <v>0.13837070837623788</v>
      </c>
      <c r="BF20" s="5">
        <v>19</v>
      </c>
      <c r="BG20" s="4">
        <v>0.12068115023797699</v>
      </c>
      <c r="BH20" s="3">
        <v>104.83278386000001</v>
      </c>
      <c r="BI20" s="3">
        <v>93.543809349999989</v>
      </c>
      <c r="BJ20" s="3">
        <v>11.288974510000017</v>
      </c>
      <c r="BL20" s="20" t="s">
        <v>851</v>
      </c>
      <c r="BM20" s="5">
        <v>52</v>
      </c>
      <c r="BN20" s="19">
        <v>3.0455994095408775E-2</v>
      </c>
      <c r="BO20" s="5">
        <v>19</v>
      </c>
      <c r="BP20" s="4">
        <v>0.38854206969619542</v>
      </c>
      <c r="BQ20" s="3">
        <v>17.930180969999999</v>
      </c>
      <c r="BR20" s="3">
        <v>12.912954789999999</v>
      </c>
      <c r="BS20" s="3">
        <v>5.0172261799999998</v>
      </c>
      <c r="BU20" t="s">
        <v>722</v>
      </c>
      <c r="BV20" s="5">
        <v>51</v>
      </c>
      <c r="BW20" s="19">
        <v>-1.9598326939333832E-2</v>
      </c>
      <c r="BX20" s="5">
        <v>81</v>
      </c>
      <c r="BY20" s="4">
        <v>-0.10898715638844858</v>
      </c>
      <c r="BZ20" s="3">
        <v>6.5505354999999987</v>
      </c>
      <c r="CA20" s="3">
        <v>7.3517857200000023</v>
      </c>
      <c r="CB20" s="3">
        <v>-1.531437660000007</v>
      </c>
      <c r="CD20" t="s">
        <v>663</v>
      </c>
      <c r="CE20" s="5">
        <v>23</v>
      </c>
      <c r="CF20" s="19">
        <v>-2.7012964427966319E-2</v>
      </c>
      <c r="CG20" s="5">
        <v>81</v>
      </c>
      <c r="CH20" s="4">
        <v>-3.9155924330014358E-2</v>
      </c>
      <c r="CI20" s="3">
        <v>52.000443730000015</v>
      </c>
      <c r="CJ20" s="3">
        <v>54.119544519999977</v>
      </c>
      <c r="CK20" s="3">
        <v>-2.1191007899999619</v>
      </c>
      <c r="CM20" t="s">
        <v>703</v>
      </c>
      <c r="CN20" s="5">
        <v>73</v>
      </c>
      <c r="CO20" s="19">
        <v>-3.1177253169238361E-2</v>
      </c>
      <c r="CP20" s="5">
        <v>81</v>
      </c>
      <c r="CQ20" s="4">
        <v>-0.43658288762728026</v>
      </c>
      <c r="CR20" s="3">
        <v>3.2825511500000002</v>
      </c>
      <c r="CS20" s="3">
        <v>5.8261474099999999</v>
      </c>
      <c r="CT20" s="3">
        <v>-2.5435962599999997</v>
      </c>
      <c r="CV20" t="s">
        <v>663</v>
      </c>
      <c r="CW20" s="5">
        <v>26</v>
      </c>
      <c r="CX20" s="19">
        <v>-3.4097082673013493E-2</v>
      </c>
      <c r="CY20" s="5">
        <v>81</v>
      </c>
      <c r="CZ20" s="4">
        <v>-5.632944202877066E-2</v>
      </c>
      <c r="DA20" s="3">
        <v>94.100748709999991</v>
      </c>
      <c r="DB20" s="3">
        <v>99.71779654999996</v>
      </c>
      <c r="DC20" s="3">
        <v>-5.6170478399999695</v>
      </c>
      <c r="DE20" s="20" t="s">
        <v>886</v>
      </c>
      <c r="DF20" s="5">
        <v>41</v>
      </c>
      <c r="DG20" s="19">
        <v>-7.3242297962821806E-2</v>
      </c>
      <c r="DH20" s="5">
        <v>272</v>
      </c>
      <c r="DI20" s="4">
        <v>-0.20122488572797548</v>
      </c>
      <c r="DJ20" s="3">
        <v>11.8864991</v>
      </c>
      <c r="DK20" s="3">
        <v>14.880908140000001</v>
      </c>
      <c r="DL20" s="3">
        <v>-2.9944090400000007</v>
      </c>
      <c r="DN20" s="20" t="s">
        <v>988</v>
      </c>
      <c r="DO20" s="5">
        <v>60</v>
      </c>
      <c r="DP20" s="19">
        <v>-6.5013805285942985E-2</v>
      </c>
      <c r="DQ20" s="5">
        <v>272</v>
      </c>
      <c r="DR20" s="4">
        <v>-0.36972685437619557</v>
      </c>
      <c r="DS20" s="3">
        <v>8.6942627399999992</v>
      </c>
      <c r="DT20" s="3">
        <v>13.79443627</v>
      </c>
      <c r="DU20" s="3">
        <v>-5.1001735300000011</v>
      </c>
      <c r="DW20" s="20" t="s">
        <v>750</v>
      </c>
      <c r="DX20" s="5">
        <v>2</v>
      </c>
      <c r="DY20" s="19">
        <v>-4.0655961653657584E-2</v>
      </c>
      <c r="DZ20" s="5">
        <v>272</v>
      </c>
      <c r="EA20" s="4">
        <v>-3.1632355844848359E-3</v>
      </c>
      <c r="EB20" s="3">
        <v>1045.26660526</v>
      </c>
      <c r="EC20" s="3">
        <v>1048.58352197</v>
      </c>
      <c r="ED20" s="3">
        <v>-3.3169167099999868</v>
      </c>
      <c r="EF20" s="20" t="s">
        <v>974</v>
      </c>
      <c r="EG20" s="5">
        <v>16</v>
      </c>
      <c r="EH20" s="19">
        <v>-0.1207228064832494</v>
      </c>
      <c r="EI20" s="5">
        <v>272</v>
      </c>
      <c r="EJ20" s="4">
        <v>-9.7917273747463951E-2</v>
      </c>
      <c r="EK20" s="3">
        <v>183.21763663000002</v>
      </c>
      <c r="EL20" s="3">
        <v>203.10513802999998</v>
      </c>
      <c r="EM20" s="3">
        <v>-19.887501399999962</v>
      </c>
    </row>
    <row r="21" spans="1:143" x14ac:dyDescent="0.35">
      <c r="A21" t="s">
        <v>715</v>
      </c>
      <c r="B21" s="5">
        <v>55</v>
      </c>
      <c r="C21" s="19">
        <v>5.8790161526523402E-2</v>
      </c>
      <c r="D21" s="5">
        <v>20</v>
      </c>
      <c r="E21" s="4">
        <v>1.3833753226002723</v>
      </c>
      <c r="F21" s="3">
        <v>4.1410095399999998</v>
      </c>
      <c r="G21" s="3">
        <v>1.73745591</v>
      </c>
      <c r="H21" s="3">
        <v>2.4381592199999993</v>
      </c>
      <c r="J21" t="s">
        <v>661</v>
      </c>
      <c r="K21" s="5">
        <v>9</v>
      </c>
      <c r="L21" s="19">
        <v>3.8176058701850708E-2</v>
      </c>
      <c r="M21" s="5">
        <v>20</v>
      </c>
      <c r="N21" s="4">
        <v>1.6181999649611978E-2</v>
      </c>
      <c r="O21" s="3">
        <v>188.06577444999999</v>
      </c>
      <c r="P21" s="3">
        <v>185.07095630000003</v>
      </c>
      <c r="Q21" s="3">
        <v>2.9948181499999578</v>
      </c>
      <c r="S21" t="s">
        <v>713</v>
      </c>
      <c r="T21" s="5">
        <v>16</v>
      </c>
      <c r="U21" s="19">
        <v>5.9397153341101974E-2</v>
      </c>
      <c r="V21" s="5">
        <v>20</v>
      </c>
      <c r="W21" s="4">
        <v>5.2900982168099686E-2</v>
      </c>
      <c r="X21" s="3">
        <v>96.449449950000002</v>
      </c>
      <c r="Y21" s="3">
        <v>91.603533079999991</v>
      </c>
      <c r="Z21" s="3">
        <v>4.8459168700000106</v>
      </c>
      <c r="AB21" t="s">
        <v>715</v>
      </c>
      <c r="AC21" s="5">
        <v>42</v>
      </c>
      <c r="AD21" s="19">
        <v>2.3080430336391827E-2</v>
      </c>
      <c r="AE21" s="5">
        <v>20</v>
      </c>
      <c r="AF21" s="4">
        <v>0.10245059449603167</v>
      </c>
      <c r="AG21" s="3">
        <v>40.914707930000006</v>
      </c>
      <c r="AH21" s="3">
        <v>37.112509290000006</v>
      </c>
      <c r="AI21" s="3">
        <v>3.8021986400000003</v>
      </c>
      <c r="AK21" s="20" t="s">
        <v>963</v>
      </c>
      <c r="AL21" s="5">
        <v>56</v>
      </c>
      <c r="AM21" s="19">
        <v>0.10814649333255284</v>
      </c>
      <c r="AN21" s="5">
        <v>20</v>
      </c>
      <c r="AO21" s="4">
        <v>2.6570196532164423</v>
      </c>
      <c r="AP21" s="3">
        <v>6.0854701000000002</v>
      </c>
      <c r="AQ21" s="3">
        <v>1.66405179</v>
      </c>
      <c r="AR21" s="3">
        <v>4.42141831</v>
      </c>
      <c r="AT21" s="20" t="s">
        <v>963</v>
      </c>
      <c r="AU21" s="5">
        <v>56</v>
      </c>
      <c r="AV21" s="19">
        <v>6.8251139409183856E-2</v>
      </c>
      <c r="AW21" s="5">
        <v>20</v>
      </c>
      <c r="AX21" s="4">
        <v>1.189541687251416</v>
      </c>
      <c r="AY21" s="3">
        <v>9.8551406000000004</v>
      </c>
      <c r="AZ21" s="3">
        <v>4.5010061500000003</v>
      </c>
      <c r="BA21" s="3">
        <v>5.3541344500000001</v>
      </c>
      <c r="BC21" s="20" t="s">
        <v>807</v>
      </c>
      <c r="BD21" s="5">
        <v>43</v>
      </c>
      <c r="BE21" s="19">
        <v>9.9519836463528341E-2</v>
      </c>
      <c r="BF21" s="5">
        <v>20</v>
      </c>
      <c r="BG21" s="4">
        <v>-1</v>
      </c>
      <c r="BH21" s="3">
        <v>8.1193260500000015</v>
      </c>
      <c r="BI21" s="3"/>
      <c r="BJ21" s="3">
        <v>8.1193260500000015</v>
      </c>
      <c r="BL21" s="20" t="s">
        <v>759</v>
      </c>
      <c r="BM21" s="5">
        <v>62</v>
      </c>
      <c r="BN21" s="19">
        <v>2.504171236771794E-2</v>
      </c>
      <c r="BO21" s="5">
        <v>20</v>
      </c>
      <c r="BP21" s="4">
        <v>0.5558125446498694</v>
      </c>
      <c r="BQ21" s="3">
        <v>11.54739036</v>
      </c>
      <c r="BR21" s="3">
        <v>7.4220961899999995</v>
      </c>
      <c r="BS21" s="3">
        <v>4.1252941700000001</v>
      </c>
      <c r="BU21" t="s">
        <v>704</v>
      </c>
      <c r="BV21" s="5">
        <v>85</v>
      </c>
      <c r="BW21" s="19">
        <v>-1.6876667115725073E-2</v>
      </c>
      <c r="BX21" s="5">
        <v>80</v>
      </c>
      <c r="BY21" s="4">
        <v>-0.68168939877034496</v>
      </c>
      <c r="BZ21" s="3">
        <v>0.32218136000000003</v>
      </c>
      <c r="CA21" s="3">
        <v>1.01216032</v>
      </c>
      <c r="CB21" s="3">
        <v>-0.62123765999999991</v>
      </c>
      <c r="CD21" t="s">
        <v>738</v>
      </c>
      <c r="CE21" s="5">
        <v>61</v>
      </c>
      <c r="CF21" s="19">
        <v>-2.471391904724432E-2</v>
      </c>
      <c r="CG21" s="5">
        <v>80</v>
      </c>
      <c r="CH21" s="4">
        <v>-0.30855980879801082</v>
      </c>
      <c r="CI21" s="3">
        <v>4.344464470000001</v>
      </c>
      <c r="CJ21" s="3">
        <v>6.2832107899999992</v>
      </c>
      <c r="CK21" s="3">
        <v>-1.9387463199999981</v>
      </c>
      <c r="CM21" t="s">
        <v>695</v>
      </c>
      <c r="CN21" s="5">
        <v>29</v>
      </c>
      <c r="CO21" s="19">
        <v>-2.6414513930339913E-2</v>
      </c>
      <c r="CP21" s="5">
        <v>80</v>
      </c>
      <c r="CQ21" s="4">
        <v>-5.403510227662689E-2</v>
      </c>
      <c r="CR21" s="3">
        <v>37.726975920000001</v>
      </c>
      <c r="CS21" s="3">
        <v>39.882004090000002</v>
      </c>
      <c r="CT21" s="3">
        <v>-2.1550281700000014</v>
      </c>
      <c r="CV21" t="s">
        <v>657</v>
      </c>
      <c r="CW21" s="5">
        <v>21</v>
      </c>
      <c r="CX21" s="19">
        <v>-3.0635576928734327E-2</v>
      </c>
      <c r="CY21" s="5">
        <v>80</v>
      </c>
      <c r="CZ21" s="4">
        <v>-3.7928146588717904E-2</v>
      </c>
      <c r="DA21" s="3">
        <v>128.01558692999998</v>
      </c>
      <c r="DB21" s="3">
        <v>133.06239703</v>
      </c>
      <c r="DC21" s="3">
        <v>-5.0468101000000161</v>
      </c>
      <c r="DE21" s="20" t="s">
        <v>410</v>
      </c>
      <c r="DF21" s="5">
        <v>15</v>
      </c>
      <c r="DG21" s="19">
        <v>-5.6468120590718665E-2</v>
      </c>
      <c r="DH21" s="5">
        <v>271</v>
      </c>
      <c r="DI21" s="4">
        <v>-0.10300862309325298</v>
      </c>
      <c r="DJ21" s="3">
        <v>20.103292100000001</v>
      </c>
      <c r="DK21" s="3">
        <v>22.41191233</v>
      </c>
      <c r="DL21" s="3">
        <v>-2.3086202299999989</v>
      </c>
      <c r="DN21" s="20" t="s">
        <v>970</v>
      </c>
      <c r="DO21" s="5">
        <v>54</v>
      </c>
      <c r="DP21" s="19">
        <v>-6.2813733044866052E-2</v>
      </c>
      <c r="DQ21" s="5">
        <v>271</v>
      </c>
      <c r="DR21" s="4">
        <v>-0.31412124126132668</v>
      </c>
      <c r="DS21" s="3">
        <v>10.759300059999999</v>
      </c>
      <c r="DT21" s="3">
        <v>15.68688332</v>
      </c>
      <c r="DU21" s="3">
        <v>-4.9275832600000005</v>
      </c>
      <c r="DW21" s="20" t="s">
        <v>829</v>
      </c>
      <c r="DX21" s="5">
        <v>49</v>
      </c>
      <c r="DY21" s="19">
        <v>-3.4333640665795272E-2</v>
      </c>
      <c r="DZ21" s="5">
        <v>271</v>
      </c>
      <c r="EA21" s="4">
        <v>-0.26911704113695167</v>
      </c>
      <c r="EB21" s="3">
        <v>7.6074099899999998</v>
      </c>
      <c r="EC21" s="3">
        <v>10.408520129999999</v>
      </c>
      <c r="ED21" s="3">
        <v>-2.8011101399999996</v>
      </c>
      <c r="EF21" s="20" t="s">
        <v>1000</v>
      </c>
      <c r="EG21" s="5">
        <v>13</v>
      </c>
      <c r="EH21" s="19">
        <v>-0.12051410977271013</v>
      </c>
      <c r="EI21" s="5">
        <v>271</v>
      </c>
      <c r="EJ21" s="4">
        <v>-7.1208829523559447E-2</v>
      </c>
      <c r="EK21" s="3">
        <v>258.94827845999998</v>
      </c>
      <c r="EL21" s="3">
        <v>278.80139981000002</v>
      </c>
      <c r="EM21" s="3">
        <v>-19.853121350000038</v>
      </c>
    </row>
    <row r="22" spans="1:143" x14ac:dyDescent="0.35">
      <c r="A22" t="s">
        <v>701</v>
      </c>
      <c r="B22" s="5">
        <v>46</v>
      </c>
      <c r="C22" s="19">
        <v>4.5249402688461796E-2</v>
      </c>
      <c r="D22" s="5">
        <v>21</v>
      </c>
      <c r="E22" s="4">
        <v>0.30863113172268863</v>
      </c>
      <c r="F22" s="3">
        <v>7.8440351399999981</v>
      </c>
      <c r="G22" s="3">
        <v>5.9940765200000019</v>
      </c>
      <c r="H22" s="3">
        <v>2.5606253999999939</v>
      </c>
      <c r="J22" t="s">
        <v>701</v>
      </c>
      <c r="K22" s="5">
        <v>46</v>
      </c>
      <c r="L22" s="19">
        <v>3.2641242535494545E-2</v>
      </c>
      <c r="M22" s="5">
        <v>21</v>
      </c>
      <c r="N22" s="4">
        <v>0.20190209663698866</v>
      </c>
      <c r="O22" s="3">
        <v>15.243135599999995</v>
      </c>
      <c r="P22" s="3">
        <v>12.682510200000001</v>
      </c>
      <c r="Q22" s="3">
        <v>2.5606253999999939</v>
      </c>
      <c r="S22" t="s">
        <v>674</v>
      </c>
      <c r="T22" s="5">
        <v>30</v>
      </c>
      <c r="U22" s="19">
        <v>5.5009150503215344E-2</v>
      </c>
      <c r="V22" s="5">
        <v>21</v>
      </c>
      <c r="W22" s="4">
        <v>0.12573258618756622</v>
      </c>
      <c r="X22" s="3">
        <v>40.182102339999993</v>
      </c>
      <c r="Y22" s="3">
        <v>35.694180690000003</v>
      </c>
      <c r="Z22" s="3">
        <v>4.4879216499999899</v>
      </c>
      <c r="AB22" t="s">
        <v>662</v>
      </c>
      <c r="AC22" s="5">
        <v>56</v>
      </c>
      <c r="AD22" s="19">
        <v>1.9754087688173192E-2</v>
      </c>
      <c r="AE22" s="5">
        <v>21</v>
      </c>
      <c r="AF22" s="4">
        <v>0.26436819201094464</v>
      </c>
      <c r="AG22" s="3">
        <v>15.563678039999999</v>
      </c>
      <c r="AH22" s="3">
        <v>12.309450790000003</v>
      </c>
      <c r="AI22" s="3">
        <v>3.254227249999996</v>
      </c>
      <c r="AK22" s="20" t="s">
        <v>805</v>
      </c>
      <c r="AL22" s="5">
        <v>39</v>
      </c>
      <c r="AM22" s="19">
        <v>0.10407736274258186</v>
      </c>
      <c r="AN22" s="5">
        <v>21</v>
      </c>
      <c r="AO22" s="4">
        <v>0.30788882549093932</v>
      </c>
      <c r="AP22" s="3">
        <v>18.075168089999998</v>
      </c>
      <c r="AQ22" s="3">
        <v>13.8201105</v>
      </c>
      <c r="AR22" s="3">
        <v>4.2550575899999981</v>
      </c>
      <c r="AT22" s="20" t="s">
        <v>905</v>
      </c>
      <c r="AU22" s="5">
        <v>59</v>
      </c>
      <c r="AV22" s="19">
        <v>5.9521789055834357E-2</v>
      </c>
      <c r="AW22" s="5">
        <v>21</v>
      </c>
      <c r="AX22" s="4">
        <v>1.061863216052751</v>
      </c>
      <c r="AY22" s="3">
        <v>9.0666451199999987</v>
      </c>
      <c r="AZ22" s="3">
        <v>4.39730679</v>
      </c>
      <c r="BA22" s="3">
        <v>4.6693383299999986</v>
      </c>
      <c r="BC22" s="20" t="s">
        <v>819</v>
      </c>
      <c r="BD22" s="5">
        <v>45</v>
      </c>
      <c r="BE22" s="19">
        <v>9.520228186813752E-2</v>
      </c>
      <c r="BF22" s="5">
        <v>21</v>
      </c>
      <c r="BG22" s="4">
        <v>0.92917816712931733</v>
      </c>
      <c r="BH22" s="3">
        <v>16.126162350000001</v>
      </c>
      <c r="BI22" s="3">
        <v>8.3590839999999993</v>
      </c>
      <c r="BJ22" s="3">
        <v>7.767078350000002</v>
      </c>
      <c r="BL22" s="20" t="s">
        <v>811</v>
      </c>
      <c r="BM22" s="5">
        <v>50</v>
      </c>
      <c r="BN22" s="19">
        <v>2.2962386173180922E-2</v>
      </c>
      <c r="BO22" s="5">
        <v>21</v>
      </c>
      <c r="BP22" s="4">
        <v>0.23981902630970997</v>
      </c>
      <c r="BQ22" s="3">
        <v>19.5561148</v>
      </c>
      <c r="BR22" s="3">
        <v>15.773362389999999</v>
      </c>
      <c r="BS22" s="3">
        <v>3.7827524100000005</v>
      </c>
      <c r="BU22" t="s">
        <v>718</v>
      </c>
      <c r="BV22" s="5">
        <v>62</v>
      </c>
      <c r="BW22" s="19">
        <v>-1.442507448685839E-2</v>
      </c>
      <c r="BX22" s="5">
        <v>79</v>
      </c>
      <c r="BY22" s="4">
        <v>-0.20941563891887249</v>
      </c>
      <c r="BZ22" s="3">
        <v>2.2264161100000002</v>
      </c>
      <c r="CA22" s="3">
        <v>2.8161651299999999</v>
      </c>
      <c r="CB22" s="3">
        <v>-0.97497446000000032</v>
      </c>
      <c r="CD22" t="s">
        <v>702</v>
      </c>
      <c r="CE22" s="5">
        <v>74</v>
      </c>
      <c r="CF22" s="19">
        <v>-2.3371117463828309E-2</v>
      </c>
      <c r="CG22" s="5">
        <v>79</v>
      </c>
      <c r="CH22" s="4">
        <v>-0.47185020105430242</v>
      </c>
      <c r="CI22" s="3">
        <v>2.0521628400000003</v>
      </c>
      <c r="CJ22" s="3">
        <v>3.8855696699999998</v>
      </c>
      <c r="CK22" s="3">
        <v>-1.8334068299999995</v>
      </c>
      <c r="CM22" t="s">
        <v>699</v>
      </c>
      <c r="CN22" s="5">
        <v>59</v>
      </c>
      <c r="CO22" s="19">
        <v>-2.6189690990265396E-2</v>
      </c>
      <c r="CP22" s="5">
        <v>79</v>
      </c>
      <c r="CQ22" s="4">
        <v>-0.22863281398546742</v>
      </c>
      <c r="CR22" s="3">
        <v>7.2088053800000003</v>
      </c>
      <c r="CS22" s="3">
        <v>9.3454913700000013</v>
      </c>
      <c r="CT22" s="3">
        <v>-2.136685990000001</v>
      </c>
      <c r="CV22" t="s">
        <v>679</v>
      </c>
      <c r="CW22" s="5">
        <v>47</v>
      </c>
      <c r="CX22" s="19">
        <v>-2.8233255408556691E-2</v>
      </c>
      <c r="CY22" s="5">
        <v>79</v>
      </c>
      <c r="CZ22" s="4">
        <v>-0.12630017350295086</v>
      </c>
      <c r="DA22" s="3">
        <v>32.174377970000002</v>
      </c>
      <c r="DB22" s="3">
        <v>36.825437059999999</v>
      </c>
      <c r="DC22" s="3">
        <v>-4.6510590899999968</v>
      </c>
      <c r="DE22" s="20" t="s">
        <v>954</v>
      </c>
      <c r="DF22" s="5">
        <v>46</v>
      </c>
      <c r="DG22" s="19">
        <v>-5.0593016593255137E-2</v>
      </c>
      <c r="DH22" s="5">
        <v>270</v>
      </c>
      <c r="DI22" s="4">
        <v>-0.19724413841179167</v>
      </c>
      <c r="DJ22" s="3">
        <v>8.4181976399999989</v>
      </c>
      <c r="DK22" s="3">
        <v>10.48662245</v>
      </c>
      <c r="DL22" s="3">
        <v>-2.0684248100000016</v>
      </c>
      <c r="DN22" s="20" t="s">
        <v>902</v>
      </c>
      <c r="DO22" s="5">
        <v>61</v>
      </c>
      <c r="DP22" s="19">
        <v>-5.5544221204442648E-2</v>
      </c>
      <c r="DQ22" s="5">
        <v>270</v>
      </c>
      <c r="DR22" s="4">
        <v>-0.34742963113128056</v>
      </c>
      <c r="DS22" s="3">
        <v>8.1842472900000001</v>
      </c>
      <c r="DT22" s="3">
        <v>12.541555180000001</v>
      </c>
      <c r="DU22" s="3">
        <v>-4.3573078900000013</v>
      </c>
      <c r="DW22" s="20" t="s">
        <v>1000</v>
      </c>
      <c r="DX22" s="5">
        <v>13</v>
      </c>
      <c r="DY22" s="19">
        <v>-3.066512068150987E-2</v>
      </c>
      <c r="DZ22" s="5">
        <v>270</v>
      </c>
      <c r="EA22" s="4">
        <v>-1.8652702307852764E-2</v>
      </c>
      <c r="EB22" s="3">
        <v>131.62427079</v>
      </c>
      <c r="EC22" s="3">
        <v>134.12608471999999</v>
      </c>
      <c r="ED22" s="3">
        <v>-2.5018139299999973</v>
      </c>
      <c r="EF22" s="20" t="s">
        <v>795</v>
      </c>
      <c r="EG22" s="5">
        <v>38</v>
      </c>
      <c r="EH22" s="19">
        <v>-0.10709128686943679</v>
      </c>
      <c r="EI22" s="5">
        <v>270</v>
      </c>
      <c r="EJ22" s="4">
        <v>-0.26094282014548664</v>
      </c>
      <c r="EK22" s="3">
        <v>49.966361559999996</v>
      </c>
      <c r="EL22" s="3">
        <v>67.608248619999998</v>
      </c>
      <c r="EM22" s="3">
        <v>-17.641887060000002</v>
      </c>
    </row>
    <row r="23" spans="1:143" x14ac:dyDescent="0.35">
      <c r="A23" t="s">
        <v>728</v>
      </c>
      <c r="B23" s="5">
        <v>63</v>
      </c>
      <c r="C23" s="19">
        <v>4.317516647709322E-2</v>
      </c>
      <c r="D23" s="5">
        <v>22</v>
      </c>
      <c r="E23" s="4">
        <v>1.8758612203312333</v>
      </c>
      <c r="F23" s="3">
        <v>2.7061408899999999</v>
      </c>
      <c r="G23" s="3">
        <v>0.94098451999999999</v>
      </c>
      <c r="H23" s="3">
        <v>1.9448243499999993</v>
      </c>
      <c r="J23" t="s">
        <v>687</v>
      </c>
      <c r="K23" s="5">
        <v>11</v>
      </c>
      <c r="L23" s="19">
        <v>3.2306114401003831E-2</v>
      </c>
      <c r="M23" s="5">
        <v>22</v>
      </c>
      <c r="N23" s="4">
        <v>2.0132228294010623E-2</v>
      </c>
      <c r="O23" s="3">
        <v>128.41883181</v>
      </c>
      <c r="P23" s="3">
        <v>125.88449638999995</v>
      </c>
      <c r="Q23" s="3">
        <v>2.5343354200000476</v>
      </c>
      <c r="S23" t="s">
        <v>659</v>
      </c>
      <c r="T23" s="5">
        <v>38</v>
      </c>
      <c r="U23" s="19">
        <v>5.4543906412980174E-2</v>
      </c>
      <c r="V23" s="5">
        <v>22</v>
      </c>
      <c r="W23" s="4">
        <v>0.21226071789492806</v>
      </c>
      <c r="X23" s="3">
        <v>25.41458197</v>
      </c>
      <c r="Y23" s="3">
        <v>20.964617260000001</v>
      </c>
      <c r="Z23" s="3">
        <v>4.4499647099999997</v>
      </c>
      <c r="AB23" t="s">
        <v>697</v>
      </c>
      <c r="AC23" s="5">
        <v>61</v>
      </c>
      <c r="AD23" s="19">
        <v>1.8849884948834425E-2</v>
      </c>
      <c r="AE23" s="5">
        <v>22</v>
      </c>
      <c r="AF23" s="4">
        <v>0.33843873356834764</v>
      </c>
      <c r="AG23" s="3">
        <v>12.280556260000001</v>
      </c>
      <c r="AH23" s="3">
        <v>9.1752845700000005</v>
      </c>
      <c r="AI23" s="3">
        <v>3.1052716900000004</v>
      </c>
      <c r="AK23" s="20" t="s">
        <v>761</v>
      </c>
      <c r="AL23" s="5">
        <v>42</v>
      </c>
      <c r="AM23" s="19">
        <v>9.2845698574343785E-2</v>
      </c>
      <c r="AN23" s="5">
        <v>22</v>
      </c>
      <c r="AO23" s="4">
        <v>0.52357680172173771</v>
      </c>
      <c r="AP23" s="3">
        <v>11.04574231</v>
      </c>
      <c r="AQ23" s="3">
        <v>7.2498756199999992</v>
      </c>
      <c r="AR23" s="3">
        <v>3.7958666900000004</v>
      </c>
      <c r="AT23" s="20" t="s">
        <v>960</v>
      </c>
      <c r="AU23" s="5">
        <v>14</v>
      </c>
      <c r="AV23" s="19">
        <v>5.7998017377279457E-2</v>
      </c>
      <c r="AW23" s="5">
        <v>22</v>
      </c>
      <c r="AX23" s="4">
        <v>3.5284426880429542E-2</v>
      </c>
      <c r="AY23" s="3">
        <v>133.49626900000001</v>
      </c>
      <c r="AZ23" s="3">
        <v>128.94646681999998</v>
      </c>
      <c r="BA23" s="3">
        <v>4.5498021800000288</v>
      </c>
      <c r="BC23" s="20" t="s">
        <v>858</v>
      </c>
      <c r="BD23" s="5">
        <v>39</v>
      </c>
      <c r="BE23" s="19">
        <v>8.4185099313362335E-2</v>
      </c>
      <c r="BF23" s="5">
        <v>22</v>
      </c>
      <c r="BG23" s="4">
        <v>0.29078108401448599</v>
      </c>
      <c r="BH23" s="3">
        <v>30.488214960000001</v>
      </c>
      <c r="BI23" s="3">
        <v>23.619973470000001</v>
      </c>
      <c r="BJ23" s="3">
        <v>6.8682414899999991</v>
      </c>
      <c r="BL23" s="20" t="s">
        <v>810</v>
      </c>
      <c r="BM23" s="5">
        <v>74</v>
      </c>
      <c r="BN23" s="19">
        <v>1.2774977112115695E-2</v>
      </c>
      <c r="BO23" s="5">
        <v>22</v>
      </c>
      <c r="BP23" s="4">
        <v>0.98491522464527637</v>
      </c>
      <c r="BQ23" s="3">
        <v>4.2412526399999999</v>
      </c>
      <c r="BR23" s="3">
        <v>2.1367424599999998</v>
      </c>
      <c r="BS23" s="3">
        <v>2.1045101800000001</v>
      </c>
      <c r="BU23" t="s">
        <v>676</v>
      </c>
      <c r="BV23" s="5">
        <v>39</v>
      </c>
      <c r="BW23" s="19">
        <v>-1.4086477862526033E-2</v>
      </c>
      <c r="BX23" s="5">
        <v>78</v>
      </c>
      <c r="BY23" s="4">
        <v>-4.6586288810928855E-2</v>
      </c>
      <c r="BZ23" s="3">
        <v>11.78622857</v>
      </c>
      <c r="CA23" s="3">
        <v>12.36213454</v>
      </c>
      <c r="CB23" s="3">
        <v>-0.84797928999999783</v>
      </c>
      <c r="CD23" t="s">
        <v>689</v>
      </c>
      <c r="CE23" s="5">
        <v>35</v>
      </c>
      <c r="CF23" s="19">
        <v>-2.2591524442396118E-2</v>
      </c>
      <c r="CG23" s="5">
        <v>78</v>
      </c>
      <c r="CH23" s="4">
        <v>-5.2657743678886315E-2</v>
      </c>
      <c r="CI23" s="3">
        <v>31.883762650000001</v>
      </c>
      <c r="CJ23" s="3">
        <v>33.656012320000002</v>
      </c>
      <c r="CK23" s="3">
        <v>-1.7722496700000008</v>
      </c>
      <c r="CM23" t="s">
        <v>708</v>
      </c>
      <c r="CN23" s="5">
        <v>55</v>
      </c>
      <c r="CO23" s="19">
        <v>-2.2580013684001768E-2</v>
      </c>
      <c r="CP23" s="5">
        <v>78</v>
      </c>
      <c r="CQ23" s="4">
        <v>-0.17701951385225667</v>
      </c>
      <c r="CR23" s="3">
        <v>8.5645179299999992</v>
      </c>
      <c r="CS23" s="3">
        <v>10.40670839</v>
      </c>
      <c r="CT23" s="3">
        <v>-1.8421904600000012</v>
      </c>
      <c r="CV23" t="s">
        <v>666</v>
      </c>
      <c r="CW23" s="5">
        <v>33</v>
      </c>
      <c r="CX23" s="19">
        <v>-2.802505464032214E-2</v>
      </c>
      <c r="CY23" s="5">
        <v>78</v>
      </c>
      <c r="CZ23" s="4">
        <v>-7.5057344230350154E-2</v>
      </c>
      <c r="DA23" s="3">
        <v>56.893019379999998</v>
      </c>
      <c r="DB23" s="3">
        <v>61.509780119999988</v>
      </c>
      <c r="DC23" s="3">
        <v>-4.6167607399999895</v>
      </c>
      <c r="DE23" s="20" t="s">
        <v>902</v>
      </c>
      <c r="DF23" s="5">
        <v>61</v>
      </c>
      <c r="DG23" s="19">
        <v>-4.8176190224997688E-2</v>
      </c>
      <c r="DH23" s="5">
        <v>269</v>
      </c>
      <c r="DI23" s="4">
        <v>-0.69340259904415436</v>
      </c>
      <c r="DJ23" s="3">
        <v>0.87089264</v>
      </c>
      <c r="DK23" s="3">
        <v>2.8405088799999998</v>
      </c>
      <c r="DL23" s="3">
        <v>-1.9696162399999997</v>
      </c>
      <c r="DN23" s="20" t="s">
        <v>765</v>
      </c>
      <c r="DO23" s="5">
        <v>7</v>
      </c>
      <c r="DP23" s="19">
        <v>-5.2362504626687206E-2</v>
      </c>
      <c r="DQ23" s="5">
        <v>269</v>
      </c>
      <c r="DR23" s="4">
        <v>-1.9619674969437506E-2</v>
      </c>
      <c r="DS23" s="3">
        <v>205.25916462000004</v>
      </c>
      <c r="DT23" s="3">
        <v>209.36687465</v>
      </c>
      <c r="DU23" s="3">
        <v>-4.1077100299999643</v>
      </c>
      <c r="DW23" s="20" t="s">
        <v>851</v>
      </c>
      <c r="DX23" s="5">
        <v>52</v>
      </c>
      <c r="DY23" s="19">
        <v>-3.0550925795445716E-2</v>
      </c>
      <c r="DZ23" s="5">
        <v>269</v>
      </c>
      <c r="EA23" s="4">
        <v>-0.35285442960743818</v>
      </c>
      <c r="EB23" s="3">
        <v>4.5713146199999999</v>
      </c>
      <c r="EC23" s="3">
        <v>7.0638119599999998</v>
      </c>
      <c r="ED23" s="3">
        <v>-2.4924973399999999</v>
      </c>
      <c r="EF23" s="20" t="s">
        <v>821</v>
      </c>
      <c r="EG23" s="5">
        <v>72</v>
      </c>
      <c r="EH23" s="19">
        <v>-0.10178203698078397</v>
      </c>
      <c r="EI23" s="5">
        <v>269</v>
      </c>
      <c r="EJ23" s="4">
        <v>-0.78253132962368444</v>
      </c>
      <c r="EK23" s="3">
        <v>4.65968977</v>
      </c>
      <c r="EL23" s="3">
        <v>21.426947439999999</v>
      </c>
      <c r="EM23" s="3">
        <v>-16.767257669999999</v>
      </c>
    </row>
    <row r="24" spans="1:143" x14ac:dyDescent="0.35">
      <c r="A24" t="s">
        <v>673</v>
      </c>
      <c r="B24" s="5">
        <v>15</v>
      </c>
      <c r="C24" s="19">
        <v>4.2031380302320516E-2</v>
      </c>
      <c r="D24" s="5">
        <v>23</v>
      </c>
      <c r="E24" s="4">
        <v>3.5770101076888494E-2</v>
      </c>
      <c r="F24" s="3">
        <v>49.75835553000001</v>
      </c>
      <c r="G24" s="3">
        <v>48.039961259999998</v>
      </c>
      <c r="H24" s="3">
        <v>4.115518640000019</v>
      </c>
      <c r="J24" t="s">
        <v>715</v>
      </c>
      <c r="K24" s="5">
        <v>55</v>
      </c>
      <c r="L24" s="19">
        <v>3.1080120676836361E-2</v>
      </c>
      <c r="M24" s="5">
        <v>23</v>
      </c>
      <c r="N24" s="4">
        <v>0.41671056098730364</v>
      </c>
      <c r="O24" s="3">
        <v>8.2891249699999996</v>
      </c>
      <c r="P24" s="3">
        <v>5.8509657500000003</v>
      </c>
      <c r="Q24" s="3">
        <v>2.4381592199999993</v>
      </c>
      <c r="S24" t="s">
        <v>696</v>
      </c>
      <c r="T24" s="5">
        <v>54</v>
      </c>
      <c r="U24" s="19">
        <v>4.5632319812548935E-2</v>
      </c>
      <c r="V24" s="5">
        <v>23</v>
      </c>
      <c r="W24" s="4">
        <v>0.63043549865628301</v>
      </c>
      <c r="X24" s="3">
        <v>9.6282163099999991</v>
      </c>
      <c r="Y24" s="3">
        <v>5.9053034100000001</v>
      </c>
      <c r="Z24" s="3">
        <v>3.722912899999999</v>
      </c>
      <c r="AB24" t="s">
        <v>680</v>
      </c>
      <c r="AC24" s="5">
        <v>43</v>
      </c>
      <c r="AD24" s="19">
        <v>1.676836258579547E-2</v>
      </c>
      <c r="AE24" s="5">
        <v>23</v>
      </c>
      <c r="AF24" s="4">
        <v>7.7553412536859989E-2</v>
      </c>
      <c r="AG24" s="3">
        <v>38.381279669999998</v>
      </c>
      <c r="AH24" s="3">
        <v>35.618911529999991</v>
      </c>
      <c r="AI24" s="3">
        <v>2.7623681400000066</v>
      </c>
      <c r="AK24" s="20" t="s">
        <v>854</v>
      </c>
      <c r="AL24" s="5">
        <v>34</v>
      </c>
      <c r="AM24" s="19">
        <v>9.0669724265433002E-2</v>
      </c>
      <c r="AN24" s="5">
        <v>23</v>
      </c>
      <c r="AO24" s="4">
        <v>0.23743308614154346</v>
      </c>
      <c r="AP24" s="3">
        <v>19.31932484</v>
      </c>
      <c r="AQ24" s="3">
        <v>15.61241982</v>
      </c>
      <c r="AR24" s="3">
        <v>3.7069050200000007</v>
      </c>
      <c r="AT24" s="20" t="s">
        <v>761</v>
      </c>
      <c r="AU24" s="5">
        <v>42</v>
      </c>
      <c r="AV24" s="19">
        <v>5.3376308541380584E-2</v>
      </c>
      <c r="AW24" s="5">
        <v>23</v>
      </c>
      <c r="AX24" s="4">
        <v>0.24096281734447333</v>
      </c>
      <c r="AY24" s="3">
        <v>21.564363229999998</v>
      </c>
      <c r="AZ24" s="3">
        <v>17.37712277</v>
      </c>
      <c r="BA24" s="3">
        <v>4.1872404599999982</v>
      </c>
      <c r="BC24" s="20" t="s">
        <v>759</v>
      </c>
      <c r="BD24" s="5">
        <v>62</v>
      </c>
      <c r="BE24" s="19">
        <v>6.5040624556463519E-2</v>
      </c>
      <c r="BF24" s="5">
        <v>23</v>
      </c>
      <c r="BG24" s="4">
        <v>1.5268991821520599</v>
      </c>
      <c r="BH24" s="3">
        <v>8.7815784099999998</v>
      </c>
      <c r="BI24" s="3">
        <v>3.4752389300000002</v>
      </c>
      <c r="BJ24" s="3">
        <v>5.3063394800000001</v>
      </c>
      <c r="BL24" s="20" t="s">
        <v>887</v>
      </c>
      <c r="BM24" s="5">
        <v>5</v>
      </c>
      <c r="BN24" s="19">
        <v>1.2725732954943569E-2</v>
      </c>
      <c r="BO24" s="5">
        <v>23</v>
      </c>
      <c r="BP24" s="4">
        <v>1.6943158936559843E-3</v>
      </c>
      <c r="BQ24" s="3">
        <v>1239.4086711100001</v>
      </c>
      <c r="BR24" s="3">
        <v>1237.31227326</v>
      </c>
      <c r="BS24" s="3">
        <v>2.0963978500001303</v>
      </c>
      <c r="BU24" t="s">
        <v>650</v>
      </c>
      <c r="BV24" s="5">
        <v>31</v>
      </c>
      <c r="BW24" s="19">
        <v>-1.2229169938481461E-2</v>
      </c>
      <c r="BX24" s="5">
        <v>77</v>
      </c>
      <c r="BY24" s="4">
        <v>-2.6390412799030982E-2</v>
      </c>
      <c r="BZ24" s="3">
        <v>18.445260870000009</v>
      </c>
      <c r="CA24" s="3">
        <v>18.945233399999999</v>
      </c>
      <c r="CB24" s="3">
        <v>-4.7110872499999914</v>
      </c>
      <c r="CD24" t="s">
        <v>722</v>
      </c>
      <c r="CE24" s="5">
        <v>51</v>
      </c>
      <c r="CF24" s="19">
        <v>-1.9521804356096205E-2</v>
      </c>
      <c r="CG24" s="5">
        <v>77</v>
      </c>
      <c r="CH24" s="4">
        <v>-0.11133352899122584</v>
      </c>
      <c r="CI24" s="3">
        <v>12.223966249999997</v>
      </c>
      <c r="CJ24" s="3">
        <v>13.755403910000004</v>
      </c>
      <c r="CK24" s="3">
        <v>-1.531437660000007</v>
      </c>
      <c r="CM24" t="s">
        <v>679</v>
      </c>
      <c r="CN24" s="5">
        <v>47</v>
      </c>
      <c r="CO24" s="19">
        <v>-2.1349254259793646E-2</v>
      </c>
      <c r="CP24" s="5">
        <v>77</v>
      </c>
      <c r="CQ24" s="4">
        <v>-9.367712312892762E-2</v>
      </c>
      <c r="CR24" s="3">
        <v>16.85165018</v>
      </c>
      <c r="CS24" s="3">
        <v>18.593429130000001</v>
      </c>
      <c r="CT24" s="3">
        <v>-1.7417789500000005</v>
      </c>
      <c r="CV24" t="s">
        <v>674</v>
      </c>
      <c r="CW24" s="5">
        <v>30</v>
      </c>
      <c r="CX24" s="19">
        <v>-2.7994590731667407E-2</v>
      </c>
      <c r="CY24" s="5">
        <v>77</v>
      </c>
      <c r="CZ24" s="4">
        <v>-5.861119435021156E-2</v>
      </c>
      <c r="DA24" s="3">
        <v>74.071899389999999</v>
      </c>
      <c r="DB24" s="3">
        <v>78.683641599999987</v>
      </c>
      <c r="DC24" s="3">
        <v>-4.6117422099999885</v>
      </c>
      <c r="DE24" s="20" t="s">
        <v>830</v>
      </c>
      <c r="DF24" s="5">
        <v>68</v>
      </c>
      <c r="DG24" s="19">
        <v>-3.6603415221540508E-2</v>
      </c>
      <c r="DH24" s="5">
        <v>268</v>
      </c>
      <c r="DI24" s="4">
        <v>-0.28507806863651108</v>
      </c>
      <c r="DJ24" s="3">
        <v>3.752887830000001</v>
      </c>
      <c r="DK24" s="3">
        <v>5.2493673300000001</v>
      </c>
      <c r="DL24" s="3">
        <v>-1.4964794999999991</v>
      </c>
      <c r="DN24" s="20" t="s">
        <v>921</v>
      </c>
      <c r="DO24" s="5">
        <v>132</v>
      </c>
      <c r="DP24" s="19">
        <v>-5.0518308141503841E-2</v>
      </c>
      <c r="DQ24" s="5">
        <v>268</v>
      </c>
      <c r="DR24" s="4">
        <v>-0.89856348849795953</v>
      </c>
      <c r="DS24" s="3">
        <v>0.44737704999999994</v>
      </c>
      <c r="DT24" s="3">
        <v>4.4104143900000006</v>
      </c>
      <c r="DU24" s="3">
        <v>-3.9630373400000005</v>
      </c>
      <c r="DW24" s="20" t="s">
        <v>821</v>
      </c>
      <c r="DX24" s="5">
        <v>72</v>
      </c>
      <c r="DY24" s="19">
        <v>-2.8422656678679437E-2</v>
      </c>
      <c r="DZ24" s="5">
        <v>268</v>
      </c>
      <c r="EA24" s="4">
        <v>-0.58985045918371293</v>
      </c>
      <c r="EB24" s="3">
        <v>1.6124093399999999</v>
      </c>
      <c r="EC24" s="3">
        <v>3.93127184</v>
      </c>
      <c r="ED24" s="3">
        <v>-2.3188624999999998</v>
      </c>
      <c r="EF24" s="20" t="s">
        <v>996</v>
      </c>
      <c r="EG24" s="5">
        <v>51</v>
      </c>
      <c r="EH24" s="19">
        <v>-9.9556207668897778E-2</v>
      </c>
      <c r="EI24" s="5">
        <v>268</v>
      </c>
      <c r="EJ24" s="4">
        <v>-0.4607697494031715</v>
      </c>
      <c r="EK24" s="3">
        <v>19.193294810000001</v>
      </c>
      <c r="EL24" s="3">
        <v>35.593876250000001</v>
      </c>
      <c r="EM24" s="3">
        <v>-16.40058144</v>
      </c>
    </row>
    <row r="25" spans="1:143" x14ac:dyDescent="0.35">
      <c r="A25" t="s">
        <v>666</v>
      </c>
      <c r="B25" s="5">
        <v>44</v>
      </c>
      <c r="C25" s="19">
        <v>3.734357381094941E-2</v>
      </c>
      <c r="D25" s="5">
        <v>24</v>
      </c>
      <c r="E25" s="4">
        <v>0.2412293584883054</v>
      </c>
      <c r="F25" s="3">
        <v>7.8557367000000022</v>
      </c>
      <c r="G25" s="3">
        <v>6.3289968499999976</v>
      </c>
      <c r="H25" s="3">
        <v>2.287381730000007</v>
      </c>
      <c r="J25" t="s">
        <v>666</v>
      </c>
      <c r="K25" s="5">
        <v>44</v>
      </c>
      <c r="L25" s="19">
        <v>2.9158104039813677E-2</v>
      </c>
      <c r="M25" s="5">
        <v>24</v>
      </c>
      <c r="N25" s="4">
        <v>0.1667696733169195</v>
      </c>
      <c r="O25" s="3">
        <v>16.003195190000003</v>
      </c>
      <c r="P25" s="3">
        <v>13.715813459999996</v>
      </c>
      <c r="Q25" s="3">
        <v>2.287381730000007</v>
      </c>
      <c r="S25" t="s">
        <v>700</v>
      </c>
      <c r="T25" s="5">
        <v>31</v>
      </c>
      <c r="U25" s="19">
        <v>4.306948614150085E-2</v>
      </c>
      <c r="V25" s="5">
        <v>24</v>
      </c>
      <c r="W25" s="4">
        <v>0.12211751168661111</v>
      </c>
      <c r="X25" s="3">
        <v>32.287945540000003</v>
      </c>
      <c r="Y25" s="3">
        <v>28.774121430000012</v>
      </c>
      <c r="Z25" s="3">
        <v>3.513824109999991</v>
      </c>
      <c r="AB25" t="s">
        <v>678</v>
      </c>
      <c r="AC25" s="5">
        <v>35</v>
      </c>
      <c r="AD25" s="19">
        <v>1.5800298928015502E-2</v>
      </c>
      <c r="AE25" s="5">
        <v>24</v>
      </c>
      <c r="AF25" s="4">
        <v>5.3545065197987851E-2</v>
      </c>
      <c r="AG25" s="3">
        <v>51.214138210000016</v>
      </c>
      <c r="AH25" s="3">
        <v>48.611245879999998</v>
      </c>
      <c r="AI25" s="3">
        <v>2.6028923300000173</v>
      </c>
      <c r="AK25" s="20" t="s">
        <v>1006</v>
      </c>
      <c r="AL25" s="5">
        <v>48</v>
      </c>
      <c r="AM25" s="19">
        <v>8.6649498122438939E-2</v>
      </c>
      <c r="AN25" s="5">
        <v>24</v>
      </c>
      <c r="AO25" s="4">
        <v>0.75341126910455669</v>
      </c>
      <c r="AP25" s="3">
        <v>8.2445488699999991</v>
      </c>
      <c r="AQ25" s="3">
        <v>4.7020051799999996</v>
      </c>
      <c r="AR25" s="3">
        <v>3.5425436899999996</v>
      </c>
      <c r="AT25" s="20" t="s">
        <v>1006</v>
      </c>
      <c r="AU25" s="5">
        <v>48</v>
      </c>
      <c r="AV25" s="19">
        <v>5.1741836141655138E-2</v>
      </c>
      <c r="AW25" s="5">
        <v>24</v>
      </c>
      <c r="AX25" s="4">
        <v>0.39366169044095112</v>
      </c>
      <c r="AY25" s="3">
        <v>14.369955129999999</v>
      </c>
      <c r="AZ25" s="3">
        <v>10.310935019999999</v>
      </c>
      <c r="BA25" s="3">
        <v>4.0590201100000005</v>
      </c>
      <c r="BC25" s="20" t="s">
        <v>960</v>
      </c>
      <c r="BD25" s="5">
        <v>12</v>
      </c>
      <c r="BE25" s="19">
        <v>5.4194605324230032E-2</v>
      </c>
      <c r="BF25" s="5">
        <v>24</v>
      </c>
      <c r="BG25" s="4">
        <v>3.0705045624278782E-2</v>
      </c>
      <c r="BH25" s="3">
        <v>148.41952626</v>
      </c>
      <c r="BI25" s="3">
        <v>143.99805928000001</v>
      </c>
      <c r="BJ25" s="3">
        <v>4.4214669799999911</v>
      </c>
      <c r="BL25" s="20" t="s">
        <v>830</v>
      </c>
      <c r="BM25" s="5">
        <v>42</v>
      </c>
      <c r="BN25" s="19">
        <v>1.2433884202236636E-2</v>
      </c>
      <c r="BO25" s="5">
        <v>24</v>
      </c>
      <c r="BP25" s="4">
        <v>6.4894025477212125E-2</v>
      </c>
      <c r="BQ25" s="3">
        <v>33.612390009999999</v>
      </c>
      <c r="BR25" s="3">
        <v>31.56407042</v>
      </c>
      <c r="BS25" s="3">
        <v>2.0483195899999984</v>
      </c>
      <c r="BU25" t="s">
        <v>679</v>
      </c>
      <c r="BV25" s="5">
        <v>40</v>
      </c>
      <c r="BW25" s="19">
        <v>-1.1833473160957741E-2</v>
      </c>
      <c r="BX25" s="5">
        <v>76</v>
      </c>
      <c r="BY25" s="4">
        <v>-3.4856563171688393E-2</v>
      </c>
      <c r="BZ25" s="3">
        <v>13.395801130000001</v>
      </c>
      <c r="CA25" s="3">
        <v>13.879596149999999</v>
      </c>
      <c r="CB25" s="3">
        <v>-2.7370196500000006</v>
      </c>
      <c r="CD25" t="s">
        <v>697</v>
      </c>
      <c r="CE25" s="5">
        <v>64</v>
      </c>
      <c r="CF25" s="19">
        <v>-1.9088105898889811E-2</v>
      </c>
      <c r="CG25" s="5">
        <v>76</v>
      </c>
      <c r="CH25" s="4">
        <v>-0.28697392368154262</v>
      </c>
      <c r="CI25" s="3">
        <v>3.7205331600000004</v>
      </c>
      <c r="CJ25" s="3">
        <v>5.2179482400000001</v>
      </c>
      <c r="CK25" s="3">
        <v>-1.4974150799999997</v>
      </c>
      <c r="CM25" t="s">
        <v>657</v>
      </c>
      <c r="CN25" s="5">
        <v>21</v>
      </c>
      <c r="CO25" s="19">
        <v>-1.997306271302382E-2</v>
      </c>
      <c r="CP25" s="5">
        <v>76</v>
      </c>
      <c r="CQ25" s="4">
        <v>-2.4048869954425234E-2</v>
      </c>
      <c r="CR25" s="3">
        <v>66.128457289999986</v>
      </c>
      <c r="CS25" s="3">
        <v>67.757959650000032</v>
      </c>
      <c r="CT25" s="3">
        <v>-1.6295023600000462</v>
      </c>
      <c r="CV25" t="s">
        <v>703</v>
      </c>
      <c r="CW25" s="5">
        <v>73</v>
      </c>
      <c r="CX25" s="19">
        <v>-2.6700121097774254E-2</v>
      </c>
      <c r="CY25" s="5">
        <v>76</v>
      </c>
      <c r="CZ25" s="4">
        <v>-0.43684167920726902</v>
      </c>
      <c r="DA25" s="3">
        <v>5.6703591700000002</v>
      </c>
      <c r="DB25" s="3">
        <v>10.068854460000001</v>
      </c>
      <c r="DC25" s="3">
        <v>-4.3984952900000005</v>
      </c>
      <c r="DE25" s="20" t="s">
        <v>837</v>
      </c>
      <c r="DF25" s="5">
        <v>50</v>
      </c>
      <c r="DG25" s="19">
        <v>-3.4553628176199877E-2</v>
      </c>
      <c r="DH25" s="5">
        <v>267</v>
      </c>
      <c r="DI25" s="4">
        <v>-0.19959596885653863</v>
      </c>
      <c r="DJ25" s="3">
        <v>5.6650052999999998</v>
      </c>
      <c r="DK25" s="3">
        <v>7.0776821200000004</v>
      </c>
      <c r="DL25" s="3">
        <v>-1.4126768200000006</v>
      </c>
      <c r="DN25" s="20" t="s">
        <v>851</v>
      </c>
      <c r="DO25" s="5">
        <v>19</v>
      </c>
      <c r="DP25" s="19">
        <v>-4.7718089153378038E-2</v>
      </c>
      <c r="DQ25" s="5">
        <v>267</v>
      </c>
      <c r="DR25" s="4">
        <v>-4.7327774980969628E-2</v>
      </c>
      <c r="DS25" s="3">
        <v>75.351139979999999</v>
      </c>
      <c r="DT25" s="3">
        <v>79.094507010000001</v>
      </c>
      <c r="DU25" s="3">
        <v>-3.7433670300000017</v>
      </c>
      <c r="DW25" s="20" t="s">
        <v>1018</v>
      </c>
      <c r="DX25" s="5">
        <v>21</v>
      </c>
      <c r="DY25" s="19">
        <v>-2.7393884869965277E-2</v>
      </c>
      <c r="DZ25" s="5">
        <v>267</v>
      </c>
      <c r="EA25" s="4">
        <v>-2.9267327536487864E-2</v>
      </c>
      <c r="EB25" s="3">
        <v>74.127701429999988</v>
      </c>
      <c r="EC25" s="3">
        <v>76.362631579999999</v>
      </c>
      <c r="ED25" s="3">
        <v>-2.2349301500000109</v>
      </c>
      <c r="EF25" s="20" t="s">
        <v>933</v>
      </c>
      <c r="EG25" s="5">
        <v>44</v>
      </c>
      <c r="EH25" s="19">
        <v>-8.0543397781422776E-2</v>
      </c>
      <c r="EI25" s="5">
        <v>267</v>
      </c>
      <c r="EJ25" s="4">
        <v>-0.30017075676906624</v>
      </c>
      <c r="EK25" s="3">
        <v>30.934603420000002</v>
      </c>
      <c r="EL25" s="3">
        <v>44.203073419999996</v>
      </c>
      <c r="EM25" s="3">
        <v>-13.268469999999994</v>
      </c>
    </row>
    <row r="26" spans="1:143" x14ac:dyDescent="0.35">
      <c r="A26" t="s">
        <v>686</v>
      </c>
      <c r="B26" s="5">
        <v>42</v>
      </c>
      <c r="C26" s="19">
        <v>3.5989254822346987E-2</v>
      </c>
      <c r="D26" s="5">
        <v>25</v>
      </c>
      <c r="E26" s="4">
        <v>0.17850778231209574</v>
      </c>
      <c r="F26" s="3">
        <v>9.7139825300000027</v>
      </c>
      <c r="G26" s="3">
        <v>8.2426121200000004</v>
      </c>
      <c r="H26" s="3">
        <v>1.7589289600000022</v>
      </c>
      <c r="J26" t="s">
        <v>690</v>
      </c>
      <c r="K26" s="5">
        <v>47</v>
      </c>
      <c r="L26" s="19">
        <v>2.8229141146607774E-2</v>
      </c>
      <c r="M26" s="5">
        <v>25</v>
      </c>
      <c r="N26" s="4">
        <v>0.17200438274972862</v>
      </c>
      <c r="O26" s="3">
        <v>15.089218749999999</v>
      </c>
      <c r="P26" s="3">
        <v>12.874711880000001</v>
      </c>
      <c r="Q26" s="3">
        <v>2.2145068699999975</v>
      </c>
      <c r="S26" t="s">
        <v>681</v>
      </c>
      <c r="T26" s="5">
        <v>22</v>
      </c>
      <c r="U26" s="19">
        <v>3.5193041515718004E-2</v>
      </c>
      <c r="V26" s="5">
        <v>25</v>
      </c>
      <c r="W26" s="4">
        <v>4.5274040566588125E-2</v>
      </c>
      <c r="X26" s="3">
        <v>66.290003070000012</v>
      </c>
      <c r="Y26" s="3">
        <v>63.418778709999991</v>
      </c>
      <c r="Z26" s="3">
        <v>2.8712243600000207</v>
      </c>
      <c r="AB26" t="s">
        <v>661</v>
      </c>
      <c r="AC26" s="5">
        <v>7</v>
      </c>
      <c r="AD26" s="19">
        <v>1.5619796385772268E-2</v>
      </c>
      <c r="AE26" s="5">
        <v>25</v>
      </c>
      <c r="AF26" s="4">
        <v>3.6129379065623635E-3</v>
      </c>
      <c r="AG26" s="3">
        <v>714.77939087000004</v>
      </c>
      <c r="AH26" s="3">
        <v>712.20623396999986</v>
      </c>
      <c r="AI26" s="3">
        <v>2.5731569000001855</v>
      </c>
      <c r="AK26" s="20" t="s">
        <v>801</v>
      </c>
      <c r="AL26" s="5">
        <v>37</v>
      </c>
      <c r="AM26" s="19">
        <v>6.6798064577632071E-2</v>
      </c>
      <c r="AN26" s="5">
        <v>25</v>
      </c>
      <c r="AO26" s="4">
        <v>0.17741393681700046</v>
      </c>
      <c r="AP26" s="3">
        <v>18.12401788</v>
      </c>
      <c r="AQ26" s="3">
        <v>15.39307232</v>
      </c>
      <c r="AR26" s="3">
        <v>2.7309455600000003</v>
      </c>
      <c r="AT26" s="20" t="s">
        <v>969</v>
      </c>
      <c r="AU26" s="5">
        <v>24</v>
      </c>
      <c r="AV26" s="19">
        <v>4.968142639421852E-2</v>
      </c>
      <c r="AW26" s="5">
        <v>25</v>
      </c>
      <c r="AX26" s="4">
        <v>7.607386997586274E-2</v>
      </c>
      <c r="AY26" s="3">
        <v>55.128985270000008</v>
      </c>
      <c r="AZ26" s="3">
        <v>51.231599250000002</v>
      </c>
      <c r="BA26" s="3">
        <v>3.8973860200000061</v>
      </c>
      <c r="BC26" s="20" t="s">
        <v>811</v>
      </c>
      <c r="BD26" s="5">
        <v>50</v>
      </c>
      <c r="BE26" s="19">
        <v>4.0605837857577154E-2</v>
      </c>
      <c r="BF26" s="5">
        <v>25</v>
      </c>
      <c r="BG26" s="4">
        <v>0.45036952937494767</v>
      </c>
      <c r="BH26" s="3">
        <v>10.66862553</v>
      </c>
      <c r="BI26" s="3">
        <v>7.355798169999999</v>
      </c>
      <c r="BJ26" s="3">
        <v>3.3128273600000009</v>
      </c>
      <c r="BL26" s="20" t="s">
        <v>970</v>
      </c>
      <c r="BM26" s="5">
        <v>69</v>
      </c>
      <c r="BN26" s="19">
        <v>9.7936402796507203E-3</v>
      </c>
      <c r="BO26" s="5">
        <v>25</v>
      </c>
      <c r="BP26" s="4">
        <v>0.39567586356969353</v>
      </c>
      <c r="BQ26" s="3">
        <v>5.6908882499999986</v>
      </c>
      <c r="BR26" s="3">
        <v>4.07751427</v>
      </c>
      <c r="BS26" s="3">
        <v>1.6133739799999987</v>
      </c>
      <c r="BU26" t="s">
        <v>709</v>
      </c>
      <c r="BV26" s="5">
        <v>82</v>
      </c>
      <c r="BW26" s="19">
        <v>-6.4181549596310098E-3</v>
      </c>
      <c r="BX26" s="5">
        <v>75</v>
      </c>
      <c r="BY26" s="4">
        <v>-0.33727121234104518</v>
      </c>
      <c r="BZ26" s="3">
        <v>0.51560357999999995</v>
      </c>
      <c r="CA26" s="3">
        <v>0.77800087999999989</v>
      </c>
      <c r="CB26" s="3">
        <v>-0.28520814999999988</v>
      </c>
      <c r="CD26" t="s">
        <v>674</v>
      </c>
      <c r="CE26" s="5">
        <v>34</v>
      </c>
      <c r="CF26" s="19">
        <v>-1.4461019839388516E-2</v>
      </c>
      <c r="CG26" s="5">
        <v>75</v>
      </c>
      <c r="CH26" s="4">
        <v>-3.4318414000548358E-2</v>
      </c>
      <c r="CI26" s="3">
        <v>31.921627820000001</v>
      </c>
      <c r="CJ26" s="3">
        <v>33.056059349999998</v>
      </c>
      <c r="CK26" s="3">
        <v>-1.134431529999997</v>
      </c>
      <c r="CM26" t="s">
        <v>712</v>
      </c>
      <c r="CN26" s="5">
        <v>87</v>
      </c>
      <c r="CO26" s="19">
        <v>-1.5735094191621016E-2</v>
      </c>
      <c r="CP26" s="5">
        <v>75</v>
      </c>
      <c r="CQ26" s="4">
        <v>-0.64209259952773312</v>
      </c>
      <c r="CR26" s="3">
        <v>0.71557092999999983</v>
      </c>
      <c r="CS26" s="3">
        <v>1.9993186199999999</v>
      </c>
      <c r="CT26" s="3">
        <v>-1.2837476900000002</v>
      </c>
      <c r="CV26" t="s">
        <v>708</v>
      </c>
      <c r="CW26" s="5">
        <v>55</v>
      </c>
      <c r="CX26" s="19">
        <v>-2.6661729942903736E-2</v>
      </c>
      <c r="CY26" s="5">
        <v>75</v>
      </c>
      <c r="CZ26" s="4">
        <v>-0.21096788890257523</v>
      </c>
      <c r="DA26" s="3">
        <v>16.426973109999999</v>
      </c>
      <c r="DB26" s="3">
        <v>20.819143959999998</v>
      </c>
      <c r="DC26" s="3">
        <v>-4.3921708499999994</v>
      </c>
      <c r="DE26" s="20" t="s">
        <v>890</v>
      </c>
      <c r="DF26" s="5">
        <v>70</v>
      </c>
      <c r="DG26" s="19">
        <v>-3.4156896020265247E-2</v>
      </c>
      <c r="DH26" s="5">
        <v>266</v>
      </c>
      <c r="DI26" s="4">
        <v>-0.30022844057057874</v>
      </c>
      <c r="DJ26" s="3">
        <v>3.25485779</v>
      </c>
      <c r="DK26" s="3">
        <v>4.6513147699999999</v>
      </c>
      <c r="DL26" s="3">
        <v>-1.39645698</v>
      </c>
      <c r="DN26" s="20" t="s">
        <v>812</v>
      </c>
      <c r="DO26" s="5">
        <v>76</v>
      </c>
      <c r="DP26" s="19">
        <v>-4.7100311899612446E-2</v>
      </c>
      <c r="DQ26" s="5">
        <v>266</v>
      </c>
      <c r="DR26" s="4">
        <v>-0.40709789841290323</v>
      </c>
      <c r="DS26" s="3">
        <v>5.3813009300000001</v>
      </c>
      <c r="DT26" s="3">
        <v>9.0762048499999999</v>
      </c>
      <c r="DU26" s="3">
        <v>-3.6949039199999998</v>
      </c>
      <c r="DW26" s="20" t="s">
        <v>805</v>
      </c>
      <c r="DX26" s="5">
        <v>60</v>
      </c>
      <c r="DY26" s="19">
        <v>-2.3386847274029444E-2</v>
      </c>
      <c r="DZ26" s="5">
        <v>266</v>
      </c>
      <c r="EA26" s="4">
        <v>-0.25982903809185587</v>
      </c>
      <c r="EB26" s="3">
        <v>5.4353356100000001</v>
      </c>
      <c r="EC26" s="3">
        <v>7.3433515900000002</v>
      </c>
      <c r="ED26" s="3">
        <v>-1.9080159800000001</v>
      </c>
      <c r="EF26" s="20" t="s">
        <v>960</v>
      </c>
      <c r="EG26" s="5">
        <v>12</v>
      </c>
      <c r="EH26" s="19">
        <v>-7.0120253563131896E-2</v>
      </c>
      <c r="EI26" s="5">
        <v>266</v>
      </c>
      <c r="EJ26" s="4">
        <v>-4.1490883722909322E-2</v>
      </c>
      <c r="EK26" s="3">
        <v>266.85659528999997</v>
      </c>
      <c r="EL26" s="3">
        <v>278.40798877999998</v>
      </c>
      <c r="EM26" s="3">
        <v>-11.551393490000009</v>
      </c>
    </row>
    <row r="27" spans="1:143" x14ac:dyDescent="0.35">
      <c r="A27" t="s">
        <v>671</v>
      </c>
      <c r="B27" s="5">
        <v>21</v>
      </c>
      <c r="C27" s="19">
        <v>3.1551507015264268E-2</v>
      </c>
      <c r="D27" s="5">
        <v>26</v>
      </c>
      <c r="E27" s="4">
        <v>4.8714244100814152E-2</v>
      </c>
      <c r="F27" s="3">
        <v>27.769654079999999</v>
      </c>
      <c r="G27" s="3">
        <v>26.479714789999999</v>
      </c>
      <c r="H27" s="3">
        <v>-14.867633959999992</v>
      </c>
      <c r="J27" t="s">
        <v>692</v>
      </c>
      <c r="K27" s="5">
        <v>58</v>
      </c>
      <c r="L27" s="19">
        <v>2.7225363676749922E-2</v>
      </c>
      <c r="M27" s="5">
        <v>26</v>
      </c>
      <c r="N27" s="4">
        <v>0.46929169083964739</v>
      </c>
      <c r="O27" s="3">
        <v>6.6867981600000004</v>
      </c>
      <c r="P27" s="3">
        <v>4.5510351699999987</v>
      </c>
      <c r="Q27" s="3">
        <v>2.1357629900000017</v>
      </c>
      <c r="S27" t="s">
        <v>662</v>
      </c>
      <c r="T27" s="5">
        <v>56</v>
      </c>
      <c r="U27" s="19">
        <v>3.5190822112693712E-2</v>
      </c>
      <c r="V27" s="5">
        <v>26</v>
      </c>
      <c r="W27" s="4">
        <v>0.40040331567382359</v>
      </c>
      <c r="X27" s="3">
        <v>10.041421700000001</v>
      </c>
      <c r="Y27" s="3">
        <v>7.1703784100000014</v>
      </c>
      <c r="Z27" s="3">
        <v>2.8710432899999994</v>
      </c>
      <c r="AB27" t="s">
        <v>647</v>
      </c>
      <c r="AC27" s="5">
        <v>58</v>
      </c>
      <c r="AD27" s="19">
        <v>1.5288292462696147E-2</v>
      </c>
      <c r="AE27" s="5">
        <v>26</v>
      </c>
      <c r="AF27" s="4">
        <v>0.20926816713870777</v>
      </c>
      <c r="AG27" s="3">
        <v>14.553563070000006</v>
      </c>
      <c r="AH27" s="3">
        <v>12.035017099999999</v>
      </c>
      <c r="AI27" s="3">
        <v>2.518545970000007</v>
      </c>
      <c r="AK27" s="20" t="s">
        <v>839</v>
      </c>
      <c r="AL27" s="5">
        <v>36</v>
      </c>
      <c r="AM27" s="19">
        <v>6.3131901161565654E-2</v>
      </c>
      <c r="AN27" s="5">
        <v>26</v>
      </c>
      <c r="AO27" s="4">
        <v>0.16187418810930865</v>
      </c>
      <c r="AP27" s="3">
        <v>18.52590923</v>
      </c>
      <c r="AQ27" s="3">
        <v>15.944849639999999</v>
      </c>
      <c r="AR27" s="3">
        <v>2.5810595900000006</v>
      </c>
      <c r="AT27" s="20" t="s">
        <v>935</v>
      </c>
      <c r="AU27" s="5">
        <v>71</v>
      </c>
      <c r="AV27" s="19">
        <v>4.0855496475117846E-2</v>
      </c>
      <c r="AW27" s="5">
        <v>26</v>
      </c>
      <c r="AX27" s="4">
        <v>1.0851754563556688</v>
      </c>
      <c r="AY27" s="3">
        <v>6.1584653299999985</v>
      </c>
      <c r="AZ27" s="3">
        <v>2.9534518599999999</v>
      </c>
      <c r="BA27" s="3">
        <v>3.2050134699999986</v>
      </c>
      <c r="BC27" s="20" t="s">
        <v>830</v>
      </c>
      <c r="BD27" s="5">
        <v>42</v>
      </c>
      <c r="BE27" s="19">
        <v>3.981072345584849E-2</v>
      </c>
      <c r="BF27" s="5">
        <v>26</v>
      </c>
      <c r="BG27" s="4">
        <v>0.19945452901530025</v>
      </c>
      <c r="BH27" s="3">
        <v>19.5321605</v>
      </c>
      <c r="BI27" s="3">
        <v>16.28420255</v>
      </c>
      <c r="BJ27" s="3">
        <v>3.24795795</v>
      </c>
      <c r="BL27" s="20" t="s">
        <v>860</v>
      </c>
      <c r="BM27" s="5">
        <v>73</v>
      </c>
      <c r="BN27" s="19">
        <v>9.0952233062610698E-3</v>
      </c>
      <c r="BO27" s="5">
        <v>26</v>
      </c>
      <c r="BP27" s="4">
        <v>0.54228362517919138</v>
      </c>
      <c r="BQ27" s="3">
        <v>4.2612991500000001</v>
      </c>
      <c r="BR27" s="3">
        <v>2.7629802200000002</v>
      </c>
      <c r="BS27" s="3">
        <v>1.4983189299999999</v>
      </c>
      <c r="BU27" t="s">
        <v>736</v>
      </c>
      <c r="BV27" s="5">
        <v>75</v>
      </c>
      <c r="BW27" s="19">
        <v>-6.0629790724985718E-3</v>
      </c>
      <c r="BX27" s="5">
        <v>74</v>
      </c>
      <c r="BY27" s="4">
        <v>-0.22573848479228986</v>
      </c>
      <c r="BZ27" s="3">
        <v>0.85019255999999999</v>
      </c>
      <c r="CA27" s="3">
        <v>1.09806899</v>
      </c>
      <c r="CB27" s="3">
        <v>0.53193581000000001</v>
      </c>
      <c r="CD27" t="s">
        <v>653</v>
      </c>
      <c r="CE27" s="5">
        <v>38</v>
      </c>
      <c r="CF27" s="19">
        <v>-1.3459922504330146E-2</v>
      </c>
      <c r="CG27" s="5">
        <v>74</v>
      </c>
      <c r="CH27" s="4">
        <v>-3.7826560509610085E-2</v>
      </c>
      <c r="CI27" s="3">
        <v>26.858294820000001</v>
      </c>
      <c r="CJ27" s="3">
        <v>27.914192719999999</v>
      </c>
      <c r="CK27" s="3">
        <v>-1.0558978999999979</v>
      </c>
      <c r="CM27" t="s">
        <v>711</v>
      </c>
      <c r="CN27" s="5">
        <v>69</v>
      </c>
      <c r="CO27" s="19">
        <v>-1.5333340937659918E-2</v>
      </c>
      <c r="CP27" s="5">
        <v>74</v>
      </c>
      <c r="CQ27" s="4">
        <v>-0.27669614853303937</v>
      </c>
      <c r="CR27" s="3">
        <v>3.27012824</v>
      </c>
      <c r="CS27" s="3">
        <v>4.5210988899999993</v>
      </c>
      <c r="CT27" s="3">
        <v>-1.2509706499999993</v>
      </c>
      <c r="CV27" t="s">
        <v>653</v>
      </c>
      <c r="CW27" s="5">
        <v>46</v>
      </c>
      <c r="CX27" s="19">
        <v>-2.5312357249815554E-2</v>
      </c>
      <c r="CY27" s="5">
        <v>74</v>
      </c>
      <c r="CZ27" s="4">
        <v>-0.11230588188864821</v>
      </c>
      <c r="DA27" s="3">
        <v>32.959782049999987</v>
      </c>
      <c r="DB27" s="3">
        <v>37.129661420000005</v>
      </c>
      <c r="DC27" s="3">
        <v>-4.1698793700000181</v>
      </c>
      <c r="DE27" s="20" t="s">
        <v>953</v>
      </c>
      <c r="DF27" s="5">
        <v>83</v>
      </c>
      <c r="DG27" s="19">
        <v>-3.3541023198616383E-2</v>
      </c>
      <c r="DH27" s="5">
        <v>265</v>
      </c>
      <c r="DI27" s="4">
        <v>-0.37181312872321759</v>
      </c>
      <c r="DJ27" s="3">
        <v>2.31680566</v>
      </c>
      <c r="DK27" s="3">
        <v>3.68808354</v>
      </c>
      <c r="DL27" s="3">
        <v>-1.3712778800000001</v>
      </c>
      <c r="DN27" s="20" t="s">
        <v>954</v>
      </c>
      <c r="DO27" s="5">
        <v>46</v>
      </c>
      <c r="DP27" s="19">
        <v>-4.4632639958252882E-2</v>
      </c>
      <c r="DQ27" s="5">
        <v>265</v>
      </c>
      <c r="DR27" s="4">
        <v>-0.17370113327312853</v>
      </c>
      <c r="DS27" s="3">
        <v>16.655836440000002</v>
      </c>
      <c r="DT27" s="3">
        <v>20.157157550000001</v>
      </c>
      <c r="DU27" s="3">
        <v>-3.5013211099999992</v>
      </c>
      <c r="DW27" s="20" t="s">
        <v>824</v>
      </c>
      <c r="DX27" s="5">
        <v>55</v>
      </c>
      <c r="DY27" s="19">
        <v>-2.3345043266928909E-2</v>
      </c>
      <c r="DZ27" s="5">
        <v>265</v>
      </c>
      <c r="EA27" s="4">
        <v>-0.20217188094857108</v>
      </c>
      <c r="EB27" s="3">
        <v>7.5161181499999996</v>
      </c>
      <c r="EC27" s="3">
        <v>9.4207235499999999</v>
      </c>
      <c r="ED27" s="3">
        <v>-1.9046054000000003</v>
      </c>
      <c r="EF27" s="20" t="s">
        <v>819</v>
      </c>
      <c r="EG27" s="5">
        <v>45</v>
      </c>
      <c r="EH27" s="19">
        <v>-6.6014719690793949E-2</v>
      </c>
      <c r="EI27" s="5">
        <v>265</v>
      </c>
      <c r="EJ27" s="4">
        <v>-0.29811964530052026</v>
      </c>
      <c r="EK27" s="3">
        <v>25.603785180000003</v>
      </c>
      <c r="EL27" s="3">
        <v>36.478845730000003</v>
      </c>
      <c r="EM27" s="3">
        <v>-10.875060550000001</v>
      </c>
    </row>
    <row r="28" spans="1:143" x14ac:dyDescent="0.35">
      <c r="A28" t="s">
        <v>678</v>
      </c>
      <c r="B28" s="5">
        <v>57</v>
      </c>
      <c r="C28" s="19">
        <v>3.0138875896143349E-2</v>
      </c>
      <c r="D28" s="5">
        <v>27</v>
      </c>
      <c r="E28" s="4">
        <v>0.50499385315991896</v>
      </c>
      <c r="F28" s="3">
        <v>3.6721874999999988</v>
      </c>
      <c r="G28" s="3">
        <v>2.4400016600000001</v>
      </c>
      <c r="H28" s="3">
        <v>1.3461568300000017</v>
      </c>
      <c r="J28" t="s">
        <v>728</v>
      </c>
      <c r="K28" s="5">
        <v>63</v>
      </c>
      <c r="L28" s="19">
        <v>2.479139795195567E-2</v>
      </c>
      <c r="M28" s="5">
        <v>27</v>
      </c>
      <c r="N28" s="4">
        <v>0.93558144884518901</v>
      </c>
      <c r="O28" s="3">
        <v>4.0235576899999996</v>
      </c>
      <c r="P28" s="3">
        <v>2.0787333400000003</v>
      </c>
      <c r="Q28" s="3">
        <v>1.9448243499999993</v>
      </c>
      <c r="S28" t="s">
        <v>687</v>
      </c>
      <c r="T28" s="5">
        <v>9</v>
      </c>
      <c r="U28" s="19">
        <v>3.4304361264636068E-2</v>
      </c>
      <c r="V28" s="5">
        <v>27</v>
      </c>
      <c r="W28" s="4">
        <v>1.3595561200997919E-2</v>
      </c>
      <c r="X28" s="3">
        <v>208.65424573999991</v>
      </c>
      <c r="Y28" s="3">
        <v>205.85552436</v>
      </c>
      <c r="Z28" s="3">
        <v>2.798721379999904</v>
      </c>
      <c r="AB28" t="s">
        <v>726</v>
      </c>
      <c r="AC28" s="5">
        <v>72</v>
      </c>
      <c r="AD28" s="19">
        <v>1.1861365855553484E-2</v>
      </c>
      <c r="AE28" s="5">
        <v>27</v>
      </c>
      <c r="AF28" s="4">
        <v>0.47665961073903418</v>
      </c>
      <c r="AG28" s="3">
        <v>6.0533759099999997</v>
      </c>
      <c r="AH28" s="3">
        <v>4.0993712200000001</v>
      </c>
      <c r="AI28" s="3">
        <v>1.9540046899999997</v>
      </c>
      <c r="AK28" s="20" t="s">
        <v>1024</v>
      </c>
      <c r="AL28" s="5">
        <v>84</v>
      </c>
      <c r="AM28" s="19">
        <v>5.3292851774895914E-2</v>
      </c>
      <c r="AN28" s="5">
        <v>27</v>
      </c>
      <c r="AO28" s="4">
        <v>5.2794859978161455</v>
      </c>
      <c r="AP28" s="3">
        <v>2.5914962099999999</v>
      </c>
      <c r="AQ28" s="3">
        <v>0.41269241000000001</v>
      </c>
      <c r="AR28" s="3">
        <v>2.1788037999999998</v>
      </c>
      <c r="AT28" s="20" t="s">
        <v>1007</v>
      </c>
      <c r="AU28" s="5">
        <v>47</v>
      </c>
      <c r="AV28" s="19">
        <v>3.4568013432088561E-2</v>
      </c>
      <c r="AW28" s="5">
        <v>27</v>
      </c>
      <c r="AX28" s="4">
        <v>0.21024222844791551</v>
      </c>
      <c r="AY28" s="3">
        <v>15.61011635</v>
      </c>
      <c r="AZ28" s="3">
        <v>12.8983405</v>
      </c>
      <c r="BA28" s="3">
        <v>2.7117758500000004</v>
      </c>
      <c r="BC28" s="20" t="s">
        <v>1016</v>
      </c>
      <c r="BD28" s="5">
        <v>54</v>
      </c>
      <c r="BE28" s="19">
        <v>3.3982399637151155E-2</v>
      </c>
      <c r="BF28" s="5">
        <v>27</v>
      </c>
      <c r="BG28" s="4">
        <v>0.4886716692162234</v>
      </c>
      <c r="BH28" s="3">
        <v>8.4459038499999988</v>
      </c>
      <c r="BI28" s="3">
        <v>5.6734497099999999</v>
      </c>
      <c r="BJ28" s="3">
        <v>2.7724541399999989</v>
      </c>
      <c r="BL28" s="20" t="s">
        <v>760</v>
      </c>
      <c r="BM28" s="5">
        <v>35</v>
      </c>
      <c r="BN28" s="19">
        <v>8.1761506140560526E-3</v>
      </c>
      <c r="BO28" s="5">
        <v>27</v>
      </c>
      <c r="BP28" s="4">
        <v>2.5559930765877148E-2</v>
      </c>
      <c r="BQ28" s="3">
        <v>54.043212190000006</v>
      </c>
      <c r="BR28" s="3">
        <v>52.69629845</v>
      </c>
      <c r="BS28" s="3">
        <v>1.3469137400000051</v>
      </c>
      <c r="BU28" t="s">
        <v>672</v>
      </c>
      <c r="BV28" s="5">
        <v>90</v>
      </c>
      <c r="BW28" s="19">
        <v>-4.8385591044665787E-3</v>
      </c>
      <c r="BX28" s="5">
        <v>73</v>
      </c>
      <c r="BY28" s="4">
        <v>-0.46639013640735949</v>
      </c>
      <c r="BZ28" s="3">
        <v>0.22632874</v>
      </c>
      <c r="CA28" s="3">
        <v>0.42414647</v>
      </c>
      <c r="CB28" s="3">
        <v>-0.12201030999999996</v>
      </c>
      <c r="CD28" t="s">
        <v>730</v>
      </c>
      <c r="CE28" s="5">
        <v>71</v>
      </c>
      <c r="CF28" s="19">
        <v>-1.3256099941852974E-2</v>
      </c>
      <c r="CG28" s="5">
        <v>73</v>
      </c>
      <c r="CH28" s="4">
        <v>-0.30508219201604347</v>
      </c>
      <c r="CI28" s="3">
        <v>2.3687090500000001</v>
      </c>
      <c r="CJ28" s="3">
        <v>3.4086175699999997</v>
      </c>
      <c r="CK28" s="3">
        <v>-1.0399085199999996</v>
      </c>
      <c r="CM28" t="s">
        <v>663</v>
      </c>
      <c r="CN28" s="5">
        <v>26</v>
      </c>
      <c r="CO28" s="19">
        <v>-1.4411710880409391E-2</v>
      </c>
      <c r="CP28" s="5">
        <v>73</v>
      </c>
      <c r="CQ28" s="4">
        <v>-2.3887545520331122E-2</v>
      </c>
      <c r="CR28" s="3">
        <v>48.045663529999992</v>
      </c>
      <c r="CS28" s="3">
        <v>49.22144299</v>
      </c>
      <c r="CT28" s="3">
        <v>-1.1757794600000082</v>
      </c>
      <c r="CV28" t="s">
        <v>718</v>
      </c>
      <c r="CW28" s="5">
        <v>53</v>
      </c>
      <c r="CX28" s="19">
        <v>-2.1096481859928032E-2</v>
      </c>
      <c r="CY28" s="5">
        <v>73</v>
      </c>
      <c r="CZ28" s="4">
        <v>-0.13844469808732163</v>
      </c>
      <c r="DA28" s="3">
        <v>21.627572050000001</v>
      </c>
      <c r="DB28" s="3">
        <v>25.10294116</v>
      </c>
      <c r="DC28" s="3">
        <v>-3.475369109999999</v>
      </c>
      <c r="DE28" s="20" t="s">
        <v>859</v>
      </c>
      <c r="DF28" s="5">
        <v>82</v>
      </c>
      <c r="DG28" s="19">
        <v>-2.9726315878891688E-2</v>
      </c>
      <c r="DH28" s="5">
        <v>264</v>
      </c>
      <c r="DI28" s="4">
        <v>-0.51632511743962062</v>
      </c>
      <c r="DJ28" s="3">
        <v>1.1384672300000001</v>
      </c>
      <c r="DK28" s="3">
        <v>2.35378613</v>
      </c>
      <c r="DL28" s="3">
        <v>-1.2153189</v>
      </c>
      <c r="DN28" s="20" t="s">
        <v>854</v>
      </c>
      <c r="DO28" s="5">
        <v>34</v>
      </c>
      <c r="DP28" s="19">
        <v>-4.3798484873671946E-2</v>
      </c>
      <c r="DQ28" s="5">
        <v>264</v>
      </c>
      <c r="DR28" s="4">
        <v>-9.7500857834405985E-2</v>
      </c>
      <c r="DS28" s="3">
        <v>31.803638980000002</v>
      </c>
      <c r="DT28" s="3">
        <v>35.239522669999999</v>
      </c>
      <c r="DU28" s="3">
        <v>-3.4358836899999972</v>
      </c>
      <c r="DW28" s="20" t="s">
        <v>818</v>
      </c>
      <c r="DX28" s="5">
        <v>68</v>
      </c>
      <c r="DY28" s="19">
        <v>-2.2489831912525338E-2</v>
      </c>
      <c r="DZ28" s="5">
        <v>264</v>
      </c>
      <c r="EA28" s="4">
        <v>-0.37612457494310414</v>
      </c>
      <c r="EB28" s="3">
        <v>3.0434257200000001</v>
      </c>
      <c r="EC28" s="3">
        <v>4.8782586999999999</v>
      </c>
      <c r="ED28" s="3">
        <v>-1.8348329799999998</v>
      </c>
      <c r="EF28" s="20" t="s">
        <v>948</v>
      </c>
      <c r="EG28" s="5">
        <v>36</v>
      </c>
      <c r="EH28" s="19">
        <v>-5.4029908089399337E-2</v>
      </c>
      <c r="EI28" s="5">
        <v>264</v>
      </c>
      <c r="EJ28" s="4">
        <v>-0.14349218704238242</v>
      </c>
      <c r="EK28" s="3">
        <v>53.12857932</v>
      </c>
      <c r="EL28" s="3">
        <v>62.029299110000004</v>
      </c>
      <c r="EM28" s="3">
        <v>-8.9007197900000037</v>
      </c>
    </row>
    <row r="29" spans="1:143" x14ac:dyDescent="0.35">
      <c r="A29" t="s">
        <v>713</v>
      </c>
      <c r="B29" s="5">
        <v>60</v>
      </c>
      <c r="C29" s="19">
        <v>2.1591957730676511E-2</v>
      </c>
      <c r="D29" s="5">
        <v>28</v>
      </c>
      <c r="E29" s="4">
        <v>0.5582557902031815</v>
      </c>
      <c r="F29" s="3">
        <v>2.4640340100000002</v>
      </c>
      <c r="G29" s="3">
        <v>1.5812769799999999</v>
      </c>
      <c r="H29" s="3">
        <v>1.8078802200000008</v>
      </c>
      <c r="J29" t="s">
        <v>713</v>
      </c>
      <c r="K29" s="5">
        <v>60</v>
      </c>
      <c r="L29" s="19">
        <v>2.3045720290107024E-2</v>
      </c>
      <c r="M29" s="5">
        <v>28</v>
      </c>
      <c r="N29" s="4">
        <v>0.60631796943993232</v>
      </c>
      <c r="O29" s="3">
        <v>4.7896163900000008</v>
      </c>
      <c r="P29" s="3">
        <v>2.98173617</v>
      </c>
      <c r="Q29" s="3">
        <v>1.8078802200000008</v>
      </c>
      <c r="S29" t="s">
        <v>701</v>
      </c>
      <c r="T29" s="5">
        <v>51</v>
      </c>
      <c r="U29" s="19">
        <v>2.7471386124489662E-2</v>
      </c>
      <c r="V29" s="5">
        <v>28</v>
      </c>
      <c r="W29" s="4">
        <v>0.18240872610564463</v>
      </c>
      <c r="X29" s="3">
        <v>14.52823704</v>
      </c>
      <c r="Y29" s="3">
        <v>12.28698395</v>
      </c>
      <c r="Z29" s="3">
        <v>2.2412530900000007</v>
      </c>
      <c r="AB29" t="s">
        <v>728</v>
      </c>
      <c r="AC29" s="5">
        <v>71</v>
      </c>
      <c r="AD29" s="19">
        <v>1.183784902415461E-2</v>
      </c>
      <c r="AE29" s="5">
        <v>28</v>
      </c>
      <c r="AF29" s="4">
        <v>0.4657636076914986</v>
      </c>
      <c r="AG29" s="3">
        <v>6.1370841699999996</v>
      </c>
      <c r="AH29" s="3">
        <v>4.18695357</v>
      </c>
      <c r="AI29" s="3">
        <v>1.9501305999999996</v>
      </c>
      <c r="AK29" s="20" t="s">
        <v>905</v>
      </c>
      <c r="AL29" s="5">
        <v>59</v>
      </c>
      <c r="AM29" s="19">
        <v>4.9301036532897455E-2</v>
      </c>
      <c r="AN29" s="5">
        <v>28</v>
      </c>
      <c r="AO29" s="4">
        <v>0.8490306499539102</v>
      </c>
      <c r="AP29" s="3">
        <v>4.3896101899999991</v>
      </c>
      <c r="AQ29" s="3">
        <v>2.3740061799999999</v>
      </c>
      <c r="AR29" s="3">
        <v>2.0156040099999992</v>
      </c>
      <c r="AT29" s="20" t="s">
        <v>1024</v>
      </c>
      <c r="AU29" s="5">
        <v>84</v>
      </c>
      <c r="AV29" s="19">
        <v>3.0797709168561806E-2</v>
      </c>
      <c r="AW29" s="5">
        <v>28</v>
      </c>
      <c r="AX29" s="4">
        <v>2.8636729245304418</v>
      </c>
      <c r="AY29" s="3">
        <v>3.2596781500000001</v>
      </c>
      <c r="AZ29" s="3">
        <v>0.84367342000000012</v>
      </c>
      <c r="BA29" s="3">
        <v>2.41600473</v>
      </c>
      <c r="BC29" s="20" t="s">
        <v>810</v>
      </c>
      <c r="BD29" s="5">
        <v>74</v>
      </c>
      <c r="BE29" s="19">
        <v>3.193667154925852E-2</v>
      </c>
      <c r="BF29" s="5">
        <v>28</v>
      </c>
      <c r="BG29" s="4">
        <v>5.4140647308143972</v>
      </c>
      <c r="BH29" s="3">
        <v>3.08680983</v>
      </c>
      <c r="BI29" s="3">
        <v>0.48125641999999991</v>
      </c>
      <c r="BJ29" s="3">
        <v>2.6055534100000002</v>
      </c>
      <c r="BL29" s="20" t="s">
        <v>930</v>
      </c>
      <c r="BM29" s="5">
        <v>82</v>
      </c>
      <c r="BN29" s="19">
        <v>8.1078838218747278E-3</v>
      </c>
      <c r="BO29" s="5">
        <v>28</v>
      </c>
      <c r="BP29" s="4">
        <v>2.8941882613069958</v>
      </c>
      <c r="BQ29" s="3">
        <v>1.7971676100000002</v>
      </c>
      <c r="BR29" s="3">
        <v>0.46149993</v>
      </c>
      <c r="BS29" s="3">
        <v>1.3356676800000002</v>
      </c>
      <c r="BU29" t="s">
        <v>733</v>
      </c>
      <c r="BV29" s="5">
        <v>89</v>
      </c>
      <c r="BW29" s="19">
        <v>-4.3866329384904907E-3</v>
      </c>
      <c r="BX29" s="5">
        <v>72</v>
      </c>
      <c r="BY29" s="4">
        <v>-0.42624521172965457</v>
      </c>
      <c r="BZ29" s="3">
        <v>0.24140555999999999</v>
      </c>
      <c r="CA29" s="3">
        <v>0.42074692000000002</v>
      </c>
      <c r="CB29" s="3">
        <v>-0.16295644999999992</v>
      </c>
      <c r="CD29" t="s">
        <v>662</v>
      </c>
      <c r="CE29" s="5">
        <v>53</v>
      </c>
      <c r="CF29" s="19">
        <v>-1.2536305093772772E-2</v>
      </c>
      <c r="CG29" s="5">
        <v>72</v>
      </c>
      <c r="CH29" s="4">
        <v>-8.7117909742096766E-2</v>
      </c>
      <c r="CI29" s="3">
        <v>10.305193710000001</v>
      </c>
      <c r="CJ29" s="3">
        <v>11.288636089999997</v>
      </c>
      <c r="CK29" s="3">
        <v>-0.98344237999999606</v>
      </c>
      <c r="CM29" t="s">
        <v>685</v>
      </c>
      <c r="CN29" s="5">
        <v>45</v>
      </c>
      <c r="CO29" s="19">
        <v>-1.4186576853745329E-2</v>
      </c>
      <c r="CP29" s="5">
        <v>72</v>
      </c>
      <c r="CQ29" s="4">
        <v>-6.0628831828560159E-2</v>
      </c>
      <c r="CR29" s="3">
        <v>17.932711810000001</v>
      </c>
      <c r="CS29" s="3">
        <v>19.09012371</v>
      </c>
      <c r="CT29" s="3">
        <v>-1.1574118999999996</v>
      </c>
      <c r="CV29" t="s">
        <v>711</v>
      </c>
      <c r="CW29" s="5">
        <v>69</v>
      </c>
      <c r="CX29" s="19">
        <v>-1.6387980240234003E-2</v>
      </c>
      <c r="CY29" s="5">
        <v>72</v>
      </c>
      <c r="CZ29" s="4">
        <v>-0.30400456387265173</v>
      </c>
      <c r="DA29" s="3">
        <v>6.1807705300000002</v>
      </c>
      <c r="DB29" s="3">
        <v>8.8804756599999983</v>
      </c>
      <c r="DC29" s="3">
        <v>-2.6997051299999981</v>
      </c>
      <c r="DE29" s="20" t="s">
        <v>843</v>
      </c>
      <c r="DF29" s="5">
        <v>72</v>
      </c>
      <c r="DG29" s="19">
        <v>-2.922704628295188E-2</v>
      </c>
      <c r="DH29" s="5">
        <v>263</v>
      </c>
      <c r="DI29" s="4">
        <v>-0.28595449251610294</v>
      </c>
      <c r="DJ29" s="3">
        <v>2.9837543000000002</v>
      </c>
      <c r="DK29" s="3">
        <v>4.1786612599999993</v>
      </c>
      <c r="DL29" s="3">
        <v>-1.1949069599999991</v>
      </c>
      <c r="DN29" s="20" t="s">
        <v>886</v>
      </c>
      <c r="DO29" s="5">
        <v>41</v>
      </c>
      <c r="DP29" s="19">
        <v>-4.2408232475617431E-2</v>
      </c>
      <c r="DQ29" s="5">
        <v>263</v>
      </c>
      <c r="DR29" s="4">
        <v>-0.13227138886266787</v>
      </c>
      <c r="DS29" s="3">
        <v>21.824662799999999</v>
      </c>
      <c r="DT29" s="3">
        <v>25.1514846</v>
      </c>
      <c r="DU29" s="3">
        <v>-3.3268218000000012</v>
      </c>
      <c r="DW29" s="20" t="s">
        <v>904</v>
      </c>
      <c r="DX29" s="5">
        <v>64</v>
      </c>
      <c r="DY29" s="19">
        <v>-1.9986604295101587E-2</v>
      </c>
      <c r="DZ29" s="5">
        <v>263</v>
      </c>
      <c r="EA29" s="4">
        <v>-0.25106850845832662</v>
      </c>
      <c r="EB29" s="3">
        <v>4.8640630099999989</v>
      </c>
      <c r="EC29" s="3">
        <v>6.494670160000001</v>
      </c>
      <c r="ED29" s="3">
        <v>-1.6306071500000021</v>
      </c>
      <c r="EF29" s="20" t="s">
        <v>900</v>
      </c>
      <c r="EG29" s="5">
        <v>105</v>
      </c>
      <c r="EH29" s="19">
        <v>-4.9789468986718162E-2</v>
      </c>
      <c r="EI29" s="5">
        <v>263</v>
      </c>
      <c r="EJ29" s="4">
        <v>-0.95450422618190256</v>
      </c>
      <c r="EK29" s="3">
        <v>0.39095034000000001</v>
      </c>
      <c r="EL29" s="3">
        <v>8.5931133200000005</v>
      </c>
      <c r="EM29" s="3">
        <v>-8.2021629800000007</v>
      </c>
    </row>
    <row r="30" spans="1:143" x14ac:dyDescent="0.35">
      <c r="A30" t="s">
        <v>693</v>
      </c>
      <c r="B30" s="5">
        <v>73</v>
      </c>
      <c r="C30" s="19">
        <v>1.8765666473541789E-2</v>
      </c>
      <c r="D30" s="5">
        <v>29</v>
      </c>
      <c r="E30" s="4">
        <v>1.0421605761316113</v>
      </c>
      <c r="F30" s="3">
        <v>1.50337874</v>
      </c>
      <c r="G30" s="3">
        <v>0.73617067999999997</v>
      </c>
      <c r="H30" s="3">
        <v>-6.4936819999999784E-2</v>
      </c>
      <c r="J30" t="s">
        <v>686</v>
      </c>
      <c r="K30" s="5">
        <v>42</v>
      </c>
      <c r="L30" s="19">
        <v>2.2421720407079224E-2</v>
      </c>
      <c r="M30" s="5">
        <v>29</v>
      </c>
      <c r="N30" s="4">
        <v>0.10821815070611707</v>
      </c>
      <c r="O30" s="3">
        <v>18.012477450000002</v>
      </c>
      <c r="P30" s="3">
        <v>16.25354849</v>
      </c>
      <c r="Q30" s="3">
        <v>1.7589289600000022</v>
      </c>
      <c r="S30" t="s">
        <v>715</v>
      </c>
      <c r="T30" s="5">
        <v>42</v>
      </c>
      <c r="U30" s="19">
        <v>2.7001556755206053E-2</v>
      </c>
      <c r="V30" s="5">
        <v>29</v>
      </c>
      <c r="W30" s="4">
        <v>0.11537482983155467</v>
      </c>
      <c r="X30" s="3">
        <v>21.296532540000001</v>
      </c>
      <c r="Y30" s="3">
        <v>19.093610480000009</v>
      </c>
      <c r="Z30" s="3">
        <v>2.2029220599999917</v>
      </c>
      <c r="AB30" t="s">
        <v>704</v>
      </c>
      <c r="AC30" s="5">
        <v>81</v>
      </c>
      <c r="AD30" s="19">
        <v>1.125816033512396E-2</v>
      </c>
      <c r="AE30" s="5">
        <v>29</v>
      </c>
      <c r="AF30" s="4">
        <v>1.3078767766318169</v>
      </c>
      <c r="AG30" s="3">
        <v>3.2726843399999996</v>
      </c>
      <c r="AH30" s="3">
        <v>1.4180498600000002</v>
      </c>
      <c r="AI30" s="3">
        <v>1.8546344799999994</v>
      </c>
      <c r="AK30" s="20" t="s">
        <v>824</v>
      </c>
      <c r="AL30" s="5">
        <v>58</v>
      </c>
      <c r="AM30" s="19">
        <v>4.7066405701121763E-2</v>
      </c>
      <c r="AN30" s="5">
        <v>29</v>
      </c>
      <c r="AO30" s="4">
        <v>0.59551816502177202</v>
      </c>
      <c r="AP30" s="3">
        <v>5.15545425</v>
      </c>
      <c r="AQ30" s="3">
        <v>3.2312099999999999</v>
      </c>
      <c r="AR30" s="3">
        <v>1.9242442500000001</v>
      </c>
      <c r="AT30" s="20" t="s">
        <v>805</v>
      </c>
      <c r="AU30" s="5">
        <v>39</v>
      </c>
      <c r="AV30" s="19">
        <v>2.9556396673449455E-2</v>
      </c>
      <c r="AW30" s="5">
        <v>29</v>
      </c>
      <c r="AX30" s="4">
        <v>9.7381295947918112E-2</v>
      </c>
      <c r="AY30" s="3">
        <v>26.128402469999997</v>
      </c>
      <c r="AZ30" s="3">
        <v>23.80977566</v>
      </c>
      <c r="BA30" s="3">
        <v>2.3186268099999978</v>
      </c>
      <c r="BC30" s="20" t="s">
        <v>1006</v>
      </c>
      <c r="BD30" s="5">
        <v>29</v>
      </c>
      <c r="BE30" s="19">
        <v>2.7751120995605234E-2</v>
      </c>
      <c r="BF30" s="5">
        <v>29</v>
      </c>
      <c r="BG30" s="4">
        <v>4.9143659766596848E-2</v>
      </c>
      <c r="BH30" s="3">
        <v>48.334621709999993</v>
      </c>
      <c r="BI30" s="3">
        <v>46.070546450000002</v>
      </c>
      <c r="BJ30" s="3">
        <v>2.2640752599999914</v>
      </c>
      <c r="BL30" s="20" t="s">
        <v>937</v>
      </c>
      <c r="BM30" s="5">
        <v>91</v>
      </c>
      <c r="BN30" s="19">
        <v>7.4389637606988674E-3</v>
      </c>
      <c r="BO30" s="5">
        <v>29</v>
      </c>
      <c r="BP30" s="4">
        <v>13.551961103927958</v>
      </c>
      <c r="BQ30" s="3">
        <v>1.3158995</v>
      </c>
      <c r="BR30" s="3">
        <v>9.0427640000000004E-2</v>
      </c>
      <c r="BS30" s="3">
        <v>1.2254718600000001</v>
      </c>
      <c r="BU30" t="s">
        <v>706</v>
      </c>
      <c r="BV30" s="5">
        <v>72</v>
      </c>
      <c r="BW30" s="19">
        <v>-3.2049614042438225E-3</v>
      </c>
      <c r="BX30" s="5">
        <v>71</v>
      </c>
      <c r="BY30" s="4">
        <v>-0.10883976498551684</v>
      </c>
      <c r="BZ30" s="3">
        <v>1.0728528799999999</v>
      </c>
      <c r="CA30" s="3">
        <v>1.2038832500000001</v>
      </c>
      <c r="CB30" s="3">
        <v>-6.3596159999999902E-2</v>
      </c>
      <c r="CD30" t="s">
        <v>718</v>
      </c>
      <c r="CE30" s="5">
        <v>62</v>
      </c>
      <c r="CF30" s="19">
        <v>-1.2428361374050619E-2</v>
      </c>
      <c r="CG30" s="5">
        <v>71</v>
      </c>
      <c r="CH30" s="4">
        <v>-0.18343700197430801</v>
      </c>
      <c r="CI30" s="3">
        <v>4.3400625799999997</v>
      </c>
      <c r="CJ30" s="3">
        <v>5.31503704</v>
      </c>
      <c r="CK30" s="3">
        <v>-0.97497446000000032</v>
      </c>
      <c r="CM30" t="s">
        <v>729</v>
      </c>
      <c r="CN30" s="5">
        <v>82</v>
      </c>
      <c r="CO30" s="19">
        <v>-1.2575021949180851E-2</v>
      </c>
      <c r="CP30" s="5">
        <v>71</v>
      </c>
      <c r="CQ30" s="4">
        <v>-0.34578672173342884</v>
      </c>
      <c r="CR30" s="3">
        <v>1.9410205</v>
      </c>
      <c r="CS30" s="3">
        <v>2.96695369</v>
      </c>
      <c r="CT30" s="3">
        <v>-1.0259331899999999</v>
      </c>
      <c r="CV30" t="s">
        <v>660</v>
      </c>
      <c r="CW30" s="5">
        <v>57</v>
      </c>
      <c r="CX30" s="19">
        <v>-1.60797777141342E-2</v>
      </c>
      <c r="CY30" s="5">
        <v>71</v>
      </c>
      <c r="CZ30" s="4">
        <v>-0.15251457908243105</v>
      </c>
      <c r="DA30" s="3">
        <v>14.71945792</v>
      </c>
      <c r="DB30" s="3">
        <v>17.368390720000001</v>
      </c>
      <c r="DC30" s="3">
        <v>-2.6489328000000008</v>
      </c>
      <c r="DE30" s="20" t="s">
        <v>912</v>
      </c>
      <c r="DF30" s="5">
        <v>81</v>
      </c>
      <c r="DG30" s="19">
        <v>-2.2732904136172863E-2</v>
      </c>
      <c r="DH30" s="5">
        <v>262</v>
      </c>
      <c r="DI30" s="4">
        <v>-0.37865826324565832</v>
      </c>
      <c r="DJ30" s="3">
        <v>1.52506085</v>
      </c>
      <c r="DK30" s="3">
        <v>2.45446388</v>
      </c>
      <c r="DL30" s="3">
        <v>-0.92940303000000002</v>
      </c>
      <c r="DN30" s="20" t="s">
        <v>1018</v>
      </c>
      <c r="DO30" s="5">
        <v>11</v>
      </c>
      <c r="DP30" s="19">
        <v>-3.9693082049555135E-2</v>
      </c>
      <c r="DQ30" s="5">
        <v>262</v>
      </c>
      <c r="DR30" s="4">
        <v>-1.7743445421207205E-2</v>
      </c>
      <c r="DS30" s="3">
        <v>172.37773470999997</v>
      </c>
      <c r="DT30" s="3">
        <v>175.49155961999998</v>
      </c>
      <c r="DU30" s="3">
        <v>-3.1138249100000053</v>
      </c>
      <c r="DW30" s="20" t="s">
        <v>1021</v>
      </c>
      <c r="DX30" s="5">
        <v>79</v>
      </c>
      <c r="DY30" s="19">
        <v>-1.8712337119272338E-2</v>
      </c>
      <c r="DZ30" s="5">
        <v>262</v>
      </c>
      <c r="EA30" s="4">
        <v>-0.710063694317286</v>
      </c>
      <c r="EB30" s="3">
        <v>0.62336678000000001</v>
      </c>
      <c r="EC30" s="3">
        <v>2.15001284</v>
      </c>
      <c r="ED30" s="3">
        <v>-1.52664606</v>
      </c>
      <c r="EF30" s="20" t="s">
        <v>788</v>
      </c>
      <c r="EG30" s="5">
        <v>53</v>
      </c>
      <c r="EH30" s="19">
        <v>-4.8808767966285381E-2</v>
      </c>
      <c r="EI30" s="5">
        <v>262</v>
      </c>
      <c r="EJ30" s="4">
        <v>-0.31532657393076957</v>
      </c>
      <c r="EK30" s="3">
        <v>17.458689669999998</v>
      </c>
      <c r="EL30" s="3">
        <v>25.499295</v>
      </c>
      <c r="EM30" s="3">
        <v>-8.0406053300000018</v>
      </c>
    </row>
    <row r="31" spans="1:143" x14ac:dyDescent="0.35">
      <c r="A31" t="s">
        <v>698</v>
      </c>
      <c r="B31" s="5">
        <v>50</v>
      </c>
      <c r="C31" s="19">
        <v>1.8711333444366259E-2</v>
      </c>
      <c r="D31" s="5">
        <v>30</v>
      </c>
      <c r="E31" s="4">
        <v>0.10787186036747465</v>
      </c>
      <c r="F31" s="3">
        <v>7.8566112500000012</v>
      </c>
      <c r="G31" s="3">
        <v>7.0916245200000017</v>
      </c>
      <c r="H31" s="3">
        <v>-0.65824577999999967</v>
      </c>
      <c r="J31" t="s">
        <v>678</v>
      </c>
      <c r="K31" s="5">
        <v>57</v>
      </c>
      <c r="L31" s="19">
        <v>1.715996083567814E-2</v>
      </c>
      <c r="M31" s="5">
        <v>30</v>
      </c>
      <c r="N31" s="4">
        <v>0.22945717213029515</v>
      </c>
      <c r="O31" s="3">
        <v>7.2128587400000015</v>
      </c>
      <c r="P31" s="3">
        <v>5.8667019099999997</v>
      </c>
      <c r="Q31" s="3">
        <v>1.3461568300000017</v>
      </c>
      <c r="S31" t="s">
        <v>680</v>
      </c>
      <c r="T31" s="5">
        <v>43</v>
      </c>
      <c r="U31" s="19">
        <v>2.5855537416018676E-2</v>
      </c>
      <c r="V31" s="5">
        <v>30</v>
      </c>
      <c r="W31" s="4">
        <v>0.11310551997845586</v>
      </c>
      <c r="X31" s="3">
        <v>20.7594782</v>
      </c>
      <c r="Y31" s="3">
        <v>18.650054130000001</v>
      </c>
      <c r="Z31" s="3">
        <v>2.1094240699999993</v>
      </c>
      <c r="AB31" t="s">
        <v>701</v>
      </c>
      <c r="AC31" s="5">
        <v>51</v>
      </c>
      <c r="AD31" s="19">
        <v>1.0454115117170119E-2</v>
      </c>
      <c r="AE31" s="5">
        <v>30</v>
      </c>
      <c r="AF31" s="4">
        <v>6.8378315449679983E-2</v>
      </c>
      <c r="AG31" s="3">
        <v>26.908212300000002</v>
      </c>
      <c r="AH31" s="3">
        <v>25.186033739999999</v>
      </c>
      <c r="AI31" s="3">
        <v>1.7221785600000032</v>
      </c>
      <c r="AK31" s="20" t="s">
        <v>829</v>
      </c>
      <c r="AL31" s="5">
        <v>63</v>
      </c>
      <c r="AM31" s="19">
        <v>4.0864503452351514E-2</v>
      </c>
      <c r="AN31" s="5">
        <v>30</v>
      </c>
      <c r="AO31" s="4">
        <v>0.55072809576351101</v>
      </c>
      <c r="AP31" s="3">
        <v>4.7042870300000006</v>
      </c>
      <c r="AQ31" s="3">
        <v>3.0335988899999999</v>
      </c>
      <c r="AR31" s="3">
        <v>1.6706881400000007</v>
      </c>
      <c r="AT31" s="20" t="s">
        <v>827</v>
      </c>
      <c r="AU31" s="5">
        <v>64</v>
      </c>
      <c r="AV31" s="19">
        <v>2.8444907613499347E-2</v>
      </c>
      <c r="AW31" s="5">
        <v>30</v>
      </c>
      <c r="AX31" s="4">
        <v>0.42057298338935256</v>
      </c>
      <c r="AY31" s="3">
        <v>7.5371311800000012</v>
      </c>
      <c r="AZ31" s="3">
        <v>5.3056979599999998</v>
      </c>
      <c r="BA31" s="3">
        <v>2.2314332200000013</v>
      </c>
      <c r="BC31" s="20" t="s">
        <v>905</v>
      </c>
      <c r="BD31" s="5">
        <v>47</v>
      </c>
      <c r="BE31" s="19">
        <v>2.6016097073921985E-2</v>
      </c>
      <c r="BF31" s="5">
        <v>30</v>
      </c>
      <c r="BG31" s="4">
        <v>0.20582108279026889</v>
      </c>
      <c r="BH31" s="3">
        <v>12.434991330000001</v>
      </c>
      <c r="BI31" s="3">
        <v>10.312468000000001</v>
      </c>
      <c r="BJ31" s="3">
        <v>2.1225233299999999</v>
      </c>
      <c r="BL31" s="20" t="s">
        <v>871</v>
      </c>
      <c r="BM31" s="5">
        <v>66</v>
      </c>
      <c r="BN31" s="19">
        <v>6.4247948902506494E-3</v>
      </c>
      <c r="BO31" s="5">
        <v>30</v>
      </c>
      <c r="BP31" s="4">
        <v>0.18778468257357095</v>
      </c>
      <c r="BQ31" s="3">
        <v>6.6946476399999995</v>
      </c>
      <c r="BR31" s="3">
        <v>5.6362468200000002</v>
      </c>
      <c r="BS31" s="3">
        <v>1.0584008199999992</v>
      </c>
      <c r="BU31" t="s">
        <v>720</v>
      </c>
      <c r="BV31" s="5">
        <v>88</v>
      </c>
      <c r="BW31" s="19">
        <v>-3.0505236952031332E-3</v>
      </c>
      <c r="BX31" s="5">
        <v>70</v>
      </c>
      <c r="BY31" s="4">
        <v>-0.40283535541717752</v>
      </c>
      <c r="BZ31" s="3">
        <v>0.18488006000000001</v>
      </c>
      <c r="CA31" s="3">
        <v>0.30959646000000002</v>
      </c>
      <c r="CB31" s="3">
        <v>-5.0021709999999886E-2</v>
      </c>
      <c r="CD31" t="s">
        <v>680</v>
      </c>
      <c r="CE31" s="5">
        <v>52</v>
      </c>
      <c r="CF31" s="19">
        <v>-1.201092269873336E-2</v>
      </c>
      <c r="CG31" s="5">
        <v>70</v>
      </c>
      <c r="CH31" s="4">
        <v>-8.1002846022924291E-2</v>
      </c>
      <c r="CI31" s="3">
        <v>10.689801160000002</v>
      </c>
      <c r="CJ31" s="3">
        <v>11.632028579999997</v>
      </c>
      <c r="CK31" s="3">
        <v>-0.94222741999999471</v>
      </c>
      <c r="CM31" t="s">
        <v>684</v>
      </c>
      <c r="CN31" s="5">
        <v>68</v>
      </c>
      <c r="CO31" s="19">
        <v>-1.0097210277714474E-2</v>
      </c>
      <c r="CP31" s="5">
        <v>70</v>
      </c>
      <c r="CQ31" s="4">
        <v>-0.23796941764481372</v>
      </c>
      <c r="CR31" s="3">
        <v>2.6379282700000002</v>
      </c>
      <c r="CS31" s="3">
        <v>3.4617091900000001</v>
      </c>
      <c r="CT31" s="3">
        <v>-0.82378091999999992</v>
      </c>
      <c r="CV31" t="s">
        <v>727</v>
      </c>
      <c r="CW31" s="5">
        <v>28</v>
      </c>
      <c r="CX31" s="19">
        <v>-1.4997481971579737E-2</v>
      </c>
      <c r="CY31" s="5">
        <v>70</v>
      </c>
      <c r="CZ31" s="4">
        <v>-2.8144917688555982E-2</v>
      </c>
      <c r="DA31" s="3">
        <v>85.31212819000001</v>
      </c>
      <c r="DB31" s="3">
        <v>87.782766940000002</v>
      </c>
      <c r="DC31" s="3">
        <v>-2.470638749999992</v>
      </c>
      <c r="DE31" s="20" t="s">
        <v>974</v>
      </c>
      <c r="DF31" s="5">
        <v>80</v>
      </c>
      <c r="DG31" s="19">
        <v>-2.2308104737798536E-2</v>
      </c>
      <c r="DH31" s="5">
        <v>261</v>
      </c>
      <c r="DI31" s="4">
        <v>-0.23006527894687667</v>
      </c>
      <c r="DJ31" s="3">
        <v>3.05221177</v>
      </c>
      <c r="DK31" s="3">
        <v>3.9642474700000001</v>
      </c>
      <c r="DL31" s="3">
        <v>-0.91203570000000012</v>
      </c>
      <c r="DN31" s="20" t="s">
        <v>760</v>
      </c>
      <c r="DO31" s="5">
        <v>49</v>
      </c>
      <c r="DP31" s="19">
        <v>-3.4891672374270002E-2</v>
      </c>
      <c r="DQ31" s="5">
        <v>261</v>
      </c>
      <c r="DR31" s="4">
        <v>-0.16347213383911974</v>
      </c>
      <c r="DS31" s="3">
        <v>14.00676472</v>
      </c>
      <c r="DT31" s="3">
        <v>16.743930820000003</v>
      </c>
      <c r="DU31" s="3">
        <v>-2.7371661000000032</v>
      </c>
      <c r="DW31" s="20" t="s">
        <v>954</v>
      </c>
      <c r="DX31" s="5">
        <v>58</v>
      </c>
      <c r="DY31" s="19">
        <v>-1.6796438776423069E-2</v>
      </c>
      <c r="DZ31" s="5">
        <v>261</v>
      </c>
      <c r="EA31" s="4">
        <v>-0.19212602257497668</v>
      </c>
      <c r="EB31" s="3">
        <v>5.7621554000000001</v>
      </c>
      <c r="EC31" s="3">
        <v>7.1324928900000009</v>
      </c>
      <c r="ED31" s="3">
        <v>-1.3703374900000007</v>
      </c>
      <c r="EF31" s="20" t="s">
        <v>954</v>
      </c>
      <c r="EG31" s="5">
        <v>58</v>
      </c>
      <c r="EH31" s="19">
        <v>-4.5456704426795093E-2</v>
      </c>
      <c r="EI31" s="5">
        <v>261</v>
      </c>
      <c r="EJ31" s="4">
        <v>-0.36904022297557515</v>
      </c>
      <c r="EK31" s="3">
        <v>12.803149510000001</v>
      </c>
      <c r="EL31" s="3">
        <v>20.291546270000001</v>
      </c>
      <c r="EM31" s="3">
        <v>-7.4883967600000005</v>
      </c>
    </row>
    <row r="32" spans="1:143" x14ac:dyDescent="0.35">
      <c r="A32" t="s">
        <v>708</v>
      </c>
      <c r="B32" s="5">
        <v>59</v>
      </c>
      <c r="C32" s="19">
        <v>1.6010874051597648E-2</v>
      </c>
      <c r="D32" s="5">
        <v>31</v>
      </c>
      <c r="E32" s="4">
        <v>0.25161237520315716</v>
      </c>
      <c r="F32" s="3">
        <v>3.2561323999999998</v>
      </c>
      <c r="G32" s="3">
        <v>2.6015501799999989</v>
      </c>
      <c r="H32" s="3">
        <v>0.53693605000000133</v>
      </c>
      <c r="J32" t="s">
        <v>696</v>
      </c>
      <c r="K32" s="5">
        <v>68</v>
      </c>
      <c r="L32" s="19">
        <v>1.6667987770928275E-2</v>
      </c>
      <c r="M32" s="5">
        <v>31</v>
      </c>
      <c r="N32" s="4">
        <v>0.9046747827402366</v>
      </c>
      <c r="O32" s="3">
        <v>2.7529028599999998</v>
      </c>
      <c r="P32" s="3">
        <v>1.4453401100000001</v>
      </c>
      <c r="Q32" s="3">
        <v>1.3075627499999998</v>
      </c>
      <c r="S32" t="s">
        <v>692</v>
      </c>
      <c r="T32" s="5">
        <v>67</v>
      </c>
      <c r="U32" s="19">
        <v>2.4530571093261413E-2</v>
      </c>
      <c r="V32" s="5">
        <v>31</v>
      </c>
      <c r="W32" s="4">
        <v>0.99605330154393146</v>
      </c>
      <c r="X32" s="3">
        <v>4.0105833100000003</v>
      </c>
      <c r="Y32" s="3">
        <v>2.0092566199999999</v>
      </c>
      <c r="Z32" s="3">
        <v>2.0013266900000004</v>
      </c>
      <c r="AB32" t="s">
        <v>692</v>
      </c>
      <c r="AC32" s="5">
        <v>67</v>
      </c>
      <c r="AD32" s="19">
        <v>8.9429291367797929E-3</v>
      </c>
      <c r="AE32" s="5">
        <v>31</v>
      </c>
      <c r="AF32" s="4">
        <v>0.2934222705491909</v>
      </c>
      <c r="AG32" s="3">
        <v>6.4940847300000009</v>
      </c>
      <c r="AH32" s="3">
        <v>5.0208542700000001</v>
      </c>
      <c r="AI32" s="3">
        <v>1.4732304600000008</v>
      </c>
      <c r="AK32" s="20" t="s">
        <v>844</v>
      </c>
      <c r="AL32" s="5">
        <v>93</v>
      </c>
      <c r="AM32" s="19">
        <v>3.680208851313501E-2</v>
      </c>
      <c r="AN32" s="5">
        <v>31</v>
      </c>
      <c r="AO32" s="4">
        <v>3.70550805339865</v>
      </c>
      <c r="AP32" s="3">
        <v>1.9106467</v>
      </c>
      <c r="AQ32" s="3">
        <v>0.40604472000000003</v>
      </c>
      <c r="AR32" s="3">
        <v>1.5046019799999999</v>
      </c>
      <c r="AT32" s="20" t="s">
        <v>824</v>
      </c>
      <c r="AU32" s="5">
        <v>58</v>
      </c>
      <c r="AV32" s="19">
        <v>2.1423753189024505E-2</v>
      </c>
      <c r="AW32" s="5">
        <v>31</v>
      </c>
      <c r="AX32" s="4">
        <v>0.21789908246491896</v>
      </c>
      <c r="AY32" s="3">
        <v>9.3935732200000004</v>
      </c>
      <c r="AZ32" s="3">
        <v>7.7129323400000001</v>
      </c>
      <c r="BA32" s="3">
        <v>1.6806408800000003</v>
      </c>
      <c r="BC32" s="20" t="s">
        <v>995</v>
      </c>
      <c r="BD32" s="5">
        <v>63</v>
      </c>
      <c r="BE32" s="19">
        <v>2.5426050020408288E-2</v>
      </c>
      <c r="BF32" s="5">
        <v>31</v>
      </c>
      <c r="BG32" s="4">
        <v>0.51650157427228049</v>
      </c>
      <c r="BH32" s="3">
        <v>6.0906050899999986</v>
      </c>
      <c r="BI32" s="3">
        <v>4.0162207499999996</v>
      </c>
      <c r="BJ32" s="3">
        <v>2.074384339999999</v>
      </c>
      <c r="BL32" s="20" t="s">
        <v>975</v>
      </c>
      <c r="BM32" s="5">
        <v>93</v>
      </c>
      <c r="BN32" s="19">
        <v>6.3008813682278514E-3</v>
      </c>
      <c r="BO32" s="5">
        <v>31</v>
      </c>
      <c r="BP32" s="4">
        <v>5355.9736326109387</v>
      </c>
      <c r="BQ32" s="3">
        <v>1.0381814899999999</v>
      </c>
      <c r="BR32" s="3">
        <v>1.9379999999999999E-4</v>
      </c>
      <c r="BS32" s="3">
        <v>1.03798769</v>
      </c>
      <c r="BU32" t="s">
        <v>732</v>
      </c>
      <c r="BV32" s="5">
        <v>96</v>
      </c>
      <c r="BW32" s="19">
        <v>-1.9103211086878536E-3</v>
      </c>
      <c r="BX32" s="5">
        <v>69</v>
      </c>
      <c r="BY32" s="4">
        <v>-0.85847584415824241</v>
      </c>
      <c r="BZ32" s="3">
        <v>1.2875320000000001E-2</v>
      </c>
      <c r="CA32" s="3">
        <v>9.0976130000000002E-2</v>
      </c>
      <c r="CB32" s="3">
        <v>-9.4562260000000009E-2</v>
      </c>
      <c r="CD32" t="s">
        <v>676</v>
      </c>
      <c r="CE32" s="5">
        <v>39</v>
      </c>
      <c r="CF32" s="19">
        <v>-1.0809506798599461E-2</v>
      </c>
      <c r="CG32" s="5">
        <v>69</v>
      </c>
      <c r="CH32" s="4">
        <v>-3.3068559222995564E-2</v>
      </c>
      <c r="CI32" s="3">
        <v>24.795088020000001</v>
      </c>
      <c r="CJ32" s="3">
        <v>25.643067309999999</v>
      </c>
      <c r="CK32" s="3">
        <v>-0.84797928999999783</v>
      </c>
      <c r="CM32" t="s">
        <v>730</v>
      </c>
      <c r="CN32" s="5">
        <v>88</v>
      </c>
      <c r="CO32" s="19">
        <v>-7.4693796112074821E-3</v>
      </c>
      <c r="CP32" s="5">
        <v>69</v>
      </c>
      <c r="CQ32" s="4">
        <v>-0.45919975772155175</v>
      </c>
      <c r="CR32" s="3">
        <v>0.71767875000000003</v>
      </c>
      <c r="CS32" s="3">
        <v>1.3270681</v>
      </c>
      <c r="CT32" s="3">
        <v>-0.60938934999999994</v>
      </c>
      <c r="CV32" t="s">
        <v>699</v>
      </c>
      <c r="CW32" s="5">
        <v>59</v>
      </c>
      <c r="CX32" s="19">
        <v>-1.4938506782927933E-2</v>
      </c>
      <c r="CY32" s="5">
        <v>69</v>
      </c>
      <c r="CZ32" s="4">
        <v>-0.15790405998617252</v>
      </c>
      <c r="DA32" s="3">
        <v>13.12400435</v>
      </c>
      <c r="DB32" s="3">
        <v>15.584927710000002</v>
      </c>
      <c r="DC32" s="3">
        <v>-2.4609233600000024</v>
      </c>
      <c r="DE32" s="20" t="s">
        <v>896</v>
      </c>
      <c r="DF32" s="5">
        <v>91</v>
      </c>
      <c r="DG32" s="19">
        <v>-2.2076149643798046E-2</v>
      </c>
      <c r="DH32" s="5">
        <v>260</v>
      </c>
      <c r="DI32" s="4">
        <v>-0.36184534891579767</v>
      </c>
      <c r="DJ32" s="3">
        <v>1.59175212</v>
      </c>
      <c r="DK32" s="3">
        <v>2.4943046600000001</v>
      </c>
      <c r="DL32" s="3">
        <v>-0.90255254000000007</v>
      </c>
      <c r="DN32" s="20" t="s">
        <v>837</v>
      </c>
      <c r="DO32" s="5">
        <v>50</v>
      </c>
      <c r="DP32" s="19">
        <v>-3.471464376631269E-2</v>
      </c>
      <c r="DQ32" s="5">
        <v>260</v>
      </c>
      <c r="DR32" s="4">
        <v>-0.17088065357332127</v>
      </c>
      <c r="DS32" s="3">
        <v>13.2134502</v>
      </c>
      <c r="DT32" s="3">
        <v>15.936728839999999</v>
      </c>
      <c r="DU32" s="3">
        <v>-2.7232786399999984</v>
      </c>
      <c r="DW32" s="20" t="s">
        <v>1024</v>
      </c>
      <c r="DX32" s="5">
        <v>134</v>
      </c>
      <c r="DY32" s="19">
        <v>-1.3950855219315737E-2</v>
      </c>
      <c r="DZ32" s="5">
        <v>260</v>
      </c>
      <c r="EA32" s="4">
        <v>-0.97797261626443166</v>
      </c>
      <c r="EB32" s="3">
        <v>2.5635829999999998E-2</v>
      </c>
      <c r="EC32" s="3">
        <v>1.1638163800000001</v>
      </c>
      <c r="ED32" s="3">
        <v>-1.1381805500000002</v>
      </c>
      <c r="EF32" s="20" t="s">
        <v>992</v>
      </c>
      <c r="EG32" s="5">
        <v>48</v>
      </c>
      <c r="EH32" s="19">
        <v>-4.3968519971288464E-2</v>
      </c>
      <c r="EI32" s="5">
        <v>260</v>
      </c>
      <c r="EJ32" s="4">
        <v>-0.25866828286168531</v>
      </c>
      <c r="EK32" s="3">
        <v>20.7587954</v>
      </c>
      <c r="EL32" s="3">
        <v>28.002033260000001</v>
      </c>
      <c r="EM32" s="3">
        <v>-7.2432378600000007</v>
      </c>
    </row>
    <row r="33" spans="1:143" x14ac:dyDescent="0.35">
      <c r="A33" t="s">
        <v>668</v>
      </c>
      <c r="B33" s="5">
        <v>41</v>
      </c>
      <c r="C33" s="19">
        <v>1.2870678220817746E-2</v>
      </c>
      <c r="D33" s="5">
        <v>32</v>
      </c>
      <c r="E33" s="4">
        <v>5.4565789207972504E-2</v>
      </c>
      <c r="F33" s="3">
        <v>10.169599120000001</v>
      </c>
      <c r="G33" s="3">
        <v>9.6433994199999962</v>
      </c>
      <c r="H33" s="3">
        <v>1.1538750700000051</v>
      </c>
      <c r="J33" t="s">
        <v>695</v>
      </c>
      <c r="K33" s="5">
        <v>43</v>
      </c>
      <c r="L33" s="19">
        <v>1.5163636839904234E-2</v>
      </c>
      <c r="M33" s="5">
        <v>32</v>
      </c>
      <c r="N33" s="4">
        <v>7.6847472253851912E-2</v>
      </c>
      <c r="O33" s="3">
        <v>16.668915600000005</v>
      </c>
      <c r="P33" s="3">
        <v>15.479365489999999</v>
      </c>
      <c r="Q33" s="3">
        <v>1.1895501100000061</v>
      </c>
      <c r="S33" t="s">
        <v>697</v>
      </c>
      <c r="T33" s="5">
        <v>61</v>
      </c>
      <c r="U33" s="19">
        <v>2.3604137211892039E-2</v>
      </c>
      <c r="V33" s="5">
        <v>32</v>
      </c>
      <c r="W33" s="4">
        <v>0.50012643898179321</v>
      </c>
      <c r="X33" s="3">
        <v>5.7762570299999991</v>
      </c>
      <c r="Y33" s="3">
        <v>3.8505134499999998</v>
      </c>
      <c r="Z33" s="3">
        <v>1.9257435799999993</v>
      </c>
      <c r="AB33" t="s">
        <v>722</v>
      </c>
      <c r="AC33" s="5">
        <v>49</v>
      </c>
      <c r="AD33" s="19">
        <v>8.9282480304877856E-3</v>
      </c>
      <c r="AE33" s="5">
        <v>32</v>
      </c>
      <c r="AF33" s="4">
        <v>5.4976982644073802E-2</v>
      </c>
      <c r="AG33" s="3">
        <v>28.22404337</v>
      </c>
      <c r="AH33" s="3">
        <v>26.75323143</v>
      </c>
      <c r="AI33" s="3">
        <v>1.4708119400000008</v>
      </c>
      <c r="AK33" s="20" t="s">
        <v>937</v>
      </c>
      <c r="AL33" s="5">
        <v>86</v>
      </c>
      <c r="AM33" s="19">
        <v>3.5270342892580374E-2</v>
      </c>
      <c r="AN33" s="5">
        <v>32</v>
      </c>
      <c r="AO33" s="4">
        <v>4.2631326529091789</v>
      </c>
      <c r="AP33" s="3">
        <v>1.78022262</v>
      </c>
      <c r="AQ33" s="3">
        <v>0.33824391999999998</v>
      </c>
      <c r="AR33" s="3">
        <v>1.4419786999999999</v>
      </c>
      <c r="AT33" s="20" t="s">
        <v>937</v>
      </c>
      <c r="AU33" s="5">
        <v>86</v>
      </c>
      <c r="AV33" s="19">
        <v>1.9828019922970407E-2</v>
      </c>
      <c r="AW33" s="5">
        <v>32</v>
      </c>
      <c r="AX33" s="4">
        <v>0.98880847550238093</v>
      </c>
      <c r="AY33" s="3">
        <v>3.1285240299999999</v>
      </c>
      <c r="AZ33" s="3">
        <v>1.57306451</v>
      </c>
      <c r="BA33" s="3">
        <v>1.5554595199999999</v>
      </c>
      <c r="BC33" s="20" t="s">
        <v>793</v>
      </c>
      <c r="BD33" s="5">
        <v>41</v>
      </c>
      <c r="BE33" s="19">
        <v>2.315538696204603E-2</v>
      </c>
      <c r="BF33" s="5">
        <v>32</v>
      </c>
      <c r="BG33" s="4">
        <v>0.11259364404729766</v>
      </c>
      <c r="BH33" s="3">
        <v>18.667453179999999</v>
      </c>
      <c r="BI33" s="3">
        <v>16.77832089</v>
      </c>
      <c r="BJ33" s="3">
        <v>1.8891322899999992</v>
      </c>
      <c r="BL33" s="20" t="s">
        <v>899</v>
      </c>
      <c r="BM33" s="5">
        <v>75</v>
      </c>
      <c r="BN33" s="19">
        <v>6.0696353690558409E-3</v>
      </c>
      <c r="BO33" s="5">
        <v>32</v>
      </c>
      <c r="BP33" s="4">
        <v>0.42609258021201524</v>
      </c>
      <c r="BQ33" s="3">
        <v>3.3465494800000002</v>
      </c>
      <c r="BR33" s="3">
        <v>2.3466565400000001</v>
      </c>
      <c r="BS33" s="3">
        <v>0.99989294000000006</v>
      </c>
      <c r="BU33" t="s">
        <v>737</v>
      </c>
      <c r="BV33" s="5">
        <v>92</v>
      </c>
      <c r="BW33" s="19">
        <v>-1.8653314340858365E-3</v>
      </c>
      <c r="BX33" s="5">
        <v>68</v>
      </c>
      <c r="BY33" s="4">
        <v>-0.39935161336303393</v>
      </c>
      <c r="BZ33" s="3">
        <v>0.11470175000000001</v>
      </c>
      <c r="CA33" s="3">
        <v>0.19096321999999999</v>
      </c>
      <c r="CB33" s="3">
        <v>-9.9284309999999987E-2</v>
      </c>
      <c r="CD33" t="s">
        <v>694</v>
      </c>
      <c r="CE33" s="5">
        <v>78</v>
      </c>
      <c r="CF33" s="19">
        <v>-8.6282276244947116E-3</v>
      </c>
      <c r="CG33" s="5">
        <v>68</v>
      </c>
      <c r="CH33" s="4">
        <v>-0.32282863800139128</v>
      </c>
      <c r="CI33" s="3">
        <v>1.4198010400000003</v>
      </c>
      <c r="CJ33" s="3">
        <v>2.0966643299999999</v>
      </c>
      <c r="CK33" s="3">
        <v>-0.67686328999999956</v>
      </c>
      <c r="CM33" t="s">
        <v>743</v>
      </c>
      <c r="CN33" s="5">
        <v>85</v>
      </c>
      <c r="CO33" s="19">
        <v>-7.2696285587544526E-3</v>
      </c>
      <c r="CP33" s="5">
        <v>68</v>
      </c>
      <c r="CQ33" s="4">
        <v>-0.42871144485785306</v>
      </c>
      <c r="CR33" s="3">
        <v>0.79033823999999997</v>
      </c>
      <c r="CS33" s="3">
        <v>1.3834309</v>
      </c>
      <c r="CT33" s="3">
        <v>-0.59309266000000005</v>
      </c>
      <c r="CV33" t="s">
        <v>685</v>
      </c>
      <c r="CW33" s="5">
        <v>45</v>
      </c>
      <c r="CX33" s="19">
        <v>-1.4566495117920148E-2</v>
      </c>
      <c r="CY33" s="5">
        <v>68</v>
      </c>
      <c r="CZ33" s="4">
        <v>-6.4113574756787362E-2</v>
      </c>
      <c r="DA33" s="3">
        <v>35.028305070000002</v>
      </c>
      <c r="DB33" s="3">
        <v>37.427944380000014</v>
      </c>
      <c r="DC33" s="3">
        <v>-2.399639310000012</v>
      </c>
      <c r="DE33" s="20" t="s">
        <v>904</v>
      </c>
      <c r="DF33" s="5">
        <v>66</v>
      </c>
      <c r="DG33" s="19">
        <v>-2.0993335834741923E-2</v>
      </c>
      <c r="DH33" s="5">
        <v>259</v>
      </c>
      <c r="DI33" s="4">
        <v>-0.20387259520230017</v>
      </c>
      <c r="DJ33" s="3">
        <v>3.35161665</v>
      </c>
      <c r="DK33" s="3">
        <v>4.2098998600000002</v>
      </c>
      <c r="DL33" s="3">
        <v>-0.85828321000000019</v>
      </c>
      <c r="DN33" s="20" t="s">
        <v>752</v>
      </c>
      <c r="DO33" s="5">
        <v>25</v>
      </c>
      <c r="DP33" s="19">
        <v>-3.1234515562345907E-2</v>
      </c>
      <c r="DQ33" s="5">
        <v>259</v>
      </c>
      <c r="DR33" s="4">
        <v>-4.3615295823906663E-2</v>
      </c>
      <c r="DS33" s="3">
        <v>53.728898909999998</v>
      </c>
      <c r="DT33" s="3">
        <v>56.179170030000002</v>
      </c>
      <c r="DU33" s="3">
        <v>-2.4502711200000036</v>
      </c>
      <c r="DW33" s="20" t="s">
        <v>812</v>
      </c>
      <c r="DX33" s="5">
        <v>67</v>
      </c>
      <c r="DY33" s="19">
        <v>-1.3896538618284406E-2</v>
      </c>
      <c r="DZ33" s="5">
        <v>259</v>
      </c>
      <c r="EA33" s="4">
        <v>-0.266588906904343</v>
      </c>
      <c r="EB33" s="3">
        <v>3.1190502200000001</v>
      </c>
      <c r="EC33" s="3">
        <v>4.252799350000001</v>
      </c>
      <c r="ED33" s="3">
        <v>-1.1337491300000009</v>
      </c>
      <c r="EF33" s="20" t="s">
        <v>1006</v>
      </c>
      <c r="EG33" s="5">
        <v>29</v>
      </c>
      <c r="EH33" s="19">
        <v>-4.1788167294032501E-2</v>
      </c>
      <c r="EI33" s="5">
        <v>259</v>
      </c>
      <c r="EJ33" s="4">
        <v>-6.5369534615289826E-2</v>
      </c>
      <c r="EK33" s="3">
        <v>98.425757299999987</v>
      </c>
      <c r="EL33" s="3">
        <v>105.30981061</v>
      </c>
      <c r="EM33" s="3">
        <v>-6.884053310000013</v>
      </c>
    </row>
    <row r="34" spans="1:143" x14ac:dyDescent="0.35">
      <c r="A34" t="s">
        <v>662</v>
      </c>
      <c r="B34" s="5">
        <v>53</v>
      </c>
      <c r="C34" s="19">
        <v>1.2819255649404641E-2</v>
      </c>
      <c r="D34" s="5">
        <v>33</v>
      </c>
      <c r="E34" s="4">
        <v>0.1145308586979199</v>
      </c>
      <c r="F34" s="3">
        <v>5.1001336000000004</v>
      </c>
      <c r="G34" s="3">
        <v>4.5760362399999996</v>
      </c>
      <c r="H34" s="3">
        <v>-0.98344237999999606</v>
      </c>
      <c r="J34" t="s">
        <v>668</v>
      </c>
      <c r="K34" s="5">
        <v>41</v>
      </c>
      <c r="L34" s="19">
        <v>1.4708873861647631E-2</v>
      </c>
      <c r="M34" s="5">
        <v>33</v>
      </c>
      <c r="N34" s="4">
        <v>5.9178408906410906E-2</v>
      </c>
      <c r="O34" s="3">
        <v>20.652119300000003</v>
      </c>
      <c r="P34" s="3">
        <v>19.498244229999997</v>
      </c>
      <c r="Q34" s="3">
        <v>1.1538750700000051</v>
      </c>
      <c r="S34" t="s">
        <v>728</v>
      </c>
      <c r="T34" s="5">
        <v>71</v>
      </c>
      <c r="U34" s="19">
        <v>1.6674901854619124E-2</v>
      </c>
      <c r="V34" s="5">
        <v>33</v>
      </c>
      <c r="W34" s="4">
        <v>0.77526607100437284</v>
      </c>
      <c r="X34" s="3">
        <v>3.1152025499999998</v>
      </c>
      <c r="Y34" s="3">
        <v>1.7547806500000001</v>
      </c>
      <c r="Z34" s="3">
        <v>1.3604218999999997</v>
      </c>
      <c r="AB34" t="s">
        <v>688</v>
      </c>
      <c r="AC34" s="5">
        <v>63</v>
      </c>
      <c r="AD34" s="19">
        <v>8.2036668528943733E-3</v>
      </c>
      <c r="AE34" s="5">
        <v>33</v>
      </c>
      <c r="AF34" s="4">
        <v>0.16758236631227597</v>
      </c>
      <c r="AG34" s="3">
        <v>9.4158195000000013</v>
      </c>
      <c r="AH34" s="3">
        <v>8.0643728199999991</v>
      </c>
      <c r="AI34" s="3">
        <v>1.3514466800000022</v>
      </c>
      <c r="AK34" s="20" t="s">
        <v>916</v>
      </c>
      <c r="AL34" s="5">
        <v>89</v>
      </c>
      <c r="AM34" s="19">
        <v>3.4746098736606883E-2</v>
      </c>
      <c r="AN34" s="5">
        <v>33</v>
      </c>
      <c r="AO34" s="4">
        <v>1.6911597086979762</v>
      </c>
      <c r="AP34" s="3">
        <v>2.2605288899999998</v>
      </c>
      <c r="AQ34" s="3">
        <v>0.83998318000000005</v>
      </c>
      <c r="AR34" s="3">
        <v>1.4205457099999999</v>
      </c>
      <c r="AT34" s="20" t="s">
        <v>916</v>
      </c>
      <c r="AU34" s="5">
        <v>89</v>
      </c>
      <c r="AV34" s="19">
        <v>1.9804838445981202E-2</v>
      </c>
      <c r="AW34" s="5">
        <v>33</v>
      </c>
      <c r="AX34" s="4">
        <v>1.1840003989037187</v>
      </c>
      <c r="AY34" s="3">
        <v>2.8658373299999997</v>
      </c>
      <c r="AZ34" s="3">
        <v>1.3121963400000001</v>
      </c>
      <c r="BA34" s="3">
        <v>1.5536409899999997</v>
      </c>
      <c r="BC34" s="20" t="s">
        <v>973</v>
      </c>
      <c r="BD34" s="5">
        <v>37</v>
      </c>
      <c r="BE34" s="19">
        <v>1.8438256963963305E-2</v>
      </c>
      <c r="BF34" s="5">
        <v>33</v>
      </c>
      <c r="BG34" s="4">
        <v>6.1733123004196866E-2</v>
      </c>
      <c r="BH34" s="3">
        <v>25.87183958</v>
      </c>
      <c r="BI34" s="3">
        <v>24.367554349999999</v>
      </c>
      <c r="BJ34" s="3">
        <v>1.5042852300000007</v>
      </c>
      <c r="BL34" s="20" t="s">
        <v>784</v>
      </c>
      <c r="BM34" s="5">
        <v>87</v>
      </c>
      <c r="BN34" s="19">
        <v>4.8829193079998785E-3</v>
      </c>
      <c r="BO34" s="5">
        <v>33</v>
      </c>
      <c r="BP34" s="4">
        <v>1.0450775016713636</v>
      </c>
      <c r="BQ34" s="3">
        <v>1.5740978299999999</v>
      </c>
      <c r="BR34" s="3">
        <v>0.76970081999999995</v>
      </c>
      <c r="BS34" s="3">
        <v>0.80439700999999997</v>
      </c>
      <c r="BU34" t="s">
        <v>723</v>
      </c>
      <c r="BV34" s="5">
        <v>94</v>
      </c>
      <c r="BW34" s="19">
        <v>-1.0210866175005169E-3</v>
      </c>
      <c r="BX34" s="5">
        <v>67</v>
      </c>
      <c r="BY34" s="4">
        <v>-0.32000253268808054</v>
      </c>
      <c r="BZ34" s="3">
        <v>8.8708579999999995E-2</v>
      </c>
      <c r="CA34" s="3">
        <v>0.13045428000000001</v>
      </c>
      <c r="CB34" s="3">
        <v>-2.1243070000000003E-2</v>
      </c>
      <c r="CD34" t="s">
        <v>698</v>
      </c>
      <c r="CE34" s="5">
        <v>50</v>
      </c>
      <c r="CF34" s="19">
        <v>-8.3909033132866014E-3</v>
      </c>
      <c r="CG34" s="5">
        <v>67</v>
      </c>
      <c r="CH34" s="4">
        <v>-4.4828331485547435E-2</v>
      </c>
      <c r="CI34" s="3">
        <v>14.025454420000001</v>
      </c>
      <c r="CJ34" s="3">
        <v>14.683700200000001</v>
      </c>
      <c r="CK34" s="3">
        <v>-0.65824577999999967</v>
      </c>
      <c r="CM34" t="s">
        <v>709</v>
      </c>
      <c r="CN34" s="5">
        <v>70</v>
      </c>
      <c r="CO34" s="19">
        <v>-6.2552225032088595E-3</v>
      </c>
      <c r="CP34" s="5">
        <v>67</v>
      </c>
      <c r="CQ34" s="4">
        <v>-0.12342145426271944</v>
      </c>
      <c r="CR34" s="3">
        <v>3.624543099999999</v>
      </c>
      <c r="CS34" s="3">
        <v>4.134875440000001</v>
      </c>
      <c r="CT34" s="3">
        <v>-0.51033234000000194</v>
      </c>
      <c r="CV34" t="s">
        <v>706</v>
      </c>
      <c r="CW34" s="5">
        <v>76</v>
      </c>
      <c r="CX34" s="19">
        <v>-1.1267221207110904E-2</v>
      </c>
      <c r="CY34" s="5">
        <v>67</v>
      </c>
      <c r="CZ34" s="4">
        <v>-0.27266915167497585</v>
      </c>
      <c r="DA34" s="3">
        <v>4.9511230699999995</v>
      </c>
      <c r="DB34" s="3">
        <v>6.8072502100000012</v>
      </c>
      <c r="DC34" s="3">
        <v>-1.8561271400000017</v>
      </c>
      <c r="DE34" s="20" t="s">
        <v>907</v>
      </c>
      <c r="DF34" s="5">
        <v>111</v>
      </c>
      <c r="DG34" s="19">
        <v>-2.0618096158270614E-2</v>
      </c>
      <c r="DH34" s="5">
        <v>258</v>
      </c>
      <c r="DI34" s="4">
        <v>-0.68883529696076007</v>
      </c>
      <c r="DJ34" s="3">
        <v>0.38077871000000002</v>
      </c>
      <c r="DK34" s="3">
        <v>1.2237207699999999</v>
      </c>
      <c r="DL34" s="3">
        <v>-0.84294205999999994</v>
      </c>
      <c r="DN34" s="20" t="s">
        <v>1027</v>
      </c>
      <c r="DO34" s="5">
        <v>67</v>
      </c>
      <c r="DP34" s="19">
        <v>-3.1007331402524083E-2</v>
      </c>
      <c r="DQ34" s="5">
        <v>258</v>
      </c>
      <c r="DR34" s="4">
        <v>-0.2571806578042467</v>
      </c>
      <c r="DS34" s="3">
        <v>7.0256847499999999</v>
      </c>
      <c r="DT34" s="3">
        <v>9.4581338299999995</v>
      </c>
      <c r="DU34" s="3">
        <v>-2.4324490799999996</v>
      </c>
      <c r="DW34" s="20" t="s">
        <v>969</v>
      </c>
      <c r="DX34" s="5">
        <v>17</v>
      </c>
      <c r="DY34" s="19">
        <v>-1.2600904525022308E-2</v>
      </c>
      <c r="DZ34" s="5">
        <v>258</v>
      </c>
      <c r="EA34" s="4">
        <v>-1.3388260528270468E-2</v>
      </c>
      <c r="EB34" s="3">
        <v>75.758989450000001</v>
      </c>
      <c r="EC34" s="3">
        <v>76.787034269999992</v>
      </c>
      <c r="ED34" s="3">
        <v>-1.028044819999991</v>
      </c>
      <c r="EF34" s="20" t="s">
        <v>947</v>
      </c>
      <c r="EG34" s="5">
        <v>27</v>
      </c>
      <c r="EH34" s="19">
        <v>-4.0765979030438354E-2</v>
      </c>
      <c r="EI34" s="5">
        <v>258</v>
      </c>
      <c r="EJ34" s="4">
        <v>-6.2197855784132061E-2</v>
      </c>
      <c r="EK34" s="3">
        <v>101.25689020999999</v>
      </c>
      <c r="EL34" s="3">
        <v>107.97255139000001</v>
      </c>
      <c r="EM34" s="3">
        <v>-6.7156611800000121</v>
      </c>
    </row>
    <row r="35" spans="1:143" x14ac:dyDescent="0.35">
      <c r="A35" t="s">
        <v>696</v>
      </c>
      <c r="B35" s="5">
        <v>68</v>
      </c>
      <c r="C35" s="19">
        <v>1.2271207329262091E-2</v>
      </c>
      <c r="D35" s="5">
        <v>34</v>
      </c>
      <c r="E35" s="4">
        <v>0.78607309358094568</v>
      </c>
      <c r="F35" s="3">
        <v>1.1399157499999999</v>
      </c>
      <c r="G35" s="3">
        <v>0.63822458000000004</v>
      </c>
      <c r="H35" s="3">
        <v>1.3075627499999998</v>
      </c>
      <c r="J35" t="s">
        <v>699</v>
      </c>
      <c r="K35" s="5">
        <v>56</v>
      </c>
      <c r="L35" s="19">
        <v>1.1020364380306938E-2</v>
      </c>
      <c r="M35" s="5">
        <v>34</v>
      </c>
      <c r="N35" s="4">
        <v>0.1304653131349256</v>
      </c>
      <c r="O35" s="3">
        <v>7.4909604000000005</v>
      </c>
      <c r="P35" s="3">
        <v>6.6264398500000006</v>
      </c>
      <c r="Q35" s="3">
        <v>0.86452054999999994</v>
      </c>
      <c r="S35" t="s">
        <v>686</v>
      </c>
      <c r="T35" s="5">
        <v>25</v>
      </c>
      <c r="U35" s="19">
        <v>1.6387216870312745E-2</v>
      </c>
      <c r="V35" s="5">
        <v>34</v>
      </c>
      <c r="W35" s="4">
        <v>2.8318551431132599E-2</v>
      </c>
      <c r="X35" s="3">
        <v>48.548091960000001</v>
      </c>
      <c r="Y35" s="3">
        <v>47.211140840000013</v>
      </c>
      <c r="Z35" s="3">
        <v>1.3369511199999877</v>
      </c>
      <c r="AB35" t="s">
        <v>731</v>
      </c>
      <c r="AC35" s="5">
        <v>62</v>
      </c>
      <c r="AD35" s="19">
        <v>5.1090331845040568E-3</v>
      </c>
      <c r="AE35" s="5">
        <v>34</v>
      </c>
      <c r="AF35" s="4">
        <v>7.5823023338154938E-2</v>
      </c>
      <c r="AG35" s="3">
        <v>11.941788099999998</v>
      </c>
      <c r="AH35" s="3">
        <v>11.10014179</v>
      </c>
      <c r="AI35" s="3">
        <v>0.84164630999999801</v>
      </c>
      <c r="AK35" s="20" t="s">
        <v>1000</v>
      </c>
      <c r="AL35" s="5">
        <v>30</v>
      </c>
      <c r="AM35" s="19">
        <v>3.0427622951320957E-2</v>
      </c>
      <c r="AN35" s="5">
        <v>34</v>
      </c>
      <c r="AO35" s="4">
        <v>6.3364927297838713E-2</v>
      </c>
      <c r="AP35" s="3">
        <v>20.87615826</v>
      </c>
      <c r="AQ35" s="3">
        <v>19.6321674</v>
      </c>
      <c r="AR35" s="3">
        <v>1.2439908600000003</v>
      </c>
      <c r="AT35" s="20" t="s">
        <v>844</v>
      </c>
      <c r="AU35" s="5">
        <v>93</v>
      </c>
      <c r="AV35" s="19">
        <v>1.9626633000712698E-2</v>
      </c>
      <c r="AW35" s="5">
        <v>34</v>
      </c>
      <c r="AX35" s="4">
        <v>1.4323754441329317</v>
      </c>
      <c r="AY35" s="3">
        <v>2.6145618000000002</v>
      </c>
      <c r="AZ35" s="3">
        <v>1.0749005899999999</v>
      </c>
      <c r="BA35" s="3">
        <v>1.5396612100000002</v>
      </c>
      <c r="BC35" s="20" t="s">
        <v>794</v>
      </c>
      <c r="BD35" s="5">
        <v>77</v>
      </c>
      <c r="BE35" s="19">
        <v>1.7559348484423341E-2</v>
      </c>
      <c r="BF35" s="5">
        <v>34</v>
      </c>
      <c r="BG35" s="4">
        <v>1.5447762216822509</v>
      </c>
      <c r="BH35" s="3">
        <v>2.35994971</v>
      </c>
      <c r="BI35" s="3">
        <v>0.92737022999999996</v>
      </c>
      <c r="BJ35" s="3">
        <v>1.43257948</v>
      </c>
      <c r="BL35" s="20" t="s">
        <v>839</v>
      </c>
      <c r="BM35" s="5">
        <v>46</v>
      </c>
      <c r="BN35" s="19">
        <v>4.3843362465708748E-3</v>
      </c>
      <c r="BO35" s="5">
        <v>34</v>
      </c>
      <c r="BP35" s="4">
        <v>3.3027657332719951E-2</v>
      </c>
      <c r="BQ35" s="3">
        <v>22.590660720000002</v>
      </c>
      <c r="BR35" s="3">
        <v>21.86839874</v>
      </c>
      <c r="BS35" s="3">
        <v>0.72226198000000252</v>
      </c>
      <c r="BU35" t="s">
        <v>740</v>
      </c>
      <c r="BV35" s="5">
        <v>97</v>
      </c>
      <c r="BW35" s="19">
        <v>-9.698203434662996E-4</v>
      </c>
      <c r="BX35" s="5">
        <v>66</v>
      </c>
      <c r="BY35" s="4">
        <v>-0.95346507987274232</v>
      </c>
      <c r="BZ35" s="3">
        <v>1.9351500000000001E-3</v>
      </c>
      <c r="CA35" s="3">
        <v>4.1584900000000001E-2</v>
      </c>
      <c r="CB35" s="3">
        <v>-5.7414569999999998E-2</v>
      </c>
      <c r="CD35" t="s">
        <v>704</v>
      </c>
      <c r="CE35" s="5">
        <v>85</v>
      </c>
      <c r="CF35" s="19">
        <v>-7.9191470694007591E-3</v>
      </c>
      <c r="CG35" s="5">
        <v>66</v>
      </c>
      <c r="CH35" s="4">
        <v>-0.47219941684930977</v>
      </c>
      <c r="CI35" s="3">
        <v>0.69438798000000002</v>
      </c>
      <c r="CJ35" s="3">
        <v>1.3156256399999999</v>
      </c>
      <c r="CK35" s="3">
        <v>-0.62123765999999991</v>
      </c>
      <c r="CM35" t="s">
        <v>721</v>
      </c>
      <c r="CN35" s="5">
        <v>66</v>
      </c>
      <c r="CO35" s="19">
        <v>-6.2298494572933282E-3</v>
      </c>
      <c r="CP35" s="5">
        <v>66</v>
      </c>
      <c r="CQ35" s="4">
        <v>-0.14233268593525306</v>
      </c>
      <c r="CR35" s="3">
        <v>3.0626833299999991</v>
      </c>
      <c r="CS35" s="3">
        <v>3.5709456099999999</v>
      </c>
      <c r="CT35" s="3">
        <v>-0.50826228000000073</v>
      </c>
      <c r="CV35" t="s">
        <v>695</v>
      </c>
      <c r="CW35" s="5">
        <v>29</v>
      </c>
      <c r="CX35" s="19">
        <v>-9.7424361487750012E-3</v>
      </c>
      <c r="CY35" s="5">
        <v>66</v>
      </c>
      <c r="CZ35" s="4">
        <v>-1.9976335359350395E-2</v>
      </c>
      <c r="DA35" s="3">
        <v>78.737062960000003</v>
      </c>
      <c r="DB35" s="3">
        <v>80.342001729999993</v>
      </c>
      <c r="DC35" s="3">
        <v>-1.6049387699999897</v>
      </c>
      <c r="DE35" s="20" t="s">
        <v>812</v>
      </c>
      <c r="DF35" s="5">
        <v>76</v>
      </c>
      <c r="DG35" s="19">
        <v>-2.0527475231563307E-2</v>
      </c>
      <c r="DH35" s="5">
        <v>257</v>
      </c>
      <c r="DI35" s="4">
        <v>-0.2050471730185558</v>
      </c>
      <c r="DJ35" s="3">
        <v>3.2536607800000001</v>
      </c>
      <c r="DK35" s="3">
        <v>4.0928979299999986</v>
      </c>
      <c r="DL35" s="3">
        <v>-0.83923714999999843</v>
      </c>
      <c r="DN35" s="20" t="s">
        <v>839</v>
      </c>
      <c r="DO35" s="5">
        <v>36</v>
      </c>
      <c r="DP35" s="19">
        <v>-2.946448710714572E-2</v>
      </c>
      <c r="DQ35" s="5">
        <v>257</v>
      </c>
      <c r="DR35" s="4">
        <v>-7.5509610580119846E-2</v>
      </c>
      <c r="DS35" s="3">
        <v>28.299477860000003</v>
      </c>
      <c r="DT35" s="3">
        <v>30.610894590000001</v>
      </c>
      <c r="DU35" s="3">
        <v>-2.3114167299999977</v>
      </c>
      <c r="DW35" s="20" t="s">
        <v>945</v>
      </c>
      <c r="DX35" s="5">
        <v>111</v>
      </c>
      <c r="DY35" s="19">
        <v>-9.7415737107788471E-3</v>
      </c>
      <c r="DZ35" s="5">
        <v>257</v>
      </c>
      <c r="EA35" s="4">
        <v>-0.92485097404446059</v>
      </c>
      <c r="EB35" s="3">
        <v>6.4578960000000005E-2</v>
      </c>
      <c r="EC35" s="3">
        <v>0.85934527000000005</v>
      </c>
      <c r="ED35" s="3">
        <v>-0.79476631000000009</v>
      </c>
      <c r="EF35" s="20" t="s">
        <v>886</v>
      </c>
      <c r="EG35" s="5">
        <v>40</v>
      </c>
      <c r="EH35" s="19">
        <v>-3.8444083751536698E-2</v>
      </c>
      <c r="EI35" s="5">
        <v>257</v>
      </c>
      <c r="EJ35" s="4">
        <v>-0.13610314572072024</v>
      </c>
      <c r="EK35" s="3">
        <v>40.198897700000011</v>
      </c>
      <c r="EL35" s="3">
        <v>46.532057039999998</v>
      </c>
      <c r="EM35" s="3">
        <v>-6.3331593399999875</v>
      </c>
    </row>
    <row r="36" spans="1:143" x14ac:dyDescent="0.35">
      <c r="A36" t="s">
        <v>710</v>
      </c>
      <c r="B36" s="5">
        <v>65</v>
      </c>
      <c r="C36" s="19">
        <v>9.8581607159255926E-3</v>
      </c>
      <c r="D36" s="5">
        <v>35</v>
      </c>
      <c r="E36" s="4">
        <v>0.2470033137926968</v>
      </c>
      <c r="F36" s="3">
        <v>2.034744509999999</v>
      </c>
      <c r="G36" s="3">
        <v>1.6317073799999999</v>
      </c>
      <c r="H36" s="3">
        <v>-3.7629220000000796E-2</v>
      </c>
      <c r="J36" t="s">
        <v>708</v>
      </c>
      <c r="K36" s="5">
        <v>59</v>
      </c>
      <c r="L36" s="19">
        <v>6.8445231520785953E-3</v>
      </c>
      <c r="M36" s="5">
        <v>35</v>
      </c>
      <c r="N36" s="4">
        <v>9.9017953536157721E-2</v>
      </c>
      <c r="O36" s="3">
        <v>5.9595491299999992</v>
      </c>
      <c r="P36" s="3">
        <v>5.4226130799999979</v>
      </c>
      <c r="Q36" s="3">
        <v>0.53693605000000133</v>
      </c>
      <c r="S36" t="s">
        <v>647</v>
      </c>
      <c r="T36" s="5">
        <v>58</v>
      </c>
      <c r="U36" s="19">
        <v>1.604366536774781E-2</v>
      </c>
      <c r="V36" s="5">
        <v>35</v>
      </c>
      <c r="W36" s="4">
        <v>0.22238278961479319</v>
      </c>
      <c r="X36" s="3">
        <v>7.1948207100000019</v>
      </c>
      <c r="Y36" s="3">
        <v>5.8858982400000004</v>
      </c>
      <c r="Z36" s="3">
        <v>1.3089224700000015</v>
      </c>
      <c r="AB36" t="s">
        <v>724</v>
      </c>
      <c r="AC36" s="5">
        <v>80</v>
      </c>
      <c r="AD36" s="19">
        <v>3.8797987209306878E-3</v>
      </c>
      <c r="AE36" s="5">
        <v>35</v>
      </c>
      <c r="AF36" s="4">
        <v>0.21532256042083242</v>
      </c>
      <c r="AG36" s="3">
        <v>3.6074649499999998</v>
      </c>
      <c r="AH36" s="3">
        <v>2.9683189199999997</v>
      </c>
      <c r="AI36" s="3">
        <v>0.63914603000000003</v>
      </c>
      <c r="AK36" s="20" t="s">
        <v>987</v>
      </c>
      <c r="AL36" s="5">
        <v>92</v>
      </c>
      <c r="AM36" s="19">
        <v>2.9532637254707117E-2</v>
      </c>
      <c r="AN36" s="5">
        <v>35</v>
      </c>
      <c r="AO36" s="4">
        <v>1.5865819493137385</v>
      </c>
      <c r="AP36" s="3">
        <v>1.96840803</v>
      </c>
      <c r="AQ36" s="3">
        <v>0.76100741000000016</v>
      </c>
      <c r="AR36" s="3">
        <v>1.2074006199999998</v>
      </c>
      <c r="AT36" s="20" t="s">
        <v>802</v>
      </c>
      <c r="AU36" s="5">
        <v>75</v>
      </c>
      <c r="AV36" s="19">
        <v>1.5932342841470114E-2</v>
      </c>
      <c r="AW36" s="5">
        <v>35</v>
      </c>
      <c r="AX36" s="4">
        <v>0.29921196673575889</v>
      </c>
      <c r="AY36" s="3">
        <v>5.4270030200000008</v>
      </c>
      <c r="AZ36" s="3">
        <v>4.1771498099999995</v>
      </c>
      <c r="BA36" s="3">
        <v>1.2498532100000013</v>
      </c>
      <c r="BC36" s="20" t="s">
        <v>937</v>
      </c>
      <c r="BD36" s="5">
        <v>91</v>
      </c>
      <c r="BE36" s="19">
        <v>1.6081457975789002E-2</v>
      </c>
      <c r="BF36" s="5">
        <v>35</v>
      </c>
      <c r="BG36" s="4">
        <v>663.05782526077473</v>
      </c>
      <c r="BH36" s="3">
        <v>1.3139845000000001</v>
      </c>
      <c r="BI36" s="3">
        <v>1.9787199999999998E-3</v>
      </c>
      <c r="BJ36" s="3">
        <v>1.31200578</v>
      </c>
      <c r="BL36" s="20" t="s">
        <v>762</v>
      </c>
      <c r="BM36" s="5">
        <v>95</v>
      </c>
      <c r="BN36" s="19">
        <v>4.0477029931592174E-3</v>
      </c>
      <c r="BO36" s="5">
        <v>35</v>
      </c>
      <c r="BP36" s="4">
        <v>3.4837733290004254</v>
      </c>
      <c r="BQ36" s="3">
        <v>0.85820945999999998</v>
      </c>
      <c r="BR36" s="3">
        <v>0.1914034</v>
      </c>
      <c r="BS36" s="3">
        <v>0.66680605999999998</v>
      </c>
      <c r="BU36" t="s">
        <v>677</v>
      </c>
      <c r="BV36" s="5">
        <v>49</v>
      </c>
      <c r="BW36" s="19">
        <v>-6.8025021993244246E-4</v>
      </c>
      <c r="BX36" s="5">
        <v>65</v>
      </c>
      <c r="BY36" s="4">
        <v>-3.2596315235733364E-3</v>
      </c>
      <c r="BZ36" s="3">
        <v>8.5041594200000024</v>
      </c>
      <c r="CA36" s="3">
        <v>8.5319704999999999</v>
      </c>
      <c r="CB36" s="3">
        <v>-3.3224087799999946</v>
      </c>
      <c r="CD36" t="s">
        <v>684</v>
      </c>
      <c r="CE36" s="5">
        <v>83</v>
      </c>
      <c r="CF36" s="19">
        <v>-6.1245103239505093E-3</v>
      </c>
      <c r="CG36" s="5">
        <v>65</v>
      </c>
      <c r="CH36" s="4">
        <v>-0.32663233238983147</v>
      </c>
      <c r="CI36" s="3">
        <v>0.99047570000000029</v>
      </c>
      <c r="CJ36" s="3">
        <v>1.4709285099999998</v>
      </c>
      <c r="CK36" s="3">
        <v>-0.48045280999999951</v>
      </c>
      <c r="CM36" t="s">
        <v>722</v>
      </c>
      <c r="CN36" s="5">
        <v>49</v>
      </c>
      <c r="CO36" s="19">
        <v>-5.8456224638723416E-3</v>
      </c>
      <c r="CP36" s="5">
        <v>65</v>
      </c>
      <c r="CQ36" s="4">
        <v>-3.2896703689384243E-2</v>
      </c>
      <c r="CR36" s="3">
        <v>14.0204377</v>
      </c>
      <c r="CS36" s="3">
        <v>14.49735282</v>
      </c>
      <c r="CT36" s="3">
        <v>-0.47691511999999925</v>
      </c>
      <c r="CV36" t="s">
        <v>729</v>
      </c>
      <c r="CW36" s="5">
        <v>82</v>
      </c>
      <c r="CX36" s="19">
        <v>-9.5059645445423196E-3</v>
      </c>
      <c r="CY36" s="5">
        <v>65</v>
      </c>
      <c r="CZ36" s="4">
        <v>-0.35304643867205654</v>
      </c>
      <c r="DA36" s="3">
        <v>2.8696462500000002</v>
      </c>
      <c r="DB36" s="3">
        <v>4.4356294199999997</v>
      </c>
      <c r="DC36" s="3">
        <v>-1.5659831699999995</v>
      </c>
      <c r="DE36" s="20" t="s">
        <v>795</v>
      </c>
      <c r="DF36" s="5">
        <v>22</v>
      </c>
      <c r="DG36" s="19">
        <v>-2.0018565585086891E-2</v>
      </c>
      <c r="DH36" s="5">
        <v>256</v>
      </c>
      <c r="DI36" s="4">
        <v>-2.9968269930404801E-2</v>
      </c>
      <c r="DJ36" s="3">
        <v>26.4914901</v>
      </c>
      <c r="DK36" s="3">
        <v>27.309921190000001</v>
      </c>
      <c r="DL36" s="3">
        <v>-0.81843109000000069</v>
      </c>
      <c r="DN36" s="20" t="s">
        <v>1026</v>
      </c>
      <c r="DO36" s="5">
        <v>95</v>
      </c>
      <c r="DP36" s="19">
        <v>-2.6890645625190748E-2</v>
      </c>
      <c r="DQ36" s="5">
        <v>256</v>
      </c>
      <c r="DR36" s="4">
        <v>-0.49967987878134645</v>
      </c>
      <c r="DS36" s="3">
        <v>2.1122081000000001</v>
      </c>
      <c r="DT36" s="3">
        <v>4.2217132800000012</v>
      </c>
      <c r="DU36" s="3">
        <v>-2.1095051800000011</v>
      </c>
      <c r="DW36" s="20" t="s">
        <v>909</v>
      </c>
      <c r="DX36" s="5">
        <v>34</v>
      </c>
      <c r="DY36" s="19">
        <v>-9.6020529688452191E-3</v>
      </c>
      <c r="DZ36" s="5">
        <v>256</v>
      </c>
      <c r="EA36" s="4">
        <v>-3.2095160721395732E-2</v>
      </c>
      <c r="EB36" s="3">
        <v>23.62476689</v>
      </c>
      <c r="EC36" s="3">
        <v>24.4081504</v>
      </c>
      <c r="ED36" s="3">
        <v>-0.78338351000000017</v>
      </c>
      <c r="EF36" s="20" t="s">
        <v>774</v>
      </c>
      <c r="EG36" s="5">
        <v>15</v>
      </c>
      <c r="EH36" s="19">
        <v>-3.2503465921751018E-2</v>
      </c>
      <c r="EI36" s="5">
        <v>256</v>
      </c>
      <c r="EJ36" s="4">
        <v>-2.6351129248300409E-2</v>
      </c>
      <c r="EK36" s="3">
        <v>197.84437482999999</v>
      </c>
      <c r="EL36" s="3">
        <v>203.19889518000002</v>
      </c>
      <c r="EM36" s="3">
        <v>-5.3545203500000298</v>
      </c>
    </row>
    <row r="37" spans="1:143" x14ac:dyDescent="0.35">
      <c r="A37" t="s">
        <v>690</v>
      </c>
      <c r="B37" s="5">
        <v>47</v>
      </c>
      <c r="C37" s="19">
        <v>9.8492639951762943E-3</v>
      </c>
      <c r="D37" s="5">
        <v>36</v>
      </c>
      <c r="E37" s="4">
        <v>5.2656680360840369E-2</v>
      </c>
      <c r="F37" s="3">
        <v>8.0498208699999996</v>
      </c>
      <c r="G37" s="3">
        <v>7.6471474700000011</v>
      </c>
      <c r="H37" s="3">
        <v>2.2145068699999975</v>
      </c>
      <c r="J37" t="s">
        <v>736</v>
      </c>
      <c r="K37" s="5">
        <v>75</v>
      </c>
      <c r="L37" s="19">
        <v>6.7807832365971172E-3</v>
      </c>
      <c r="M37" s="5">
        <v>36</v>
      </c>
      <c r="N37" s="4">
        <v>0.39272772008282186</v>
      </c>
      <c r="O37" s="3">
        <v>1.88640045</v>
      </c>
      <c r="P37" s="3">
        <v>1.35446464</v>
      </c>
      <c r="Q37" s="3">
        <v>0.53193581000000001</v>
      </c>
      <c r="S37" t="s">
        <v>704</v>
      </c>
      <c r="T37" s="5">
        <v>81</v>
      </c>
      <c r="U37" s="19">
        <v>1.3218809640020687E-2</v>
      </c>
      <c r="V37" s="5">
        <v>36</v>
      </c>
      <c r="W37" s="4">
        <v>1.3222146565587938</v>
      </c>
      <c r="X37" s="3">
        <v>1.8941007299999999</v>
      </c>
      <c r="Y37" s="3">
        <v>0.81564412000000008</v>
      </c>
      <c r="Z37" s="3">
        <v>1.0784566099999999</v>
      </c>
      <c r="AB37" t="s">
        <v>689</v>
      </c>
      <c r="AC37" s="5">
        <v>78</v>
      </c>
      <c r="AD37" s="19">
        <v>2.7596531715446942E-3</v>
      </c>
      <c r="AE37" s="5">
        <v>36</v>
      </c>
      <c r="AF37" s="4">
        <v>0.11775474677608533</v>
      </c>
      <c r="AG37" s="3">
        <v>4.315324949999999</v>
      </c>
      <c r="AH37" s="3">
        <v>3.8607082300000002</v>
      </c>
      <c r="AI37" s="3">
        <v>0.45461671999999886</v>
      </c>
      <c r="AK37" s="20" t="s">
        <v>909</v>
      </c>
      <c r="AL37" s="5">
        <v>55</v>
      </c>
      <c r="AM37" s="19">
        <v>2.8987595763480867E-2</v>
      </c>
      <c r="AN37" s="5">
        <v>36</v>
      </c>
      <c r="AO37" s="4">
        <v>0.46157042223723788</v>
      </c>
      <c r="AP37" s="3">
        <v>3.7526938400000009</v>
      </c>
      <c r="AQ37" s="3">
        <v>2.56757648</v>
      </c>
      <c r="AR37" s="3">
        <v>1.1851173600000009</v>
      </c>
      <c r="AT37" s="20" t="s">
        <v>753</v>
      </c>
      <c r="AU37" s="5">
        <v>94</v>
      </c>
      <c r="AV37" s="19">
        <v>1.2476098622120525E-2</v>
      </c>
      <c r="AW37" s="5">
        <v>36</v>
      </c>
      <c r="AX37" s="4">
        <v>0.60052982410769351</v>
      </c>
      <c r="AY37" s="3">
        <v>2.60847907</v>
      </c>
      <c r="AZ37" s="3">
        <v>1.6297597399999999</v>
      </c>
      <c r="BA37" s="3">
        <v>0.97871933000000011</v>
      </c>
      <c r="BC37" s="20" t="s">
        <v>860</v>
      </c>
      <c r="BD37" s="5">
        <v>73</v>
      </c>
      <c r="BE37" s="19">
        <v>1.5913862833588137E-2</v>
      </c>
      <c r="BF37" s="5">
        <v>36</v>
      </c>
      <c r="BG37" s="4">
        <v>0.91891916128188544</v>
      </c>
      <c r="BH37" s="3">
        <v>2.7112234399999999</v>
      </c>
      <c r="BI37" s="3">
        <v>1.41289091</v>
      </c>
      <c r="BJ37" s="3">
        <v>1.2983325299999999</v>
      </c>
      <c r="BL37" s="20" t="s">
        <v>794</v>
      </c>
      <c r="BM37" s="5">
        <v>77</v>
      </c>
      <c r="BN37" s="19">
        <v>3.5612393169422566E-3</v>
      </c>
      <c r="BO37" s="5">
        <v>36</v>
      </c>
      <c r="BP37" s="4">
        <v>0.25663649729778171</v>
      </c>
      <c r="BQ37" s="3">
        <v>2.8726539300000002</v>
      </c>
      <c r="BR37" s="3">
        <v>2.2859863899999997</v>
      </c>
      <c r="BS37" s="3">
        <v>0.58666754000000054</v>
      </c>
      <c r="BU37" t="s">
        <v>741</v>
      </c>
      <c r="BV37" s="5">
        <v>98</v>
      </c>
      <c r="BW37" s="19">
        <v>-4.0398591973030831E-5</v>
      </c>
      <c r="BX37" s="5">
        <v>64</v>
      </c>
      <c r="BY37" s="4">
        <v>-1</v>
      </c>
      <c r="BZ37" s="3"/>
      <c r="CA37" s="3">
        <v>1.65164E-3</v>
      </c>
      <c r="CB37" s="3">
        <v>-1.65164E-3</v>
      </c>
      <c r="CD37" t="s">
        <v>654</v>
      </c>
      <c r="CE37" s="5">
        <v>16</v>
      </c>
      <c r="CF37" s="19">
        <v>-5.6557085382926177E-3</v>
      </c>
      <c r="CG37" s="5">
        <v>64</v>
      </c>
      <c r="CH37" s="4">
        <v>-5.0172900640786944E-3</v>
      </c>
      <c r="CI37" s="3">
        <v>87.985825190000014</v>
      </c>
      <c r="CJ37" s="3">
        <v>88.429501649999992</v>
      </c>
      <c r="CK37" s="3">
        <v>-0.44367645999997762</v>
      </c>
      <c r="CM37" t="s">
        <v>716</v>
      </c>
      <c r="CN37" s="5">
        <v>77</v>
      </c>
      <c r="CO37" s="19">
        <v>-5.6976439173953451E-3</v>
      </c>
      <c r="CP37" s="5">
        <v>64</v>
      </c>
      <c r="CQ37" s="4">
        <v>-0.17490888689374129</v>
      </c>
      <c r="CR37" s="3">
        <v>2.1927830500000001</v>
      </c>
      <c r="CS37" s="3">
        <v>2.6576253400000009</v>
      </c>
      <c r="CT37" s="3">
        <v>-0.46484229000000088</v>
      </c>
      <c r="CV37" t="s">
        <v>712</v>
      </c>
      <c r="CW37" s="5">
        <v>87</v>
      </c>
      <c r="CX37" s="19">
        <v>-9.2779374962346905E-3</v>
      </c>
      <c r="CY37" s="5">
        <v>64</v>
      </c>
      <c r="CZ37" s="4">
        <v>-0.50069870430660579</v>
      </c>
      <c r="DA37" s="3">
        <v>1.52415301</v>
      </c>
      <c r="DB37" s="3">
        <v>3.0525717099999996</v>
      </c>
      <c r="DC37" s="3">
        <v>-1.5284186999999996</v>
      </c>
      <c r="DE37" s="20" t="s">
        <v>1026</v>
      </c>
      <c r="DF37" s="5">
        <v>95</v>
      </c>
      <c r="DG37" s="19">
        <v>-1.9528021736707365E-2</v>
      </c>
      <c r="DH37" s="5">
        <v>255</v>
      </c>
      <c r="DI37" s="4">
        <v>-0.42145473909231745</v>
      </c>
      <c r="DJ37" s="3">
        <v>1.09595775</v>
      </c>
      <c r="DK37" s="3">
        <v>1.8943336399999999</v>
      </c>
      <c r="DL37" s="3">
        <v>-0.79837588999999998</v>
      </c>
      <c r="DN37" s="20" t="s">
        <v>890</v>
      </c>
      <c r="DO37" s="5">
        <v>70</v>
      </c>
      <c r="DP37" s="19">
        <v>-2.3891911697543622E-2</v>
      </c>
      <c r="DQ37" s="5">
        <v>255</v>
      </c>
      <c r="DR37" s="4">
        <v>-0.21481542409936516</v>
      </c>
      <c r="DS37" s="3">
        <v>6.8507254999999994</v>
      </c>
      <c r="DT37" s="3">
        <v>8.7249873600000001</v>
      </c>
      <c r="DU37" s="3">
        <v>-1.8742618600000007</v>
      </c>
      <c r="DW37" s="20" t="s">
        <v>773</v>
      </c>
      <c r="DX37" s="5">
        <v>85</v>
      </c>
      <c r="DY37" s="19">
        <v>-9.3638911800331993E-3</v>
      </c>
      <c r="DZ37" s="5">
        <v>255</v>
      </c>
      <c r="EA37" s="4">
        <v>-0.37721090272033964</v>
      </c>
      <c r="EB37" s="3">
        <v>1.2613146799999999</v>
      </c>
      <c r="EC37" s="3">
        <v>2.0252677600000002</v>
      </c>
      <c r="ED37" s="3">
        <v>-0.76395308000000028</v>
      </c>
      <c r="EF37" s="20" t="s">
        <v>1001</v>
      </c>
      <c r="EG37" s="5">
        <v>10</v>
      </c>
      <c r="EH37" s="19">
        <v>-2.4477732423569775E-2</v>
      </c>
      <c r="EI37" s="5">
        <v>255</v>
      </c>
      <c r="EJ37" s="4">
        <v>-1.1160642911884233E-2</v>
      </c>
      <c r="EK37" s="3">
        <v>357.27169777</v>
      </c>
      <c r="EL37" s="3">
        <v>361.30408362999998</v>
      </c>
      <c r="EM37" s="3">
        <v>-4.0323858599999767</v>
      </c>
    </row>
    <row r="38" spans="1:143" x14ac:dyDescent="0.35">
      <c r="A38" t="s">
        <v>692</v>
      </c>
      <c r="B38" s="5">
        <v>58</v>
      </c>
      <c r="C38" s="19">
        <v>8.5738820315752681E-3</v>
      </c>
      <c r="D38" s="5">
        <v>37</v>
      </c>
      <c r="E38" s="4">
        <v>0.14602590634839263</v>
      </c>
      <c r="F38" s="3">
        <v>2.7510038099999998</v>
      </c>
      <c r="G38" s="3">
        <v>2.4004726199999991</v>
      </c>
      <c r="H38" s="3">
        <v>2.1357629900000017</v>
      </c>
      <c r="J38" t="s">
        <v>726</v>
      </c>
      <c r="K38" s="5">
        <v>86</v>
      </c>
      <c r="L38" s="19">
        <v>4.9325949121149749E-3</v>
      </c>
      <c r="M38" s="5">
        <v>37</v>
      </c>
      <c r="N38" s="4">
        <v>1.407479366667336</v>
      </c>
      <c r="O38" s="3">
        <v>0.6618740500000001</v>
      </c>
      <c r="P38" s="3">
        <v>0.27492408000000002</v>
      </c>
      <c r="Q38" s="3">
        <v>0.38694997000000009</v>
      </c>
      <c r="S38" t="s">
        <v>726</v>
      </c>
      <c r="T38" s="5">
        <v>72</v>
      </c>
      <c r="U38" s="19">
        <v>1.2526719566307137E-2</v>
      </c>
      <c r="V38" s="5">
        <v>37</v>
      </c>
      <c r="W38" s="4">
        <v>0.57243958050174593</v>
      </c>
      <c r="X38" s="3">
        <v>2.8073204899999999</v>
      </c>
      <c r="Y38" s="3">
        <v>1.7853280499999999</v>
      </c>
      <c r="Z38" s="3">
        <v>1.02199244</v>
      </c>
      <c r="AB38" t="s">
        <v>720</v>
      </c>
      <c r="AC38" s="5">
        <v>86</v>
      </c>
      <c r="AD38" s="19">
        <v>2.4047750687742528E-3</v>
      </c>
      <c r="AE38" s="5">
        <v>37</v>
      </c>
      <c r="AF38" s="4">
        <v>0.33796932896296328</v>
      </c>
      <c r="AG38" s="3">
        <v>1.5683183699999999</v>
      </c>
      <c r="AH38" s="3">
        <v>1.1721631699999999</v>
      </c>
      <c r="AI38" s="3">
        <v>0.39615519999999993</v>
      </c>
      <c r="AK38" s="20" t="s">
        <v>1001</v>
      </c>
      <c r="AL38" s="5">
        <v>21</v>
      </c>
      <c r="AM38" s="19">
        <v>2.827626535727145E-2</v>
      </c>
      <c r="AN38" s="5">
        <v>37</v>
      </c>
      <c r="AO38" s="4">
        <v>3.7527841489461977E-2</v>
      </c>
      <c r="AP38" s="3">
        <v>31.96078121</v>
      </c>
      <c r="AQ38" s="3">
        <v>30.8047456</v>
      </c>
      <c r="AR38" s="3">
        <v>1.15603561</v>
      </c>
      <c r="AT38" s="20" t="s">
        <v>823</v>
      </c>
      <c r="AU38" s="5">
        <v>35</v>
      </c>
      <c r="AV38" s="19">
        <v>1.0547562342086007E-2</v>
      </c>
      <c r="AW38" s="5">
        <v>37</v>
      </c>
      <c r="AX38" s="4">
        <v>3.0062443483846346E-2</v>
      </c>
      <c r="AY38" s="3">
        <v>28.351154149999999</v>
      </c>
      <c r="AZ38" s="3">
        <v>27.523723759999999</v>
      </c>
      <c r="BA38" s="3">
        <v>0.82743038999999996</v>
      </c>
      <c r="BC38" s="20" t="s">
        <v>899</v>
      </c>
      <c r="BD38" s="5">
        <v>75</v>
      </c>
      <c r="BE38" s="19">
        <v>1.3845002062538747E-2</v>
      </c>
      <c r="BF38" s="5">
        <v>37</v>
      </c>
      <c r="BG38" s="4">
        <v>1.089887019016452</v>
      </c>
      <c r="BH38" s="3">
        <v>2.1659313199999999</v>
      </c>
      <c r="BI38" s="3">
        <v>1.0363868000000001</v>
      </c>
      <c r="BJ38" s="3">
        <v>1.1295445199999998</v>
      </c>
      <c r="BL38" s="20" t="s">
        <v>903</v>
      </c>
      <c r="BM38" s="5">
        <v>84</v>
      </c>
      <c r="BN38" s="19">
        <v>3.3141686304392725E-3</v>
      </c>
      <c r="BO38" s="5">
        <v>37</v>
      </c>
      <c r="BP38" s="4">
        <v>0.43844792583503067</v>
      </c>
      <c r="BQ38" s="3">
        <v>1.7911898800000001</v>
      </c>
      <c r="BR38" s="3">
        <v>1.2452239999999999</v>
      </c>
      <c r="BS38" s="3">
        <v>0.54596588000000024</v>
      </c>
      <c r="BU38" t="s">
        <v>742</v>
      </c>
      <c r="BV38" s="5">
        <v>98</v>
      </c>
      <c r="BW38" s="19"/>
      <c r="BX38" s="5">
        <v>63</v>
      </c>
      <c r="BY38" s="4">
        <v>-1</v>
      </c>
      <c r="BZ38" s="3"/>
      <c r="CA38" s="3"/>
      <c r="CB38" s="3"/>
      <c r="CD38" t="s">
        <v>712</v>
      </c>
      <c r="CE38" s="5">
        <v>84</v>
      </c>
      <c r="CF38" s="19">
        <v>-4.6224217963709568E-3</v>
      </c>
      <c r="CG38" s="5">
        <v>63</v>
      </c>
      <c r="CH38" s="4">
        <v>-0.32542993497542516</v>
      </c>
      <c r="CI38" s="3">
        <v>0.75165492000000012</v>
      </c>
      <c r="CJ38" s="3">
        <v>1.11427257</v>
      </c>
      <c r="CK38" s="3">
        <v>-0.3626176499999999</v>
      </c>
      <c r="CM38" t="s">
        <v>737</v>
      </c>
      <c r="CN38" s="5">
        <v>84</v>
      </c>
      <c r="CO38" s="19">
        <v>-5.5795945238535623E-3</v>
      </c>
      <c r="CP38" s="5">
        <v>63</v>
      </c>
      <c r="CQ38" s="4">
        <v>-0.32142624633059202</v>
      </c>
      <c r="CR38" s="3">
        <v>0.96101172999999984</v>
      </c>
      <c r="CS38" s="3">
        <v>1.41622296</v>
      </c>
      <c r="CT38" s="3">
        <v>-0.45521123000000019</v>
      </c>
      <c r="CV38" t="s">
        <v>730</v>
      </c>
      <c r="CW38" s="5">
        <v>88</v>
      </c>
      <c r="CX38" s="19">
        <v>-5.6516184689779448E-3</v>
      </c>
      <c r="CY38" s="5">
        <v>63</v>
      </c>
      <c r="CZ38" s="4">
        <v>-0.38654546698123993</v>
      </c>
      <c r="DA38" s="3">
        <v>1.47756138</v>
      </c>
      <c r="DB38" s="3">
        <v>2.4085915099999999</v>
      </c>
      <c r="DC38" s="3">
        <v>-0.9310301299999999</v>
      </c>
      <c r="DE38" s="20" t="s">
        <v>1018</v>
      </c>
      <c r="DF38" s="5">
        <v>11</v>
      </c>
      <c r="DG38" s="19">
        <v>-1.8873143546668646E-2</v>
      </c>
      <c r="DH38" s="5">
        <v>254</v>
      </c>
      <c r="DI38" s="4">
        <v>-8.5365493745619414E-3</v>
      </c>
      <c r="DJ38" s="3">
        <v>89.616454719999993</v>
      </c>
      <c r="DK38" s="3">
        <v>90.388056829999996</v>
      </c>
      <c r="DL38" s="3">
        <v>-0.77160211000000345</v>
      </c>
      <c r="DN38" s="20" t="s">
        <v>974</v>
      </c>
      <c r="DO38" s="5">
        <v>80</v>
      </c>
      <c r="DP38" s="19">
        <v>-2.3325098561399211E-2</v>
      </c>
      <c r="DQ38" s="5">
        <v>254</v>
      </c>
      <c r="DR38" s="4">
        <v>-0.32297323451923432</v>
      </c>
      <c r="DS38" s="3">
        <v>3.8356781600000001</v>
      </c>
      <c r="DT38" s="3">
        <v>5.6654749200000003</v>
      </c>
      <c r="DU38" s="3">
        <v>-1.8297967600000002</v>
      </c>
      <c r="DW38" s="20" t="s">
        <v>927</v>
      </c>
      <c r="DX38" s="5">
        <v>89</v>
      </c>
      <c r="DY38" s="19">
        <v>-8.8137533000557638E-3</v>
      </c>
      <c r="DZ38" s="5">
        <v>254</v>
      </c>
      <c r="EA38" s="4">
        <v>-0.52620031553281887</v>
      </c>
      <c r="EB38" s="3">
        <v>0.6474628899999999</v>
      </c>
      <c r="EC38" s="3">
        <v>1.36653297</v>
      </c>
      <c r="ED38" s="3">
        <v>-0.71907008000000006</v>
      </c>
      <c r="EF38" s="20" t="s">
        <v>805</v>
      </c>
      <c r="EG38" s="5">
        <v>60</v>
      </c>
      <c r="EH38" s="19">
        <v>-2.3457354501147023E-2</v>
      </c>
      <c r="EI38" s="5">
        <v>254</v>
      </c>
      <c r="EJ38" s="4">
        <v>-0.24435496984289307</v>
      </c>
      <c r="EK38" s="3">
        <v>11.94996368</v>
      </c>
      <c r="EL38" s="3">
        <v>15.814255640000003</v>
      </c>
      <c r="EM38" s="3">
        <v>-3.8642919600000027</v>
      </c>
    </row>
    <row r="39" spans="1:143" x14ac:dyDescent="0.35">
      <c r="A39" t="s">
        <v>695</v>
      </c>
      <c r="B39" s="5">
        <v>43</v>
      </c>
      <c r="C39" s="19">
        <v>8.4558163613783054E-3</v>
      </c>
      <c r="D39" s="5">
        <v>38</v>
      </c>
      <c r="E39" s="4">
        <v>4.138806323921318E-2</v>
      </c>
      <c r="F39" s="3">
        <v>8.6984565300000032</v>
      </c>
      <c r="G39" s="3">
        <v>8.3527522899999997</v>
      </c>
      <c r="H39" s="3">
        <v>1.1895501100000061</v>
      </c>
      <c r="J39" t="s">
        <v>743</v>
      </c>
      <c r="K39" s="5">
        <v>93</v>
      </c>
      <c r="L39" s="19">
        <v>2.9401484117194654E-3</v>
      </c>
      <c r="M39" s="5">
        <v>38</v>
      </c>
      <c r="N39" s="4">
        <v>7.3936193299860538</v>
      </c>
      <c r="O39" s="3">
        <v>0.26184290000000005</v>
      </c>
      <c r="P39" s="3">
        <v>3.1195469999999999E-2</v>
      </c>
      <c r="Q39" s="3">
        <v>0.23064743000000004</v>
      </c>
      <c r="S39" t="s">
        <v>690</v>
      </c>
      <c r="T39" s="5">
        <v>39</v>
      </c>
      <c r="U39" s="19">
        <v>8.4081183277332529E-3</v>
      </c>
      <c r="V39" s="5">
        <v>38</v>
      </c>
      <c r="W39" s="4">
        <v>3.2459362823253901E-2</v>
      </c>
      <c r="X39" s="3">
        <v>21.819365619999999</v>
      </c>
      <c r="Y39" s="3">
        <v>21.133389270000009</v>
      </c>
      <c r="Z39" s="3">
        <v>0.68597634999999002</v>
      </c>
      <c r="AB39" t="s">
        <v>735</v>
      </c>
      <c r="AC39" s="5">
        <v>92</v>
      </c>
      <c r="AD39" s="19">
        <v>2.1210438050237607E-3</v>
      </c>
      <c r="AE39" s="5">
        <v>38</v>
      </c>
      <c r="AF39" s="4">
        <v>0.48488598627195523</v>
      </c>
      <c r="AG39" s="3">
        <v>1.0700252199999998</v>
      </c>
      <c r="AH39" s="3">
        <v>0.72061103000000015</v>
      </c>
      <c r="AI39" s="3">
        <v>0.34941418999999962</v>
      </c>
      <c r="AK39" s="20" t="s">
        <v>935</v>
      </c>
      <c r="AL39" s="5">
        <v>71</v>
      </c>
      <c r="AM39" s="19">
        <v>2.53391954589052E-2</v>
      </c>
      <c r="AN39" s="5">
        <v>38</v>
      </c>
      <c r="AO39" s="4">
        <v>0.45184481239928909</v>
      </c>
      <c r="AP39" s="3">
        <v>3.3286863999999992</v>
      </c>
      <c r="AQ39" s="3">
        <v>2.29272879</v>
      </c>
      <c r="AR39" s="3">
        <v>1.0359576099999992</v>
      </c>
      <c r="AT39" s="20" t="s">
        <v>774</v>
      </c>
      <c r="AU39" s="5">
        <v>102</v>
      </c>
      <c r="AV39" s="19">
        <v>9.3072194120288627E-3</v>
      </c>
      <c r="AW39" s="5">
        <v>38</v>
      </c>
      <c r="AX39" s="4">
        <v>1.3052161270142868</v>
      </c>
      <c r="AY39" s="3">
        <v>1.28952135</v>
      </c>
      <c r="AZ39" s="3">
        <v>0.55939282000000001</v>
      </c>
      <c r="BA39" s="3">
        <v>0.73012853</v>
      </c>
      <c r="BC39" s="20" t="s">
        <v>975</v>
      </c>
      <c r="BD39" s="5">
        <v>93</v>
      </c>
      <c r="BE39" s="19">
        <v>1.2702091260386262E-2</v>
      </c>
      <c r="BF39" s="5">
        <v>38</v>
      </c>
      <c r="BG39" s="4">
        <v>13985.157085020242</v>
      </c>
      <c r="BH39" s="3">
        <v>1.03637424</v>
      </c>
      <c r="BI39" s="3">
        <v>7.4099999999999999E-5</v>
      </c>
      <c r="BJ39" s="3">
        <v>1.03630014</v>
      </c>
      <c r="BL39" s="20" t="s">
        <v>867</v>
      </c>
      <c r="BM39" s="5">
        <v>76</v>
      </c>
      <c r="BN39" s="19">
        <v>2.9902838866033891E-3</v>
      </c>
      <c r="BO39" s="5">
        <v>38</v>
      </c>
      <c r="BP39" s="4">
        <v>0.17587002967437027</v>
      </c>
      <c r="BQ39" s="3">
        <v>3.2935996300000001</v>
      </c>
      <c r="BR39" s="3">
        <v>2.8009895199999999</v>
      </c>
      <c r="BS39" s="3">
        <v>0.49261011000000021</v>
      </c>
      <c r="BU39" t="s">
        <v>699</v>
      </c>
      <c r="BV39" s="5">
        <v>56</v>
      </c>
      <c r="BW39" s="19">
        <v>3.4027627081144226E-4</v>
      </c>
      <c r="BX39" s="5">
        <v>62</v>
      </c>
      <c r="BY39" s="4">
        <v>4.5458095565855672E-3</v>
      </c>
      <c r="BZ39" s="3">
        <v>3.0742511000000001</v>
      </c>
      <c r="CA39" s="3">
        <v>3.0603393800000012</v>
      </c>
      <c r="CB39" s="3">
        <v>0.86452054999999994</v>
      </c>
      <c r="CD39" t="s">
        <v>709</v>
      </c>
      <c r="CE39" s="5">
        <v>82</v>
      </c>
      <c r="CF39" s="19">
        <v>-3.6356541637248964E-3</v>
      </c>
      <c r="CG39" s="5">
        <v>62</v>
      </c>
      <c r="CH39" s="4">
        <v>-0.20942524421556941</v>
      </c>
      <c r="CI39" s="3">
        <v>1.0766532199999999</v>
      </c>
      <c r="CJ39" s="3">
        <v>1.3618613699999997</v>
      </c>
      <c r="CK39" s="3">
        <v>-0.28520814999999988</v>
      </c>
      <c r="CM39" t="s">
        <v>706</v>
      </c>
      <c r="CN39" s="5">
        <v>76</v>
      </c>
      <c r="CO39" s="19">
        <v>-4.5284891984770674E-3</v>
      </c>
      <c r="CP39" s="5">
        <v>62</v>
      </c>
      <c r="CQ39" s="4">
        <v>-0.12833325067983503</v>
      </c>
      <c r="CR39" s="3">
        <v>2.50942921</v>
      </c>
      <c r="CS39" s="3">
        <v>2.87888601</v>
      </c>
      <c r="CT39" s="3">
        <v>-0.36945680000000003</v>
      </c>
      <c r="CV39" t="s">
        <v>721</v>
      </c>
      <c r="CW39" s="5">
        <v>66</v>
      </c>
      <c r="CX39" s="19">
        <v>-5.5858253787404244E-3</v>
      </c>
      <c r="CY39" s="5">
        <v>62</v>
      </c>
      <c r="CZ39" s="4">
        <v>-0.12106224203742955</v>
      </c>
      <c r="DA39" s="3">
        <v>6.6807875899999996</v>
      </c>
      <c r="DB39" s="3">
        <v>7.6009791699999996</v>
      </c>
      <c r="DC39" s="3">
        <v>-0.92019158000000001</v>
      </c>
      <c r="DE39" s="20" t="s">
        <v>752</v>
      </c>
      <c r="DF39" s="5">
        <v>25</v>
      </c>
      <c r="DG39" s="19">
        <v>-1.582596740377553E-2</v>
      </c>
      <c r="DH39" s="5">
        <v>253</v>
      </c>
      <c r="DI39" s="4">
        <v>-2.4209302638391828E-2</v>
      </c>
      <c r="DJ39" s="3">
        <v>26.079173539999999</v>
      </c>
      <c r="DK39" s="3">
        <v>26.72619611</v>
      </c>
      <c r="DL39" s="3">
        <v>-0.64702257000000074</v>
      </c>
      <c r="DN39" s="20" t="s">
        <v>896</v>
      </c>
      <c r="DO39" s="5">
        <v>91</v>
      </c>
      <c r="DP39" s="19">
        <v>-2.1955407800600204E-2</v>
      </c>
      <c r="DQ39" s="5">
        <v>253</v>
      </c>
      <c r="DR39" s="4">
        <v>-0.38772656731980293</v>
      </c>
      <c r="DS39" s="3">
        <v>2.7198235500000001</v>
      </c>
      <c r="DT39" s="3">
        <v>4.4421714300000001</v>
      </c>
      <c r="DU39" s="3">
        <v>-1.7223478800000001</v>
      </c>
      <c r="DW39" s="20" t="s">
        <v>992</v>
      </c>
      <c r="DX39" s="5">
        <v>48</v>
      </c>
      <c r="DY39" s="19">
        <v>-7.4579989655247187E-3</v>
      </c>
      <c r="DZ39" s="5">
        <v>253</v>
      </c>
      <c r="EA39" s="4">
        <v>-5.6576930459398267E-2</v>
      </c>
      <c r="EB39" s="3">
        <v>10.14611446</v>
      </c>
      <c r="EC39" s="3">
        <v>10.754575320000001</v>
      </c>
      <c r="ED39" s="3">
        <v>-0.60846086000000099</v>
      </c>
      <c r="EF39" s="20" t="s">
        <v>818</v>
      </c>
      <c r="EG39" s="5">
        <v>68</v>
      </c>
      <c r="EH39" s="19">
        <v>-2.2068267331002877E-2</v>
      </c>
      <c r="EI39" s="5">
        <v>253</v>
      </c>
      <c r="EJ39" s="4">
        <v>-0.37968006181444469</v>
      </c>
      <c r="EK39" s="3">
        <v>5.9395984500000001</v>
      </c>
      <c r="EL39" s="3">
        <v>9.5750564899999997</v>
      </c>
      <c r="EM39" s="3">
        <v>-3.6354580399999996</v>
      </c>
    </row>
    <row r="40" spans="1:143" x14ac:dyDescent="0.35">
      <c r="A40" t="s">
        <v>711</v>
      </c>
      <c r="B40" s="5">
        <v>76</v>
      </c>
      <c r="C40" s="19">
        <v>7.6017223639606524E-3</v>
      </c>
      <c r="D40" s="5">
        <v>39</v>
      </c>
      <c r="E40" s="4">
        <v>0.45332078407833176</v>
      </c>
      <c r="F40" s="3">
        <v>0.99636169000000008</v>
      </c>
      <c r="G40" s="3">
        <v>0.68557588999999997</v>
      </c>
      <c r="H40" s="3">
        <v>-0.11586719999999984</v>
      </c>
      <c r="J40" t="s">
        <v>729</v>
      </c>
      <c r="K40" s="5">
        <v>81</v>
      </c>
      <c r="L40" s="19">
        <v>1.875471523109605E-3</v>
      </c>
      <c r="M40" s="5">
        <v>39</v>
      </c>
      <c r="N40" s="4">
        <v>0.12281484348105121</v>
      </c>
      <c r="O40" s="3">
        <v>1.34507694</v>
      </c>
      <c r="P40" s="3">
        <v>1.1979507999999999</v>
      </c>
      <c r="Q40" s="3">
        <v>0.14712614000000013</v>
      </c>
      <c r="S40" t="s">
        <v>714</v>
      </c>
      <c r="T40" s="5">
        <v>37</v>
      </c>
      <c r="U40" s="19">
        <v>6.556049363774543E-3</v>
      </c>
      <c r="V40" s="5">
        <v>39</v>
      </c>
      <c r="W40" s="4">
        <v>2.195538022329746E-2</v>
      </c>
      <c r="X40" s="3">
        <v>24.896799099999999</v>
      </c>
      <c r="Y40" s="3">
        <v>24.3619238</v>
      </c>
      <c r="Z40" s="3">
        <v>0.5348752999999995</v>
      </c>
      <c r="AB40" t="s">
        <v>690</v>
      </c>
      <c r="AC40" s="5">
        <v>39</v>
      </c>
      <c r="AD40" s="19">
        <v>1.7580505200059447E-3</v>
      </c>
      <c r="AE40" s="5">
        <v>39</v>
      </c>
      <c r="AF40" s="4">
        <v>6.7054025234787318E-3</v>
      </c>
      <c r="AG40" s="3">
        <v>43.481027349999998</v>
      </c>
      <c r="AH40" s="3">
        <v>43.191411550000019</v>
      </c>
      <c r="AI40" s="3">
        <v>0.28961579999997866</v>
      </c>
      <c r="AK40" s="20" t="s">
        <v>891</v>
      </c>
      <c r="AL40" s="5">
        <v>99</v>
      </c>
      <c r="AM40" s="19">
        <v>2.1300178897705326E-2</v>
      </c>
      <c r="AN40" s="5">
        <v>39</v>
      </c>
      <c r="AO40" s="4">
        <v>2.4646149945706917</v>
      </c>
      <c r="AP40" s="3">
        <v>1.22416035</v>
      </c>
      <c r="AQ40" s="3">
        <v>0.35333228999999999</v>
      </c>
      <c r="AR40" s="3">
        <v>0.87082806000000001</v>
      </c>
      <c r="AT40" s="20" t="s">
        <v>1016</v>
      </c>
      <c r="AU40" s="5">
        <v>65</v>
      </c>
      <c r="AV40" s="19">
        <v>9.1183483687322167E-3</v>
      </c>
      <c r="AW40" s="5">
        <v>39</v>
      </c>
      <c r="AX40" s="4">
        <v>0.10652202594430715</v>
      </c>
      <c r="AY40" s="3">
        <v>7.4304684199999995</v>
      </c>
      <c r="AZ40" s="3">
        <v>6.7151563599999999</v>
      </c>
      <c r="BA40" s="3">
        <v>0.71531205999999958</v>
      </c>
      <c r="BC40" s="20" t="s">
        <v>930</v>
      </c>
      <c r="BD40" s="5">
        <v>82</v>
      </c>
      <c r="BE40" s="19">
        <v>1.1235057526637518E-2</v>
      </c>
      <c r="BF40" s="5">
        <v>39</v>
      </c>
      <c r="BG40" s="4">
        <v>6.6001294950363247</v>
      </c>
      <c r="BH40" s="3">
        <v>1.0554901000000001</v>
      </c>
      <c r="BI40" s="3">
        <v>0.13887790999999999</v>
      </c>
      <c r="BJ40" s="3">
        <v>0.91661219000000016</v>
      </c>
      <c r="BL40" s="20" t="s">
        <v>1023</v>
      </c>
      <c r="BM40" s="5">
        <v>92</v>
      </c>
      <c r="BN40" s="19">
        <v>2.9862601980229107E-3</v>
      </c>
      <c r="BO40" s="5">
        <v>39</v>
      </c>
      <c r="BP40" s="4">
        <v>0.77822817552559331</v>
      </c>
      <c r="BQ40" s="3">
        <v>1.1240848200000002</v>
      </c>
      <c r="BR40" s="3">
        <v>0.63213755999999999</v>
      </c>
      <c r="BS40" s="3">
        <v>0.49194726000000022</v>
      </c>
      <c r="BU40" t="s">
        <v>731</v>
      </c>
      <c r="BV40" s="5">
        <v>69</v>
      </c>
      <c r="BW40" s="19">
        <v>8.6322455274295254E-4</v>
      </c>
      <c r="BX40" s="5">
        <v>61</v>
      </c>
      <c r="BY40" s="4">
        <v>2.8035772400375691E-2</v>
      </c>
      <c r="BZ40" s="3">
        <v>1.29410242</v>
      </c>
      <c r="CA40" s="3">
        <v>1.25881069</v>
      </c>
      <c r="CB40" s="3">
        <v>-1.8833819999999779E-2</v>
      </c>
      <c r="CD40" t="s">
        <v>719</v>
      </c>
      <c r="CE40" s="5">
        <v>80</v>
      </c>
      <c r="CF40" s="19">
        <v>-3.1889458669226507E-3</v>
      </c>
      <c r="CG40" s="5">
        <v>61</v>
      </c>
      <c r="CH40" s="4">
        <v>-0.15414250664270357</v>
      </c>
      <c r="CI40" s="3">
        <v>1.3727811200000002</v>
      </c>
      <c r="CJ40" s="3">
        <v>1.6229461000000001</v>
      </c>
      <c r="CK40" s="3">
        <v>-0.25016497999999987</v>
      </c>
      <c r="CM40" t="s">
        <v>654</v>
      </c>
      <c r="CN40" s="5">
        <v>15</v>
      </c>
      <c r="CO40" s="19">
        <v>-2.7752760267489005E-3</v>
      </c>
      <c r="CP40" s="5">
        <v>61</v>
      </c>
      <c r="CQ40" s="4">
        <v>-2.2829743653034473E-3</v>
      </c>
      <c r="CR40" s="3">
        <v>98.951609060000024</v>
      </c>
      <c r="CS40" s="3">
        <v>99.178029960000003</v>
      </c>
      <c r="CT40" s="3">
        <v>-0.2264208999999795</v>
      </c>
      <c r="CV40" t="s">
        <v>710</v>
      </c>
      <c r="CW40" s="5">
        <v>64</v>
      </c>
      <c r="CX40" s="19">
        <v>-5.5628854065492258E-3</v>
      </c>
      <c r="CY40" s="5">
        <v>61</v>
      </c>
      <c r="CZ40" s="4">
        <v>-8.8804918458527116E-2</v>
      </c>
      <c r="DA40" s="3">
        <v>9.4029767199999981</v>
      </c>
      <c r="DB40" s="3">
        <v>10.31938924</v>
      </c>
      <c r="DC40" s="3">
        <v>-0.91641252000000151</v>
      </c>
      <c r="DE40" s="20" t="s">
        <v>850</v>
      </c>
      <c r="DF40" s="5">
        <v>104</v>
      </c>
      <c r="DG40" s="19">
        <v>-1.3496169568481544E-2</v>
      </c>
      <c r="DH40" s="5">
        <v>252</v>
      </c>
      <c r="DI40" s="4">
        <v>-0.52855536200606335</v>
      </c>
      <c r="DJ40" s="3">
        <v>0.49215273999999998</v>
      </c>
      <c r="DK40" s="3">
        <v>1.04392478</v>
      </c>
      <c r="DL40" s="3">
        <v>-0.55177204000000002</v>
      </c>
      <c r="DN40" s="20" t="s">
        <v>1023</v>
      </c>
      <c r="DO40" s="5">
        <v>77</v>
      </c>
      <c r="DP40" s="19">
        <v>-2.1039331989805485E-2</v>
      </c>
      <c r="DQ40" s="5">
        <v>252</v>
      </c>
      <c r="DR40" s="4">
        <v>-0.23849417986332577</v>
      </c>
      <c r="DS40" s="3">
        <v>5.26995316</v>
      </c>
      <c r="DT40" s="3">
        <v>6.9204371399999998</v>
      </c>
      <c r="DU40" s="3">
        <v>-1.6504839799999997</v>
      </c>
      <c r="DW40" s="20" t="s">
        <v>925</v>
      </c>
      <c r="DX40" s="5">
        <v>131</v>
      </c>
      <c r="DY40" s="19">
        <v>-6.3189499025711506E-3</v>
      </c>
      <c r="DZ40" s="5">
        <v>252</v>
      </c>
      <c r="EA40" s="4">
        <v>-0.96043884246534317</v>
      </c>
      <c r="EB40" s="3">
        <v>2.1235110000000001E-2</v>
      </c>
      <c r="EC40" s="3">
        <v>0.53676665000000001</v>
      </c>
      <c r="ED40" s="3">
        <v>-0.51553154000000001</v>
      </c>
      <c r="EF40" s="20" t="s">
        <v>854</v>
      </c>
      <c r="EG40" s="5">
        <v>14</v>
      </c>
      <c r="EH40" s="19">
        <v>-1.8372710690843997E-2</v>
      </c>
      <c r="EI40" s="5">
        <v>252</v>
      </c>
      <c r="EJ40" s="4">
        <v>-1.4688005886013045E-2</v>
      </c>
      <c r="EK40" s="3">
        <v>203.03694403000003</v>
      </c>
      <c r="EL40" s="3">
        <v>206.06360751</v>
      </c>
      <c r="EM40" s="3">
        <v>-3.0266634799999679</v>
      </c>
    </row>
    <row r="41" spans="1:143" x14ac:dyDescent="0.35">
      <c r="A41" t="s">
        <v>726</v>
      </c>
      <c r="B41" s="5">
        <v>86</v>
      </c>
      <c r="C41" s="19">
        <v>7.2097224230299253E-3</v>
      </c>
      <c r="D41" s="5">
        <v>40</v>
      </c>
      <c r="E41" s="4">
        <v>3.3141823012923162</v>
      </c>
      <c r="F41" s="3">
        <v>0.38369824000000002</v>
      </c>
      <c r="G41" s="3">
        <v>8.8938809999999993E-2</v>
      </c>
      <c r="H41" s="3">
        <v>0.38694997000000009</v>
      </c>
      <c r="J41" t="s">
        <v>705</v>
      </c>
      <c r="K41" s="5">
        <v>67</v>
      </c>
      <c r="L41" s="19">
        <v>1.1277720420548901E-3</v>
      </c>
      <c r="M41" s="5">
        <v>40</v>
      </c>
      <c r="N41" s="4">
        <v>2.8895756049093446E-2</v>
      </c>
      <c r="O41" s="3">
        <v>3.15019911</v>
      </c>
      <c r="P41" s="3">
        <v>3.0617281599999999</v>
      </c>
      <c r="Q41" s="3">
        <v>8.8470950000000048E-2</v>
      </c>
      <c r="S41" t="s">
        <v>725</v>
      </c>
      <c r="T41" s="5">
        <v>79</v>
      </c>
      <c r="U41" s="19">
        <v>3.9889185793882806E-3</v>
      </c>
      <c r="V41" s="5">
        <v>40</v>
      </c>
      <c r="W41" s="4">
        <v>0.19252541491198172</v>
      </c>
      <c r="X41" s="3">
        <v>2.0157890200000002</v>
      </c>
      <c r="Y41" s="3">
        <v>1.6903530899999999</v>
      </c>
      <c r="Z41" s="3">
        <v>0.32543593000000026</v>
      </c>
      <c r="AB41" t="s">
        <v>725</v>
      </c>
      <c r="AC41" s="5">
        <v>79</v>
      </c>
      <c r="AD41" s="19">
        <v>1.38471377243018E-3</v>
      </c>
      <c r="AE41" s="5">
        <v>40</v>
      </c>
      <c r="AF41" s="4">
        <v>6.5372899549527963E-2</v>
      </c>
      <c r="AG41" s="3">
        <v>3.7175327999999999</v>
      </c>
      <c r="AH41" s="3">
        <v>3.48941934</v>
      </c>
      <c r="AI41" s="3">
        <v>0.22811345999999988</v>
      </c>
      <c r="AK41" s="20" t="s">
        <v>810</v>
      </c>
      <c r="AL41" s="5">
        <v>79</v>
      </c>
      <c r="AM41" s="19">
        <v>1.9698340139981903E-2</v>
      </c>
      <c r="AN41" s="5">
        <v>40</v>
      </c>
      <c r="AO41" s="4">
        <v>0.37836805976227939</v>
      </c>
      <c r="AP41" s="3">
        <v>2.9337934099999998</v>
      </c>
      <c r="AQ41" s="3">
        <v>2.1284542900000001</v>
      </c>
      <c r="AR41" s="3">
        <v>0.80533911999999974</v>
      </c>
      <c r="AT41" s="20" t="s">
        <v>891</v>
      </c>
      <c r="AU41" s="5">
        <v>99</v>
      </c>
      <c r="AV41" s="19">
        <v>8.9994906047167582E-3</v>
      </c>
      <c r="AW41" s="5">
        <v>40</v>
      </c>
      <c r="AX41" s="4">
        <v>0.67589002951478294</v>
      </c>
      <c r="AY41" s="3">
        <v>1.75051877</v>
      </c>
      <c r="AZ41" s="3">
        <v>1.0445308099999999</v>
      </c>
      <c r="BA41" s="3">
        <v>0.70598796000000008</v>
      </c>
      <c r="BC41" s="20" t="s">
        <v>784</v>
      </c>
      <c r="BD41" s="5">
        <v>87</v>
      </c>
      <c r="BE41" s="19">
        <v>7.663626588286683E-3</v>
      </c>
      <c r="BF41" s="5">
        <v>40</v>
      </c>
      <c r="BG41" s="4">
        <v>2.0155766293854329</v>
      </c>
      <c r="BH41" s="3">
        <v>0.93543953000000002</v>
      </c>
      <c r="BI41" s="3">
        <v>0.31020254000000003</v>
      </c>
      <c r="BJ41" s="3">
        <v>0.62523698999999999</v>
      </c>
      <c r="BL41" s="20" t="s">
        <v>908</v>
      </c>
      <c r="BM41" s="5">
        <v>78</v>
      </c>
      <c r="BN41" s="19">
        <v>2.8160885528463837E-3</v>
      </c>
      <c r="BO41" s="5">
        <v>40</v>
      </c>
      <c r="BP41" s="4">
        <v>0.21679494396605148</v>
      </c>
      <c r="BQ41" s="3">
        <v>2.6037870000000001</v>
      </c>
      <c r="BR41" s="3">
        <v>2.1398732899999997</v>
      </c>
      <c r="BS41" s="3">
        <v>0.46391371000000037</v>
      </c>
      <c r="BU41" t="s">
        <v>719</v>
      </c>
      <c r="BV41" s="5">
        <v>80</v>
      </c>
      <c r="BW41" s="19">
        <v>9.9253189356482093E-4</v>
      </c>
      <c r="BX41" s="5">
        <v>60</v>
      </c>
      <c r="BY41" s="4">
        <v>5.1114310866558377E-2</v>
      </c>
      <c r="BZ41" s="3">
        <v>0.83445145000000009</v>
      </c>
      <c r="CA41" s="3">
        <v>0.79387317000000002</v>
      </c>
      <c r="CB41" s="3">
        <v>-0.25016497999999987</v>
      </c>
      <c r="CD41" t="s">
        <v>716</v>
      </c>
      <c r="CE41" s="5">
        <v>70</v>
      </c>
      <c r="CF41" s="19">
        <v>-3.0180009418813219E-3</v>
      </c>
      <c r="CG41" s="5">
        <v>60</v>
      </c>
      <c r="CH41" s="4">
        <v>-8.9414713351438357E-2</v>
      </c>
      <c r="CI41" s="3">
        <v>2.4110731000000003</v>
      </c>
      <c r="CJ41" s="3">
        <v>2.64782787</v>
      </c>
      <c r="CK41" s="3">
        <v>-0.23675476999999967</v>
      </c>
      <c r="CM41" t="s">
        <v>702</v>
      </c>
      <c r="CN41" s="5">
        <v>74</v>
      </c>
      <c r="CO41" s="19">
        <v>-1.5691683148951429E-3</v>
      </c>
      <c r="CP41" s="5">
        <v>60</v>
      </c>
      <c r="CQ41" s="4">
        <v>-5.0600557062803198E-2</v>
      </c>
      <c r="CR41" s="3">
        <v>2.4020029300000001</v>
      </c>
      <c r="CS41" s="3">
        <v>2.5300235299999998</v>
      </c>
      <c r="CT41" s="3">
        <v>-0.12802059999999971</v>
      </c>
      <c r="CV41" t="s">
        <v>743</v>
      </c>
      <c r="CW41" s="5">
        <v>85</v>
      </c>
      <c r="CX41" s="19">
        <v>-5.2691072743780241E-3</v>
      </c>
      <c r="CY41" s="5">
        <v>60</v>
      </c>
      <c r="CZ41" s="4">
        <v>-0.32505379557275671</v>
      </c>
      <c r="DA41" s="3">
        <v>1.8023613200000002</v>
      </c>
      <c r="DB41" s="3">
        <v>2.6703777400000002</v>
      </c>
      <c r="DC41" s="3">
        <v>-0.86801642000000001</v>
      </c>
      <c r="DE41" s="20" t="s">
        <v>1023</v>
      </c>
      <c r="DF41" s="5">
        <v>77</v>
      </c>
      <c r="DG41" s="19">
        <v>-1.323199471154095E-2</v>
      </c>
      <c r="DH41" s="5">
        <v>251</v>
      </c>
      <c r="DI41" s="4">
        <v>-0.20157734836767871</v>
      </c>
      <c r="DJ41" s="3">
        <v>2.1427208900000001</v>
      </c>
      <c r="DK41" s="3">
        <v>2.6836925100000002</v>
      </c>
      <c r="DL41" s="3">
        <v>-0.5409716200000001</v>
      </c>
      <c r="DN41" s="20" t="s">
        <v>953</v>
      </c>
      <c r="DO41" s="5">
        <v>83</v>
      </c>
      <c r="DP41" s="19">
        <v>-2.0686319420962673E-2</v>
      </c>
      <c r="DQ41" s="5">
        <v>251</v>
      </c>
      <c r="DR41" s="4">
        <v>-0.3117720924003462</v>
      </c>
      <c r="DS41" s="3">
        <v>3.5822643799999998</v>
      </c>
      <c r="DT41" s="3">
        <v>5.2050553900000001</v>
      </c>
      <c r="DU41" s="3">
        <v>-1.6227910100000003</v>
      </c>
      <c r="DW41" s="20" t="s">
        <v>788</v>
      </c>
      <c r="DX41" s="5">
        <v>53</v>
      </c>
      <c r="DY41" s="19">
        <v>-5.1584098797780361E-3</v>
      </c>
      <c r="DZ41" s="5">
        <v>251</v>
      </c>
      <c r="EA41" s="4">
        <v>-4.394120434663662E-2</v>
      </c>
      <c r="EB41" s="3">
        <v>9.1566965299999996</v>
      </c>
      <c r="EC41" s="3">
        <v>9.5775454100000008</v>
      </c>
      <c r="ED41" s="3">
        <v>-0.4208488800000012</v>
      </c>
      <c r="EF41" s="20" t="s">
        <v>904</v>
      </c>
      <c r="EG41" s="5">
        <v>64</v>
      </c>
      <c r="EH41" s="19">
        <v>-1.7532971952786618E-2</v>
      </c>
      <c r="EI41" s="5">
        <v>251</v>
      </c>
      <c r="EJ41" s="4">
        <v>-0.23174562563859435</v>
      </c>
      <c r="EK41" s="3">
        <v>9.5750253999999995</v>
      </c>
      <c r="EL41" s="3">
        <v>12.463352920000002</v>
      </c>
      <c r="EM41" s="3">
        <v>-2.8883275200000025</v>
      </c>
    </row>
    <row r="42" spans="1:143" x14ac:dyDescent="0.35">
      <c r="A42" t="s">
        <v>674</v>
      </c>
      <c r="B42" s="5">
        <v>34</v>
      </c>
      <c r="C42" s="19">
        <v>7.1877065063356274E-3</v>
      </c>
      <c r="D42" s="5">
        <v>41</v>
      </c>
      <c r="E42" s="4">
        <v>1.8225403406776808E-2</v>
      </c>
      <c r="F42" s="3">
        <v>16.417471720000002</v>
      </c>
      <c r="G42" s="3">
        <v>16.123612380000001</v>
      </c>
      <c r="H42" s="3">
        <v>-1.134431529999997</v>
      </c>
      <c r="J42" t="s">
        <v>734</v>
      </c>
      <c r="K42" s="5">
        <v>95</v>
      </c>
      <c r="L42" s="19">
        <v>1.0883844496094178E-3</v>
      </c>
      <c r="M42" s="5">
        <v>41</v>
      </c>
      <c r="N42" s="4">
        <v>2.8066127791620374</v>
      </c>
      <c r="O42" s="3">
        <v>0.11580249000000001</v>
      </c>
      <c r="P42" s="3">
        <v>3.0421400000000001E-2</v>
      </c>
      <c r="Q42" s="3">
        <v>8.5381090000000007E-2</v>
      </c>
      <c r="S42" t="s">
        <v>688</v>
      </c>
      <c r="T42" s="5">
        <v>63</v>
      </c>
      <c r="U42" s="19">
        <v>3.908740729964783E-3</v>
      </c>
      <c r="V42" s="5">
        <v>41</v>
      </c>
      <c r="W42" s="4">
        <v>6.6856255112813123E-2</v>
      </c>
      <c r="X42" s="3">
        <v>5.08874928</v>
      </c>
      <c r="Y42" s="3">
        <v>4.7698546599999991</v>
      </c>
      <c r="Z42" s="3">
        <v>0.31889462000000091</v>
      </c>
      <c r="AB42" t="s">
        <v>723</v>
      </c>
      <c r="AC42" s="5">
        <v>75</v>
      </c>
      <c r="AD42" s="19">
        <v>1.2225418526753769E-3</v>
      </c>
      <c r="AE42" s="5">
        <v>41</v>
      </c>
      <c r="AF42" s="4">
        <v>4.0704548105359395E-2</v>
      </c>
      <c r="AG42" s="3">
        <v>5.14919277</v>
      </c>
      <c r="AH42" s="3">
        <v>4.9477950099999983</v>
      </c>
      <c r="AI42" s="3">
        <v>0.20139776000000165</v>
      </c>
      <c r="AK42" s="20" t="s">
        <v>858</v>
      </c>
      <c r="AL42" s="5">
        <v>69</v>
      </c>
      <c r="AM42" s="19">
        <v>1.5941785718234923E-2</v>
      </c>
      <c r="AN42" s="5">
        <v>41</v>
      </c>
      <c r="AO42" s="4">
        <v>0.29634515248828874</v>
      </c>
      <c r="AP42" s="3">
        <v>2.8510770299999999</v>
      </c>
      <c r="AQ42" s="3">
        <v>2.1993193899999999</v>
      </c>
      <c r="AR42" s="3">
        <v>0.65175764000000003</v>
      </c>
      <c r="AT42" s="20" t="s">
        <v>909</v>
      </c>
      <c r="AU42" s="5">
        <v>55</v>
      </c>
      <c r="AV42" s="19">
        <v>8.315799498781442E-3</v>
      </c>
      <c r="AW42" s="5">
        <v>41</v>
      </c>
      <c r="AX42" s="4">
        <v>6.707663424901833E-2</v>
      </c>
      <c r="AY42" s="3">
        <v>10.377858</v>
      </c>
      <c r="AZ42" s="3">
        <v>9.7255039300000004</v>
      </c>
      <c r="BA42" s="3">
        <v>0.65235406999999945</v>
      </c>
      <c r="BC42" s="20" t="s">
        <v>970</v>
      </c>
      <c r="BD42" s="5">
        <v>69</v>
      </c>
      <c r="BE42" s="19">
        <v>7.4018039555165359E-3</v>
      </c>
      <c r="BF42" s="5">
        <v>41</v>
      </c>
      <c r="BG42" s="4">
        <v>0.26759274422756629</v>
      </c>
      <c r="BH42" s="3">
        <v>2.8605748599999989</v>
      </c>
      <c r="BI42" s="3">
        <v>2.25669867</v>
      </c>
      <c r="BJ42" s="3">
        <v>0.60387618999999892</v>
      </c>
      <c r="BL42" s="20" t="s">
        <v>850</v>
      </c>
      <c r="BM42" s="5">
        <v>86</v>
      </c>
      <c r="BN42" s="19">
        <v>2.1573541268121261E-3</v>
      </c>
      <c r="BO42" s="5">
        <v>41</v>
      </c>
      <c r="BP42" s="4">
        <v>0.26834220068459302</v>
      </c>
      <c r="BQ42" s="3">
        <v>1.67980862</v>
      </c>
      <c r="BR42" s="3">
        <v>1.3244127800000001</v>
      </c>
      <c r="BS42" s="3">
        <v>0.35539583999999991</v>
      </c>
      <c r="BU42" t="s">
        <v>691</v>
      </c>
      <c r="BV42" s="5">
        <v>20</v>
      </c>
      <c r="BW42" s="19">
        <v>1.0132719931570911E-3</v>
      </c>
      <c r="BX42" s="5">
        <v>59</v>
      </c>
      <c r="BY42" s="4">
        <v>1.3917675148757969E-3</v>
      </c>
      <c r="BZ42" s="3">
        <v>29.806605779999991</v>
      </c>
      <c r="CA42" s="3">
        <v>29.765179570000019</v>
      </c>
      <c r="CB42" s="3">
        <v>7.9174107999999705</v>
      </c>
      <c r="CD42" t="s">
        <v>733</v>
      </c>
      <c r="CE42" s="5">
        <v>89</v>
      </c>
      <c r="CF42" s="19">
        <v>-2.0772663612464363E-3</v>
      </c>
      <c r="CG42" s="5">
        <v>59</v>
      </c>
      <c r="CH42" s="4">
        <v>-0.24440664644578547</v>
      </c>
      <c r="CI42" s="3">
        <v>0.50378666999999999</v>
      </c>
      <c r="CJ42" s="3">
        <v>0.66674311999999991</v>
      </c>
      <c r="CK42" s="3">
        <v>-0.16295644999999992</v>
      </c>
      <c r="CM42" t="s">
        <v>710</v>
      </c>
      <c r="CN42" s="5">
        <v>64</v>
      </c>
      <c r="CO42" s="19">
        <v>-9.9281470960806053E-4</v>
      </c>
      <c r="CP42" s="5">
        <v>59</v>
      </c>
      <c r="CQ42" s="4">
        <v>-1.5876787934339553E-2</v>
      </c>
      <c r="CR42" s="3">
        <v>5.0207126099999986</v>
      </c>
      <c r="CS42" s="3">
        <v>5.101711400000001</v>
      </c>
      <c r="CT42" s="3">
        <v>-8.099879000000243E-2</v>
      </c>
      <c r="CV42" t="s">
        <v>717</v>
      </c>
      <c r="CW42" s="5">
        <v>8</v>
      </c>
      <c r="CX42" s="19">
        <v>-4.653548480644437E-3</v>
      </c>
      <c r="CY42" s="5">
        <v>59</v>
      </c>
      <c r="CZ42" s="4">
        <v>-1.8769921162860026E-3</v>
      </c>
      <c r="DA42" s="3">
        <v>407.65874307000001</v>
      </c>
      <c r="DB42" s="3">
        <v>408.42535423999982</v>
      </c>
      <c r="DC42" s="3">
        <v>-0.7666111699998055</v>
      </c>
      <c r="DE42" s="20" t="s">
        <v>900</v>
      </c>
      <c r="DF42" s="5">
        <v>85</v>
      </c>
      <c r="DG42" s="19">
        <v>-1.301863264609892E-2</v>
      </c>
      <c r="DH42" s="5">
        <v>250</v>
      </c>
      <c r="DI42" s="4">
        <v>-0.21088480911905305</v>
      </c>
      <c r="DJ42" s="3">
        <v>1.9916345099999999</v>
      </c>
      <c r="DK42" s="3">
        <v>2.5238831199999998</v>
      </c>
      <c r="DL42" s="3">
        <v>-0.5322486099999999</v>
      </c>
      <c r="DN42" s="20" t="s">
        <v>904</v>
      </c>
      <c r="DO42" s="5">
        <v>66</v>
      </c>
      <c r="DP42" s="19">
        <v>-1.9576832080715593E-2</v>
      </c>
      <c r="DQ42" s="5">
        <v>250</v>
      </c>
      <c r="DR42" s="4">
        <v>-0.17732878896147719</v>
      </c>
      <c r="DS42" s="3">
        <v>7.12473694</v>
      </c>
      <c r="DT42" s="3">
        <v>8.6604913900000007</v>
      </c>
      <c r="DU42" s="3">
        <v>-1.5357544500000007</v>
      </c>
      <c r="DW42" s="20" t="s">
        <v>752</v>
      </c>
      <c r="DX42" s="5">
        <v>101</v>
      </c>
      <c r="DY42" s="19">
        <v>-5.0957535106042539E-3</v>
      </c>
      <c r="DZ42" s="5">
        <v>250</v>
      </c>
      <c r="EA42" s="4">
        <v>-0.6808449835008481</v>
      </c>
      <c r="EB42" s="3">
        <v>0.19488220000000001</v>
      </c>
      <c r="EC42" s="3">
        <v>0.61061926000000011</v>
      </c>
      <c r="ED42" s="3">
        <v>-0.4157370600000001</v>
      </c>
      <c r="EF42" s="20" t="s">
        <v>824</v>
      </c>
      <c r="EG42" s="5">
        <v>55</v>
      </c>
      <c r="EH42" s="19">
        <v>-1.7310822033255999E-2</v>
      </c>
      <c r="EI42" s="5">
        <v>250</v>
      </c>
      <c r="EJ42" s="4">
        <v>-0.15919147436806824</v>
      </c>
      <c r="EK42" s="3">
        <v>15.06211272</v>
      </c>
      <c r="EL42" s="3">
        <v>17.91384395</v>
      </c>
      <c r="EM42" s="3">
        <v>-2.8517312300000004</v>
      </c>
    </row>
    <row r="43" spans="1:143" x14ac:dyDescent="0.35">
      <c r="A43" t="s">
        <v>716</v>
      </c>
      <c r="B43" s="5">
        <v>70</v>
      </c>
      <c r="C43" s="19">
        <v>5.9212902397918253E-3</v>
      </c>
      <c r="D43" s="5">
        <v>42</v>
      </c>
      <c r="E43" s="4">
        <v>0.23311939984607899</v>
      </c>
      <c r="F43" s="3">
        <v>1.2805372800000001</v>
      </c>
      <c r="G43" s="3">
        <v>1.0384536</v>
      </c>
      <c r="H43" s="3">
        <v>-0.23675476999999967</v>
      </c>
      <c r="J43" t="s">
        <v>735</v>
      </c>
      <c r="K43" s="5">
        <v>91</v>
      </c>
      <c r="L43" s="19">
        <v>9.1354838950243207E-4</v>
      </c>
      <c r="M43" s="5">
        <v>42</v>
      </c>
      <c r="N43" s="4">
        <v>0.17788137242345448</v>
      </c>
      <c r="O43" s="3">
        <v>0.47455003000000007</v>
      </c>
      <c r="P43" s="3">
        <v>0.40288440000000003</v>
      </c>
      <c r="Q43" s="3">
        <v>7.1665630000000036E-2</v>
      </c>
      <c r="S43" t="s">
        <v>689</v>
      </c>
      <c r="T43" s="5">
        <v>78</v>
      </c>
      <c r="U43" s="19">
        <v>3.5377872546460821E-3</v>
      </c>
      <c r="V43" s="5">
        <v>42</v>
      </c>
      <c r="W43" s="4">
        <v>0.1400284371411431</v>
      </c>
      <c r="X43" s="3">
        <v>2.3498572699999989</v>
      </c>
      <c r="Y43" s="3">
        <v>2.0612268899999999</v>
      </c>
      <c r="Z43" s="3">
        <v>0.28863037999999896</v>
      </c>
      <c r="AB43" t="s">
        <v>684</v>
      </c>
      <c r="AC43" s="5">
        <v>68</v>
      </c>
      <c r="AD43" s="19">
        <v>9.6294986737367858E-4</v>
      </c>
      <c r="AE43" s="5">
        <v>42</v>
      </c>
      <c r="AF43" s="4">
        <v>2.52812200494128E-2</v>
      </c>
      <c r="AG43" s="3">
        <v>6.4333851400000004</v>
      </c>
      <c r="AH43" s="3">
        <v>6.27475176</v>
      </c>
      <c r="AI43" s="3">
        <v>0.15863338000000038</v>
      </c>
      <c r="AK43" s="20" t="s">
        <v>775</v>
      </c>
      <c r="AL43" s="5">
        <v>125</v>
      </c>
      <c r="AM43" s="19">
        <v>1.3204845685627029E-2</v>
      </c>
      <c r="AN43" s="5">
        <v>42</v>
      </c>
      <c r="AO43" s="4">
        <v>61.41170147175589</v>
      </c>
      <c r="AP43" s="3">
        <v>0.54865253000000003</v>
      </c>
      <c r="AQ43" s="3">
        <v>8.790860000000001E-3</v>
      </c>
      <c r="AR43" s="3">
        <v>0.53986167000000007</v>
      </c>
      <c r="AT43" s="20" t="s">
        <v>810</v>
      </c>
      <c r="AU43" s="5">
        <v>79</v>
      </c>
      <c r="AV43" s="19">
        <v>7.6465467028612715E-3</v>
      </c>
      <c r="AW43" s="5">
        <v>42</v>
      </c>
      <c r="AX43" s="4">
        <v>0.16610412181314627</v>
      </c>
      <c r="AY43" s="3">
        <v>4.2111589399999998</v>
      </c>
      <c r="AZ43" s="3">
        <v>3.6113061100000001</v>
      </c>
      <c r="BA43" s="3">
        <v>0.59985282999999967</v>
      </c>
      <c r="BC43" s="20" t="s">
        <v>1015</v>
      </c>
      <c r="BD43" s="5">
        <v>90</v>
      </c>
      <c r="BE43" s="19">
        <v>6.4880193353542785E-3</v>
      </c>
      <c r="BF43" s="5">
        <v>42</v>
      </c>
      <c r="BG43" s="4">
        <v>0.94640275992517231</v>
      </c>
      <c r="BH43" s="3">
        <v>1.08862719</v>
      </c>
      <c r="BI43" s="3">
        <v>0.55930212000000001</v>
      </c>
      <c r="BJ43" s="3">
        <v>0.52932506999999995</v>
      </c>
      <c r="BL43" s="20" t="s">
        <v>828</v>
      </c>
      <c r="BM43" s="5">
        <v>81</v>
      </c>
      <c r="BN43" s="19">
        <v>2.0265930802116331E-3</v>
      </c>
      <c r="BO43" s="5">
        <v>42</v>
      </c>
      <c r="BP43" s="4">
        <v>0.19724696481136195</v>
      </c>
      <c r="BQ43" s="3">
        <v>2.0264265699999999</v>
      </c>
      <c r="BR43" s="3">
        <v>1.6925718999999999</v>
      </c>
      <c r="BS43" s="3">
        <v>0.33385467000000002</v>
      </c>
      <c r="BU43" t="s">
        <v>721</v>
      </c>
      <c r="BV43" s="5">
        <v>79</v>
      </c>
      <c r="BW43" s="19">
        <v>1.0617679634170208E-3</v>
      </c>
      <c r="BX43" s="5">
        <v>58</v>
      </c>
      <c r="BY43" s="4">
        <v>5.6011269944052477E-2</v>
      </c>
      <c r="BZ43" s="3">
        <v>0.81841185999999999</v>
      </c>
      <c r="CA43" s="3">
        <v>0.77500296000000024</v>
      </c>
      <c r="CB43" s="3">
        <v>5.5686909999999701E-2</v>
      </c>
      <c r="CD43" t="s">
        <v>672</v>
      </c>
      <c r="CE43" s="5">
        <v>90</v>
      </c>
      <c r="CF43" s="19">
        <v>-1.5553107145390669E-3</v>
      </c>
      <c r="CG43" s="5">
        <v>58</v>
      </c>
      <c r="CH43" s="4">
        <v>-0.19745971737324697</v>
      </c>
      <c r="CI43" s="3">
        <v>0.49588944000000001</v>
      </c>
      <c r="CJ43" s="3">
        <v>0.61789974999999997</v>
      </c>
      <c r="CK43" s="3">
        <v>-0.12201030999999996</v>
      </c>
      <c r="CM43" t="s">
        <v>678</v>
      </c>
      <c r="CN43" s="5">
        <v>35</v>
      </c>
      <c r="CO43" s="19">
        <v>-6.1896499117589945E-4</v>
      </c>
      <c r="CP43" s="5">
        <v>58</v>
      </c>
      <c r="CQ43" s="4">
        <v>-1.9263771989573852E-3</v>
      </c>
      <c r="CR43" s="3">
        <v>26.163609770000001</v>
      </c>
      <c r="CS43" s="3">
        <v>26.214108029999998</v>
      </c>
      <c r="CT43" s="3">
        <v>-5.0498259999997686E-2</v>
      </c>
      <c r="CV43" t="s">
        <v>716</v>
      </c>
      <c r="CW43" s="5">
        <v>77</v>
      </c>
      <c r="CX43" s="19">
        <v>-4.0359965087501263E-3</v>
      </c>
      <c r="CY43" s="5">
        <v>58</v>
      </c>
      <c r="CZ43" s="4">
        <v>-0.13322365638237776</v>
      </c>
      <c r="DA43" s="3">
        <v>4.3258094299999996</v>
      </c>
      <c r="DB43" s="3">
        <v>4.9906869999999994</v>
      </c>
      <c r="DC43" s="3">
        <v>-0.66487756999999981</v>
      </c>
      <c r="DE43" s="20" t="s">
        <v>849</v>
      </c>
      <c r="DF43" s="5">
        <v>167</v>
      </c>
      <c r="DG43" s="19">
        <v>-1.2628622255839706E-2</v>
      </c>
      <c r="DH43" s="5">
        <v>249</v>
      </c>
      <c r="DI43" s="4">
        <v>-0.99872926461499478</v>
      </c>
      <c r="DJ43" s="3">
        <v>6.5691999999999996E-4</v>
      </c>
      <c r="DK43" s="3">
        <v>0.51696050000000004</v>
      </c>
      <c r="DL43" s="3">
        <v>-0.5163035800000001</v>
      </c>
      <c r="DN43" s="20" t="s">
        <v>950</v>
      </c>
      <c r="DO43" s="5">
        <v>53</v>
      </c>
      <c r="DP43" s="19">
        <v>-1.8954169524402726E-2</v>
      </c>
      <c r="DQ43" s="5">
        <v>249</v>
      </c>
      <c r="DR43" s="4">
        <v>-0.11743902646390758</v>
      </c>
      <c r="DS43" s="3">
        <v>11.17419907</v>
      </c>
      <c r="DT43" s="3">
        <v>12.661107170000001</v>
      </c>
      <c r="DU43" s="3">
        <v>-1.4869081000000008</v>
      </c>
      <c r="DW43" s="20" t="s">
        <v>926</v>
      </c>
      <c r="DX43" s="5">
        <v>56</v>
      </c>
      <c r="DY43" s="19">
        <v>-4.4571572151186605E-3</v>
      </c>
      <c r="DZ43" s="5">
        <v>249</v>
      </c>
      <c r="EA43" s="4">
        <v>-6.3773574261934529E-2</v>
      </c>
      <c r="EB43" s="3">
        <v>5.3383668900000014</v>
      </c>
      <c r="EC43" s="3">
        <v>5.7020040699999992</v>
      </c>
      <c r="ED43" s="3">
        <v>-0.36363717999999778</v>
      </c>
      <c r="EF43" s="20" t="s">
        <v>793</v>
      </c>
      <c r="EG43" s="5">
        <v>41</v>
      </c>
      <c r="EH43" s="19">
        <v>-1.1292564526639784E-2</v>
      </c>
      <c r="EI43" s="5">
        <v>249</v>
      </c>
      <c r="EJ43" s="4">
        <v>-4.738177514495312E-2</v>
      </c>
      <c r="EK43" s="3">
        <v>37.40167391</v>
      </c>
      <c r="EL43" s="3">
        <v>39.26197603</v>
      </c>
      <c r="EM43" s="3">
        <v>-1.8603021200000001</v>
      </c>
    </row>
    <row r="44" spans="1:143" x14ac:dyDescent="0.35">
      <c r="A44" t="s">
        <v>705</v>
      </c>
      <c r="B44" s="5">
        <v>67</v>
      </c>
      <c r="C44" s="19">
        <v>5.7063162811944968E-3</v>
      </c>
      <c r="D44" s="5">
        <v>43</v>
      </c>
      <c r="E44" s="4">
        <v>0.22140351909470235</v>
      </c>
      <c r="F44" s="3">
        <v>1.28700327</v>
      </c>
      <c r="G44" s="3">
        <v>1.0537084999999999</v>
      </c>
      <c r="H44" s="3">
        <v>8.8470950000000048E-2</v>
      </c>
      <c r="J44" t="s">
        <v>721</v>
      </c>
      <c r="K44" s="5">
        <v>79</v>
      </c>
      <c r="L44" s="19">
        <v>7.0986171400246652E-4</v>
      </c>
      <c r="M44" s="5">
        <v>43</v>
      </c>
      <c r="N44" s="4">
        <v>4.1718901219742532E-2</v>
      </c>
      <c r="O44" s="3">
        <v>1.39049939</v>
      </c>
      <c r="P44" s="3">
        <v>1.3348124800000003</v>
      </c>
      <c r="Q44" s="3">
        <v>5.5686909999999701E-2</v>
      </c>
      <c r="S44" t="s">
        <v>724</v>
      </c>
      <c r="T44" s="5">
        <v>80</v>
      </c>
      <c r="U44" s="19">
        <v>3.1460891576450913E-3</v>
      </c>
      <c r="V44" s="5">
        <v>43</v>
      </c>
      <c r="W44" s="4">
        <v>0.17610151001837981</v>
      </c>
      <c r="X44" s="3">
        <v>1.71420628</v>
      </c>
      <c r="Y44" s="3">
        <v>1.45753259</v>
      </c>
      <c r="Z44" s="3">
        <v>0.25667368999999995</v>
      </c>
      <c r="AB44" t="s">
        <v>694</v>
      </c>
      <c r="AC44" s="5">
        <v>93</v>
      </c>
      <c r="AD44" s="19">
        <v>8.342440979544121E-4</v>
      </c>
      <c r="AE44" s="5">
        <v>43</v>
      </c>
      <c r="AF44" s="4">
        <v>0.20430978025132451</v>
      </c>
      <c r="AG44" s="3">
        <v>0.81008967999999992</v>
      </c>
      <c r="AH44" s="3">
        <v>0.67265889000000001</v>
      </c>
      <c r="AI44" s="3">
        <v>0.13743078999999991</v>
      </c>
      <c r="AK44" s="20" t="s">
        <v>789</v>
      </c>
      <c r="AL44" s="5">
        <v>121</v>
      </c>
      <c r="AM44" s="19">
        <v>1.2831416514942608E-2</v>
      </c>
      <c r="AN44" s="5">
        <v>43</v>
      </c>
      <c r="AO44" s="4">
        <v>9.8432981659113974</v>
      </c>
      <c r="AP44" s="3">
        <v>0.57788912999999997</v>
      </c>
      <c r="AQ44" s="3">
        <v>5.3294590000000003E-2</v>
      </c>
      <c r="AR44" s="3">
        <v>0.52459453999999994</v>
      </c>
      <c r="AT44" s="20" t="s">
        <v>1009</v>
      </c>
      <c r="AU44" s="5">
        <v>106</v>
      </c>
      <c r="AV44" s="19">
        <v>7.5612957259156028E-3</v>
      </c>
      <c r="AW44" s="5">
        <v>43</v>
      </c>
      <c r="AX44" s="4">
        <v>1.1700278278654457</v>
      </c>
      <c r="AY44" s="3">
        <v>1.10013176</v>
      </c>
      <c r="AZ44" s="3">
        <v>0.50696666000000001</v>
      </c>
      <c r="BA44" s="3">
        <v>0.5931651</v>
      </c>
      <c r="BC44" s="20" t="s">
        <v>801</v>
      </c>
      <c r="BD44" s="5">
        <v>59</v>
      </c>
      <c r="BE44" s="19">
        <v>5.7246942323770159E-3</v>
      </c>
      <c r="BF44" s="5">
        <v>43</v>
      </c>
      <c r="BG44" s="4">
        <v>7.1330944944239194E-2</v>
      </c>
      <c r="BH44" s="3">
        <v>7.0146869699999996</v>
      </c>
      <c r="BI44" s="3">
        <v>6.5476377799999987</v>
      </c>
      <c r="BJ44" s="3">
        <v>0.46704919000000089</v>
      </c>
      <c r="BL44" s="20" t="s">
        <v>808</v>
      </c>
      <c r="BM44" s="5">
        <v>103</v>
      </c>
      <c r="BN44" s="19">
        <v>1.9158281602656654E-3</v>
      </c>
      <c r="BO44" s="5">
        <v>43</v>
      </c>
      <c r="BP44" s="4">
        <v>1.631207873107074</v>
      </c>
      <c r="BQ44" s="3">
        <v>0.50908851999999993</v>
      </c>
      <c r="BR44" s="3">
        <v>0.19348092</v>
      </c>
      <c r="BS44" s="3">
        <v>0.31560759999999993</v>
      </c>
      <c r="BU44" t="s">
        <v>684</v>
      </c>
      <c r="BV44" s="5">
        <v>83</v>
      </c>
      <c r="BW44" s="19">
        <v>1.2805209431447761E-3</v>
      </c>
      <c r="BX44" s="5">
        <v>57</v>
      </c>
      <c r="BY44" s="4">
        <v>9.0438948482772563E-2</v>
      </c>
      <c r="BZ44" s="3">
        <v>0.63122138000000017</v>
      </c>
      <c r="CA44" s="3">
        <v>0.57886906999999976</v>
      </c>
      <c r="CB44" s="3">
        <v>-0.48045280999999951</v>
      </c>
      <c r="CD44" t="s">
        <v>711</v>
      </c>
      <c r="CE44" s="5">
        <v>76</v>
      </c>
      <c r="CF44" s="19">
        <v>-1.4770022109085765E-3</v>
      </c>
      <c r="CG44" s="5">
        <v>57</v>
      </c>
      <c r="CH44" s="4">
        <v>-6.4948209235888732E-2</v>
      </c>
      <c r="CI44" s="3">
        <v>1.6681265600000001</v>
      </c>
      <c r="CJ44" s="3">
        <v>1.78399376</v>
      </c>
      <c r="CK44" s="3">
        <v>-0.11586719999999984</v>
      </c>
      <c r="CM44" t="s">
        <v>719</v>
      </c>
      <c r="CN44" s="5">
        <v>91</v>
      </c>
      <c r="CO44" s="19">
        <v>-4.4882722477831597E-4</v>
      </c>
      <c r="CP44" s="5">
        <v>57</v>
      </c>
      <c r="CQ44" s="4">
        <v>-4.5089479126052101E-2</v>
      </c>
      <c r="CR44" s="3">
        <v>0.77549139000000011</v>
      </c>
      <c r="CS44" s="3">
        <v>0.81210895999999999</v>
      </c>
      <c r="CT44" s="3">
        <v>-3.6617569999999877E-2</v>
      </c>
      <c r="CV44" t="s">
        <v>668</v>
      </c>
      <c r="CW44" s="5">
        <v>34</v>
      </c>
      <c r="CX44" s="19">
        <v>-3.7667137986635408E-3</v>
      </c>
      <c r="CY44" s="5">
        <v>57</v>
      </c>
      <c r="CZ44" s="4">
        <v>-1.1876192936483121E-2</v>
      </c>
      <c r="DA44" s="3">
        <v>51.628278220000013</v>
      </c>
      <c r="DB44" s="3">
        <v>52.248794990000007</v>
      </c>
      <c r="DC44" s="3">
        <v>-0.62051676999999472</v>
      </c>
      <c r="DE44" s="20" t="s">
        <v>827</v>
      </c>
      <c r="DF44" s="5">
        <v>64</v>
      </c>
      <c r="DG44" s="19">
        <v>-1.1826769006254638E-2</v>
      </c>
      <c r="DH44" s="5">
        <v>248</v>
      </c>
      <c r="DI44" s="4">
        <v>-0.15853121388253388</v>
      </c>
      <c r="DJ44" s="3">
        <v>2.5664836599999998</v>
      </c>
      <c r="DK44" s="3">
        <v>3.0500045899999999</v>
      </c>
      <c r="DL44" s="3">
        <v>-0.48352093000000007</v>
      </c>
      <c r="DN44" s="20" t="s">
        <v>987</v>
      </c>
      <c r="DO44" s="5">
        <v>92</v>
      </c>
      <c r="DP44" s="19">
        <v>-1.8690178477439461E-2</v>
      </c>
      <c r="DQ44" s="5">
        <v>248</v>
      </c>
      <c r="DR44" s="4">
        <v>-0.35129564587909545</v>
      </c>
      <c r="DS44" s="3">
        <v>2.70749</v>
      </c>
      <c r="DT44" s="3">
        <v>4.1736886499999999</v>
      </c>
      <c r="DU44" s="3">
        <v>-1.4661986499999999</v>
      </c>
      <c r="DW44" s="20" t="s">
        <v>988</v>
      </c>
      <c r="DX44" s="5">
        <v>70</v>
      </c>
      <c r="DY44" s="19">
        <v>-4.4406547947210516E-3</v>
      </c>
      <c r="DZ44" s="5">
        <v>248</v>
      </c>
      <c r="EA44" s="4">
        <v>-0.11585104787750655</v>
      </c>
      <c r="EB44" s="3">
        <v>2.76492154</v>
      </c>
      <c r="EC44" s="3">
        <v>3.127212370000001</v>
      </c>
      <c r="ED44" s="3">
        <v>-0.36229083000000095</v>
      </c>
      <c r="EF44" s="20" t="s">
        <v>802</v>
      </c>
      <c r="EG44" s="5">
        <v>99</v>
      </c>
      <c r="EH44" s="19">
        <v>-9.6122725396492487E-3</v>
      </c>
      <c r="EI44" s="5">
        <v>248</v>
      </c>
      <c r="EJ44" s="4">
        <v>-0.66935250936363533</v>
      </c>
      <c r="EK44" s="3">
        <v>0.78221710999999994</v>
      </c>
      <c r="EL44" s="3">
        <v>2.3657131300000001</v>
      </c>
      <c r="EM44" s="3">
        <v>-1.5834960200000001</v>
      </c>
    </row>
    <row r="45" spans="1:143" x14ac:dyDescent="0.35">
      <c r="A45" t="s">
        <v>743</v>
      </c>
      <c r="B45" s="5">
        <v>93</v>
      </c>
      <c r="C45" s="19">
        <v>4.9720747338676506E-3</v>
      </c>
      <c r="D45" s="5">
        <v>44</v>
      </c>
      <c r="E45" s="4">
        <v>16.176860814253214</v>
      </c>
      <c r="F45" s="3">
        <v>0.21584220000000001</v>
      </c>
      <c r="G45" s="3">
        <v>1.256587E-2</v>
      </c>
      <c r="H45" s="3">
        <v>0.23064743000000004</v>
      </c>
      <c r="J45" t="s">
        <v>724</v>
      </c>
      <c r="K45" s="5">
        <v>77</v>
      </c>
      <c r="L45" s="19">
        <v>2.6159772801626469E-5</v>
      </c>
      <c r="M45" s="5">
        <v>44</v>
      </c>
      <c r="N45" s="4">
        <v>1.4430709606521042E-3</v>
      </c>
      <c r="O45" s="3">
        <v>1.4241374700000002</v>
      </c>
      <c r="P45" s="3">
        <v>1.4220853</v>
      </c>
      <c r="Q45" s="3">
        <v>2.0521700000002419E-3</v>
      </c>
      <c r="S45" t="s">
        <v>735</v>
      </c>
      <c r="T45" s="5">
        <v>92</v>
      </c>
      <c r="U45" s="19">
        <v>2.58181191414858E-3</v>
      </c>
      <c r="V45" s="5">
        <v>44</v>
      </c>
      <c r="W45" s="4">
        <v>0.55299754534423684</v>
      </c>
      <c r="X45" s="3">
        <v>0.59153778999999995</v>
      </c>
      <c r="Y45" s="3">
        <v>0.38090066000000011</v>
      </c>
      <c r="Z45" s="3">
        <v>0.21063712999999984</v>
      </c>
      <c r="AB45" t="s">
        <v>714</v>
      </c>
      <c r="AC45" s="5">
        <v>37</v>
      </c>
      <c r="AD45" s="19">
        <v>6.8078224840160365E-4</v>
      </c>
      <c r="AE45" s="5">
        <v>44</v>
      </c>
      <c r="AF45" s="4">
        <v>2.3404058753930812E-3</v>
      </c>
      <c r="AG45" s="3">
        <v>48.031171689999994</v>
      </c>
      <c r="AH45" s="3">
        <v>47.919021730000011</v>
      </c>
      <c r="AI45" s="3">
        <v>0.11214995999998223</v>
      </c>
      <c r="AK45" s="20" t="s">
        <v>753</v>
      </c>
      <c r="AL45" s="5">
        <v>94</v>
      </c>
      <c r="AM45" s="19">
        <v>1.1233613605028369E-2</v>
      </c>
      <c r="AN45" s="5">
        <v>44</v>
      </c>
      <c r="AO45" s="4">
        <v>0.34916153559076735</v>
      </c>
      <c r="AP45" s="3">
        <v>1.7746233899999999</v>
      </c>
      <c r="AQ45" s="3">
        <v>1.3153527899999999</v>
      </c>
      <c r="AR45" s="3">
        <v>0.45927059999999997</v>
      </c>
      <c r="AT45" s="20" t="s">
        <v>829</v>
      </c>
      <c r="AU45" s="5">
        <v>63</v>
      </c>
      <c r="AV45" s="19">
        <v>7.3506065369820283E-3</v>
      </c>
      <c r="AW45" s="5">
        <v>44</v>
      </c>
      <c r="AX45" s="4">
        <v>7.801001542031516E-2</v>
      </c>
      <c r="AY45" s="3">
        <v>7.9684706100000007</v>
      </c>
      <c r="AZ45" s="3">
        <v>7.3918335599999985</v>
      </c>
      <c r="BA45" s="3">
        <v>0.5766370500000022</v>
      </c>
      <c r="BC45" s="20" t="s">
        <v>839</v>
      </c>
      <c r="BD45" s="5">
        <v>46</v>
      </c>
      <c r="BE45" s="19">
        <v>5.0492823466612956E-3</v>
      </c>
      <c r="BF45" s="5">
        <v>44</v>
      </c>
      <c r="BG45" s="4">
        <v>3.5945251239068332E-2</v>
      </c>
      <c r="BH45" s="3">
        <v>11.872311010000001</v>
      </c>
      <c r="BI45" s="3">
        <v>11.460365299999999</v>
      </c>
      <c r="BJ45" s="3">
        <v>0.41194571000000124</v>
      </c>
      <c r="BL45" s="20" t="s">
        <v>761</v>
      </c>
      <c r="BM45" s="5">
        <v>65</v>
      </c>
      <c r="BN45" s="19">
        <v>1.7059719645396033E-3</v>
      </c>
      <c r="BO45" s="5">
        <v>44</v>
      </c>
      <c r="BP45" s="4">
        <v>3.0438845918220325E-2</v>
      </c>
      <c r="BQ45" s="3">
        <v>9.5138616200000001</v>
      </c>
      <c r="BR45" s="3">
        <v>9.2328250799999996</v>
      </c>
      <c r="BS45" s="3">
        <v>0.28103654000000056</v>
      </c>
      <c r="BU45" t="s">
        <v>734</v>
      </c>
      <c r="BV45" s="5">
        <v>95</v>
      </c>
      <c r="BW45" s="19">
        <v>1.3903407647755533E-3</v>
      </c>
      <c r="BX45" s="5">
        <v>56</v>
      </c>
      <c r="BY45" s="4">
        <v>24.318637454596796</v>
      </c>
      <c r="BZ45" s="3">
        <v>5.9179530000000001E-2</v>
      </c>
      <c r="CA45" s="3">
        <v>2.33739E-3</v>
      </c>
      <c r="CB45" s="3">
        <v>8.5381090000000007E-2</v>
      </c>
      <c r="CD45" t="s">
        <v>737</v>
      </c>
      <c r="CE45" s="5">
        <v>92</v>
      </c>
      <c r="CF45" s="19">
        <v>-1.265613956137135E-3</v>
      </c>
      <c r="CG45" s="5">
        <v>56</v>
      </c>
      <c r="CH45" s="4">
        <v>-0.26153565711866755</v>
      </c>
      <c r="CI45" s="3">
        <v>0.28033624000000001</v>
      </c>
      <c r="CJ45" s="3">
        <v>0.37962055</v>
      </c>
      <c r="CK45" s="3">
        <v>-9.9284309999999987E-2</v>
      </c>
      <c r="CM45" t="s">
        <v>736</v>
      </c>
      <c r="CN45" s="5">
        <v>90</v>
      </c>
      <c r="CO45" s="19">
        <v>-3.0721847652037524E-4</v>
      </c>
      <c r="CP45" s="5">
        <v>56</v>
      </c>
      <c r="CQ45" s="4">
        <v>-4.0867219697539481E-2</v>
      </c>
      <c r="CR45" s="3">
        <v>0.58824913999999995</v>
      </c>
      <c r="CS45" s="3">
        <v>0.61331356000000004</v>
      </c>
      <c r="CT45" s="3">
        <v>-2.5064420000000087E-2</v>
      </c>
      <c r="CV45" t="s">
        <v>737</v>
      </c>
      <c r="CW45" s="5">
        <v>84</v>
      </c>
      <c r="CX45" s="19">
        <v>-3.7451189409817539E-3</v>
      </c>
      <c r="CY45" s="5">
        <v>56</v>
      </c>
      <c r="CZ45" s="4">
        <v>-0.21726577536253389</v>
      </c>
      <c r="DA45" s="3">
        <v>2.2226931899999998</v>
      </c>
      <c r="DB45" s="3">
        <v>2.8396524899999998</v>
      </c>
      <c r="DC45" s="3">
        <v>-0.61695929999999999</v>
      </c>
      <c r="DE45" s="20" t="s">
        <v>950</v>
      </c>
      <c r="DF45" s="5">
        <v>53</v>
      </c>
      <c r="DG45" s="19">
        <v>-1.1761650479555118E-2</v>
      </c>
      <c r="DH45" s="5">
        <v>247</v>
      </c>
      <c r="DI45" s="4">
        <v>-7.9434912986180994E-2</v>
      </c>
      <c r="DJ45" s="3">
        <v>5.5726338500000008</v>
      </c>
      <c r="DK45" s="3">
        <v>6.0534924999999999</v>
      </c>
      <c r="DL45" s="3">
        <v>-0.48085864999999917</v>
      </c>
      <c r="DN45" s="20" t="s">
        <v>991</v>
      </c>
      <c r="DO45" s="5">
        <v>163</v>
      </c>
      <c r="DP45" s="19">
        <v>-1.4372380483698242E-2</v>
      </c>
      <c r="DQ45" s="5">
        <v>247</v>
      </c>
      <c r="DR45" s="4">
        <v>-0.91961426668893909</v>
      </c>
      <c r="DS45" s="3">
        <v>9.8555609999999988E-2</v>
      </c>
      <c r="DT45" s="3">
        <v>1.2260336000000001</v>
      </c>
      <c r="DU45" s="3">
        <v>-1.12747799</v>
      </c>
      <c r="DW45" s="20" t="s">
        <v>1026</v>
      </c>
      <c r="DX45" s="5">
        <v>109</v>
      </c>
      <c r="DY45" s="19">
        <v>-4.0400114261292894E-3</v>
      </c>
      <c r="DZ45" s="5">
        <v>247</v>
      </c>
      <c r="EA45" s="4">
        <v>-0.99067720702076723</v>
      </c>
      <c r="EB45" s="3">
        <v>3.1017499999999999E-3</v>
      </c>
      <c r="EC45" s="3">
        <v>0.33270609000000001</v>
      </c>
      <c r="ED45" s="3">
        <v>-0.32960434</v>
      </c>
      <c r="EF45" s="20" t="s">
        <v>1021</v>
      </c>
      <c r="EG45" s="5">
        <v>79</v>
      </c>
      <c r="EH45" s="19">
        <v>-9.3450236179341249E-3</v>
      </c>
      <c r="EI45" s="5">
        <v>247</v>
      </c>
      <c r="EJ45" s="4">
        <v>-0.39469434914964863</v>
      </c>
      <c r="EK45" s="3">
        <v>2.3609409399999999</v>
      </c>
      <c r="EL45" s="3">
        <v>3.9004111999999997</v>
      </c>
      <c r="EM45" s="3">
        <v>-1.5394702599999999</v>
      </c>
    </row>
    <row r="46" spans="1:143" x14ac:dyDescent="0.35">
      <c r="A46" t="s">
        <v>729</v>
      </c>
      <c r="B46" s="5">
        <v>81</v>
      </c>
      <c r="C46" s="19">
        <v>3.948743940388395E-3</v>
      </c>
      <c r="D46" s="5">
        <v>45</v>
      </c>
      <c r="E46" s="4">
        <v>0.3827323815580983</v>
      </c>
      <c r="F46" s="3">
        <v>0.58324504999999993</v>
      </c>
      <c r="G46" s="3">
        <v>0.42180616999999992</v>
      </c>
      <c r="H46" s="3">
        <v>0.14712614000000013</v>
      </c>
      <c r="J46" t="s">
        <v>742</v>
      </c>
      <c r="K46" s="5">
        <v>98</v>
      </c>
      <c r="L46" s="19"/>
      <c r="M46" s="5">
        <v>45</v>
      </c>
      <c r="N46" s="4">
        <v>-1</v>
      </c>
      <c r="O46" s="3"/>
      <c r="P46" s="3"/>
      <c r="Q46" s="3"/>
      <c r="S46" t="s">
        <v>694</v>
      </c>
      <c r="T46" s="5">
        <v>93</v>
      </c>
      <c r="U46" s="19">
        <v>2.3144657171284412E-3</v>
      </c>
      <c r="V46" s="5">
        <v>45</v>
      </c>
      <c r="W46" s="4">
        <v>0.90074900828528626</v>
      </c>
      <c r="X46" s="3">
        <v>0.39845754999999999</v>
      </c>
      <c r="Y46" s="3">
        <v>0.20963186</v>
      </c>
      <c r="Z46" s="3">
        <v>0.18882568999999999</v>
      </c>
      <c r="AB46" t="s">
        <v>702</v>
      </c>
      <c r="AC46" s="5">
        <v>74</v>
      </c>
      <c r="AD46" s="19">
        <v>5.2424215719681152E-4</v>
      </c>
      <c r="AE46" s="5">
        <v>45</v>
      </c>
      <c r="AF46" s="4">
        <v>1.6981821493585292E-2</v>
      </c>
      <c r="AG46" s="3">
        <v>5.1719195500000001</v>
      </c>
      <c r="AH46" s="3">
        <v>5.0855575200000001</v>
      </c>
      <c r="AI46" s="3">
        <v>8.636203000000009E-2</v>
      </c>
      <c r="AK46" s="20" t="s">
        <v>811</v>
      </c>
      <c r="AL46" s="5">
        <v>78</v>
      </c>
      <c r="AM46" s="19">
        <v>1.1228655871740862E-2</v>
      </c>
      <c r="AN46" s="5">
        <v>45</v>
      </c>
      <c r="AO46" s="4">
        <v>0.19646603805208507</v>
      </c>
      <c r="AP46" s="3">
        <v>2.7956952199999998</v>
      </c>
      <c r="AQ46" s="3">
        <v>2.336627309999999</v>
      </c>
      <c r="AR46" s="3">
        <v>0.4590679100000008</v>
      </c>
      <c r="AT46" s="20" t="s">
        <v>828</v>
      </c>
      <c r="AU46" s="5">
        <v>118</v>
      </c>
      <c r="AV46" s="19">
        <v>7.0846977754920378E-3</v>
      </c>
      <c r="AW46" s="5">
        <v>45</v>
      </c>
      <c r="AX46" s="4">
        <v>2.902520549441832</v>
      </c>
      <c r="AY46" s="3">
        <v>0.74725803000000002</v>
      </c>
      <c r="AZ46" s="3">
        <v>0.19148087</v>
      </c>
      <c r="BA46" s="3">
        <v>0.55577715999999999</v>
      </c>
      <c r="BC46" s="20" t="s">
        <v>827</v>
      </c>
      <c r="BD46" s="5">
        <v>80</v>
      </c>
      <c r="BE46" s="19">
        <v>4.986091197822529E-3</v>
      </c>
      <c r="BF46" s="5">
        <v>45</v>
      </c>
      <c r="BG46" s="4">
        <v>0.39389304370359568</v>
      </c>
      <c r="BH46" s="3">
        <v>1.4395332000000001</v>
      </c>
      <c r="BI46" s="3">
        <v>1.0327429400000001</v>
      </c>
      <c r="BJ46" s="3">
        <v>0.40679025999999996</v>
      </c>
      <c r="BL46" s="20" t="s">
        <v>897</v>
      </c>
      <c r="BM46" s="5">
        <v>96</v>
      </c>
      <c r="BN46" s="19">
        <v>1.5411854515202706E-3</v>
      </c>
      <c r="BO46" s="5">
        <v>45</v>
      </c>
      <c r="BP46" s="4">
        <v>0.44963369986074775</v>
      </c>
      <c r="BQ46" s="3">
        <v>0.81855001999999988</v>
      </c>
      <c r="BR46" s="3">
        <v>0.56465989999999999</v>
      </c>
      <c r="BS46" s="3">
        <v>0.25389011999999989</v>
      </c>
      <c r="BU46" t="s">
        <v>724</v>
      </c>
      <c r="BV46" s="5">
        <v>77</v>
      </c>
      <c r="BW46" s="19">
        <v>1.9445857011846099E-3</v>
      </c>
      <c r="BX46" s="5">
        <v>55</v>
      </c>
      <c r="BY46" s="4">
        <v>0.12247547341514653</v>
      </c>
      <c r="BZ46" s="3">
        <v>0.72862486000000004</v>
      </c>
      <c r="CA46" s="3">
        <v>0.64912318999999996</v>
      </c>
      <c r="CB46" s="3">
        <v>2.0521700000002419E-3</v>
      </c>
      <c r="CD46" t="s">
        <v>732</v>
      </c>
      <c r="CE46" s="5">
        <v>96</v>
      </c>
      <c r="CF46" s="19">
        <v>-1.2054202318560546E-3</v>
      </c>
      <c r="CG46" s="5">
        <v>55</v>
      </c>
      <c r="CH46" s="4">
        <v>-0.65109474737597395</v>
      </c>
      <c r="CI46" s="3">
        <v>5.0673530000000001E-2</v>
      </c>
      <c r="CJ46" s="3">
        <v>0.14523579</v>
      </c>
      <c r="CK46" s="3">
        <v>-9.4562260000000009E-2</v>
      </c>
      <c r="CM46" t="s">
        <v>740</v>
      </c>
      <c r="CN46" s="5">
        <v>95</v>
      </c>
      <c r="CO46" s="19">
        <v>-1.8334215414669323E-4</v>
      </c>
      <c r="CP46" s="5">
        <v>55</v>
      </c>
      <c r="CQ46" s="4">
        <v>-0.17519119924226556</v>
      </c>
      <c r="CR46" s="3">
        <v>7.0422860000000004E-2</v>
      </c>
      <c r="CS46" s="3">
        <v>8.5380830000000005E-2</v>
      </c>
      <c r="CT46" s="3">
        <v>-1.4957970000000001E-2</v>
      </c>
      <c r="CV46" t="s">
        <v>719</v>
      </c>
      <c r="CW46" s="5">
        <v>91</v>
      </c>
      <c r="CX46" s="19">
        <v>-3.5962289874707991E-3</v>
      </c>
      <c r="CY46" s="5">
        <v>55</v>
      </c>
      <c r="CZ46" s="4">
        <v>-0.33664042541986361</v>
      </c>
      <c r="DA46" s="3">
        <v>1.1674034500000001</v>
      </c>
      <c r="DB46" s="3">
        <v>1.7598350799999998</v>
      </c>
      <c r="DC46" s="3">
        <v>-0.59243162999999965</v>
      </c>
      <c r="DE46" s="20" t="s">
        <v>846</v>
      </c>
      <c r="DF46" s="5">
        <v>87</v>
      </c>
      <c r="DG46" s="19">
        <v>-1.1120509337071425E-2</v>
      </c>
      <c r="DH46" s="5">
        <v>246</v>
      </c>
      <c r="DI46" s="4">
        <v>-0.21477423251088523</v>
      </c>
      <c r="DJ46" s="3">
        <v>1.6622112200000001</v>
      </c>
      <c r="DK46" s="3">
        <v>2.1168577100000001</v>
      </c>
      <c r="DL46" s="3">
        <v>-0.45464649000000001</v>
      </c>
      <c r="DN46" s="20" t="s">
        <v>850</v>
      </c>
      <c r="DO46" s="5">
        <v>104</v>
      </c>
      <c r="DP46" s="19">
        <v>-1.3556589644521562E-2</v>
      </c>
      <c r="DQ46" s="5">
        <v>246</v>
      </c>
      <c r="DR46" s="4">
        <v>-0.47494966036345598</v>
      </c>
      <c r="DS46" s="3">
        <v>1.17566389</v>
      </c>
      <c r="DT46" s="3">
        <v>2.2391450900000001</v>
      </c>
      <c r="DU46" s="3">
        <v>-1.0634812</v>
      </c>
      <c r="DW46" s="20" t="s">
        <v>916</v>
      </c>
      <c r="DX46" s="5">
        <v>97</v>
      </c>
      <c r="DY46" s="19">
        <v>-4.0031724247334161E-3</v>
      </c>
      <c r="DZ46" s="5">
        <v>246</v>
      </c>
      <c r="EA46" s="4">
        <v>-0.29107323667718443</v>
      </c>
      <c r="EB46" s="3">
        <v>0.79545153000000002</v>
      </c>
      <c r="EC46" s="3">
        <v>1.12205036</v>
      </c>
      <c r="ED46" s="3">
        <v>-0.32659883000000001</v>
      </c>
      <c r="EF46" s="20" t="s">
        <v>801</v>
      </c>
      <c r="EG46" s="5">
        <v>59</v>
      </c>
      <c r="EH46" s="19">
        <v>-8.7198585977875734E-3</v>
      </c>
      <c r="EI46" s="5">
        <v>246</v>
      </c>
      <c r="EJ46" s="4">
        <v>-0.1037431717185987</v>
      </c>
      <c r="EK46" s="3">
        <v>12.410043349999999</v>
      </c>
      <c r="EL46" s="3">
        <v>13.846525859999996</v>
      </c>
      <c r="EM46" s="3">
        <v>-1.4364825099999976</v>
      </c>
    </row>
    <row r="47" spans="1:143" x14ac:dyDescent="0.35">
      <c r="A47" t="s">
        <v>680</v>
      </c>
      <c r="B47" s="5">
        <v>52</v>
      </c>
      <c r="C47" s="19">
        <v>3.0173245665280892E-3</v>
      </c>
      <c r="D47" s="5">
        <v>46</v>
      </c>
      <c r="E47" s="4">
        <v>2.1500155165291579E-2</v>
      </c>
      <c r="F47" s="3">
        <v>5.8609502500000019</v>
      </c>
      <c r="G47" s="3">
        <v>5.7375911499999983</v>
      </c>
      <c r="H47" s="3">
        <v>-0.94222741999999471</v>
      </c>
      <c r="J47" t="s">
        <v>741</v>
      </c>
      <c r="K47" s="5">
        <v>98</v>
      </c>
      <c r="L47" s="19">
        <v>-2.1054068205886087E-5</v>
      </c>
      <c r="M47" s="5">
        <v>46</v>
      </c>
      <c r="N47" s="4">
        <v>-1</v>
      </c>
      <c r="O47" s="3"/>
      <c r="P47" s="3">
        <v>1.65164E-3</v>
      </c>
      <c r="Q47" s="3">
        <v>-1.65164E-3</v>
      </c>
      <c r="S47" t="s">
        <v>705</v>
      </c>
      <c r="T47" s="5">
        <v>83</v>
      </c>
      <c r="U47" s="19">
        <v>2.1953652725604845E-3</v>
      </c>
      <c r="V47" s="5">
        <v>46</v>
      </c>
      <c r="W47" s="4">
        <v>0.13584898207321472</v>
      </c>
      <c r="X47" s="3">
        <v>1.4975499699999999</v>
      </c>
      <c r="Y47" s="3">
        <v>1.3184410900000001</v>
      </c>
      <c r="Z47" s="3">
        <v>0.1791088799999998</v>
      </c>
      <c r="AB47" t="s">
        <v>732</v>
      </c>
      <c r="AC47" s="5">
        <v>96</v>
      </c>
      <c r="AD47" s="19">
        <v>4.577001151646768E-4</v>
      </c>
      <c r="AE47" s="5">
        <v>46</v>
      </c>
      <c r="AF47" s="4">
        <v>1.1151892868610616</v>
      </c>
      <c r="AG47" s="3">
        <v>0.14301203000000001</v>
      </c>
      <c r="AH47" s="3">
        <v>6.7611930000000001E-2</v>
      </c>
      <c r="AI47" s="3">
        <v>7.5400100000000012E-2</v>
      </c>
      <c r="AK47" s="20" t="s">
        <v>847</v>
      </c>
      <c r="AL47" s="5">
        <v>135</v>
      </c>
      <c r="AM47" s="19">
        <v>1.0103840872236192E-2</v>
      </c>
      <c r="AN47" s="5">
        <v>46</v>
      </c>
      <c r="AO47" s="4">
        <v>359.09818921526869</v>
      </c>
      <c r="AP47" s="3">
        <v>0.41423175000000001</v>
      </c>
      <c r="AQ47" s="3">
        <v>1.15033E-3</v>
      </c>
      <c r="AR47" s="3">
        <v>0.41308142000000003</v>
      </c>
      <c r="AT47" s="20" t="s">
        <v>778</v>
      </c>
      <c r="AU47" s="5">
        <v>122</v>
      </c>
      <c r="AV47" s="19">
        <v>6.9487122610809209E-3</v>
      </c>
      <c r="AW47" s="5">
        <v>46</v>
      </c>
      <c r="AX47" s="4">
        <v>32.158159837035107</v>
      </c>
      <c r="AY47" s="3">
        <v>0.56206032000000006</v>
      </c>
      <c r="AZ47" s="3">
        <v>1.695089E-2</v>
      </c>
      <c r="BA47" s="3">
        <v>0.54510943000000001</v>
      </c>
      <c r="BC47" s="20" t="s">
        <v>903</v>
      </c>
      <c r="BD47" s="5">
        <v>84</v>
      </c>
      <c r="BE47" s="19">
        <v>4.7892263376159679E-3</v>
      </c>
      <c r="BF47" s="5">
        <v>46</v>
      </c>
      <c r="BG47" s="4">
        <v>0.61386312240556262</v>
      </c>
      <c r="BH47" s="3">
        <v>1.0272374500000001</v>
      </c>
      <c r="BI47" s="3">
        <v>0.63650841000000002</v>
      </c>
      <c r="BJ47" s="3">
        <v>0.39072904000000008</v>
      </c>
      <c r="BL47" s="20" t="s">
        <v>875</v>
      </c>
      <c r="BM47" s="5">
        <v>113</v>
      </c>
      <c r="BN47" s="19">
        <v>1.2877999686734707E-3</v>
      </c>
      <c r="BO47" s="5">
        <v>46</v>
      </c>
      <c r="BP47" s="4">
        <v>-1</v>
      </c>
      <c r="BQ47" s="3">
        <v>0.21214817999999999</v>
      </c>
      <c r="BR47" s="3"/>
      <c r="BS47" s="3">
        <v>0.21214817999999999</v>
      </c>
      <c r="BU47" t="s">
        <v>694</v>
      </c>
      <c r="BV47" s="5">
        <v>78</v>
      </c>
      <c r="BW47" s="19">
        <v>1.9867539512727563E-3</v>
      </c>
      <c r="BX47" s="5">
        <v>54</v>
      </c>
      <c r="BY47" s="4">
        <v>0.13765973038435986</v>
      </c>
      <c r="BZ47" s="3">
        <v>0.67127228999999999</v>
      </c>
      <c r="CA47" s="3">
        <v>0.59004662999999991</v>
      </c>
      <c r="CB47" s="3">
        <v>-0.67686328999999956</v>
      </c>
      <c r="CD47" t="s">
        <v>725</v>
      </c>
      <c r="CE47" s="5">
        <v>87</v>
      </c>
      <c r="CF47" s="19">
        <v>-1.1875744220394395E-3</v>
      </c>
      <c r="CG47" s="5">
        <v>54</v>
      </c>
      <c r="CH47" s="4">
        <v>-0.12488325326087235</v>
      </c>
      <c r="CI47" s="3">
        <v>0.65283284000000008</v>
      </c>
      <c r="CJ47" s="3">
        <v>0.74599514</v>
      </c>
      <c r="CK47" s="3">
        <v>-9.316229999999992E-2</v>
      </c>
      <c r="CM47" t="s">
        <v>742</v>
      </c>
      <c r="CN47" s="5">
        <v>98</v>
      </c>
      <c r="CO47" s="19"/>
      <c r="CP47" s="5">
        <v>53</v>
      </c>
      <c r="CQ47" s="4">
        <v>-1</v>
      </c>
      <c r="CR47" s="3"/>
      <c r="CS47" s="3"/>
      <c r="CT47" s="3"/>
      <c r="CV47" t="s">
        <v>709</v>
      </c>
      <c r="CW47" s="5">
        <v>70</v>
      </c>
      <c r="CX47" s="19">
        <v>-3.5253035317540523E-3</v>
      </c>
      <c r="CY47" s="5">
        <v>54</v>
      </c>
      <c r="CZ47" s="4">
        <v>-8.618242597331105E-2</v>
      </c>
      <c r="DA47" s="3">
        <v>6.15783726</v>
      </c>
      <c r="DB47" s="3">
        <v>6.7385848500000005</v>
      </c>
      <c r="DC47" s="3">
        <v>-0.58074759000000054</v>
      </c>
      <c r="DE47" s="20" t="s">
        <v>889</v>
      </c>
      <c r="DF47" s="5">
        <v>73</v>
      </c>
      <c r="DG47" s="19">
        <v>-1.0998503701025284E-2</v>
      </c>
      <c r="DH47" s="5">
        <v>245</v>
      </c>
      <c r="DI47" s="4">
        <v>-0.12984641956844389</v>
      </c>
      <c r="DJ47" s="3">
        <v>3.0133439200000001</v>
      </c>
      <c r="DK47" s="3">
        <v>3.4630023799999998</v>
      </c>
      <c r="DL47" s="3">
        <v>-0.44965845999999976</v>
      </c>
      <c r="DN47" s="20" t="s">
        <v>899</v>
      </c>
      <c r="DO47" s="5">
        <v>101</v>
      </c>
      <c r="DP47" s="19">
        <v>-1.3233671579555606E-2</v>
      </c>
      <c r="DQ47" s="5">
        <v>245</v>
      </c>
      <c r="DR47" s="4">
        <v>-0.40918121970387555</v>
      </c>
      <c r="DS47" s="3">
        <v>1.4989885599999999</v>
      </c>
      <c r="DT47" s="3">
        <v>2.5371376300000001</v>
      </c>
      <c r="DU47" s="3">
        <v>-1.0381490700000002</v>
      </c>
      <c r="DW47" s="20" t="s">
        <v>946</v>
      </c>
      <c r="DX47" s="5">
        <v>158</v>
      </c>
      <c r="DY47" s="19">
        <v>-3.8787288412344681E-3</v>
      </c>
      <c r="DZ47" s="5">
        <v>245</v>
      </c>
      <c r="EA47" s="4">
        <v>-1</v>
      </c>
      <c r="EB47" s="3"/>
      <c r="EC47" s="3">
        <v>0.31644610000000001</v>
      </c>
      <c r="ED47" s="3">
        <v>-0.31644610000000001</v>
      </c>
      <c r="EF47" s="20" t="s">
        <v>926</v>
      </c>
      <c r="EG47" s="5">
        <v>56</v>
      </c>
      <c r="EH47" s="19">
        <v>-7.8386629679948871E-3</v>
      </c>
      <c r="EI47" s="5">
        <v>245</v>
      </c>
      <c r="EJ47" s="4">
        <v>-8.4325599874480961E-2</v>
      </c>
      <c r="EK47" s="3">
        <v>14.022147310000001</v>
      </c>
      <c r="EL47" s="3">
        <v>15.313464379999997</v>
      </c>
      <c r="EM47" s="3">
        <v>-1.2913170699999963</v>
      </c>
    </row>
    <row r="48" spans="1:143" x14ac:dyDescent="0.35">
      <c r="A48" t="s">
        <v>688</v>
      </c>
      <c r="B48" s="5">
        <v>66</v>
      </c>
      <c r="C48" s="19">
        <v>2.8917859737693941E-3</v>
      </c>
      <c r="D48" s="5">
        <v>47</v>
      </c>
      <c r="E48" s="4">
        <v>8.1823791984828143E-2</v>
      </c>
      <c r="F48" s="3">
        <v>1.5631196999999999</v>
      </c>
      <c r="G48" s="3">
        <v>1.44489307</v>
      </c>
      <c r="H48" s="3">
        <v>-2.41758688</v>
      </c>
      <c r="J48" t="s">
        <v>731</v>
      </c>
      <c r="K48" s="5">
        <v>69</v>
      </c>
      <c r="L48" s="19">
        <v>-2.4008169507724252E-4</v>
      </c>
      <c r="M48" s="5">
        <v>47</v>
      </c>
      <c r="N48" s="4">
        <v>-7.5225948411999921E-3</v>
      </c>
      <c r="O48" s="3">
        <v>2.48479962</v>
      </c>
      <c r="P48" s="3">
        <v>2.5036334399999998</v>
      </c>
      <c r="Q48" s="3">
        <v>-1.8833819999999779E-2</v>
      </c>
      <c r="S48" t="s">
        <v>733</v>
      </c>
      <c r="T48" s="5">
        <v>89</v>
      </c>
      <c r="U48" s="19">
        <v>2.1182751230087609E-3</v>
      </c>
      <c r="V48" s="5">
        <v>47</v>
      </c>
      <c r="W48" s="4">
        <v>0.32820082943029472</v>
      </c>
      <c r="X48" s="3">
        <v>0.69938572999999993</v>
      </c>
      <c r="Y48" s="3">
        <v>0.52656625000000001</v>
      </c>
      <c r="Z48" s="3">
        <v>0.17281947999999991</v>
      </c>
      <c r="AB48" t="s">
        <v>740</v>
      </c>
      <c r="AC48" s="5">
        <v>95</v>
      </c>
      <c r="AD48" s="19">
        <v>2.9019629965433921E-4</v>
      </c>
      <c r="AE48" s="5">
        <v>47</v>
      </c>
      <c r="AF48" s="4">
        <v>0.23593863705402174</v>
      </c>
      <c r="AG48" s="3">
        <v>0.25042669000000001</v>
      </c>
      <c r="AH48" s="3">
        <v>0.20262065000000001</v>
      </c>
      <c r="AI48" s="3">
        <v>4.7806039999999994E-2</v>
      </c>
      <c r="AK48" s="20" t="s">
        <v>1028</v>
      </c>
      <c r="AL48" s="5">
        <v>129</v>
      </c>
      <c r="AM48" s="19">
        <v>7.8291573084148594E-3</v>
      </c>
      <c r="AN48" s="5">
        <v>47</v>
      </c>
      <c r="AO48" s="4">
        <v>1.9473969935107283</v>
      </c>
      <c r="AP48" s="3">
        <v>0.48444928999999998</v>
      </c>
      <c r="AQ48" s="3">
        <v>0.16436513</v>
      </c>
      <c r="AR48" s="3">
        <v>0.32008415999999995</v>
      </c>
      <c r="AT48" s="20" t="s">
        <v>793</v>
      </c>
      <c r="AU48" s="5">
        <v>116</v>
      </c>
      <c r="AV48" s="19">
        <v>6.7181815338921112E-3</v>
      </c>
      <c r="AW48" s="5">
        <v>47</v>
      </c>
      <c r="AX48" s="4">
        <v>1.7654584220319887</v>
      </c>
      <c r="AY48" s="3">
        <v>0.82554497999999987</v>
      </c>
      <c r="AZ48" s="3">
        <v>0.29852012</v>
      </c>
      <c r="BA48" s="3">
        <v>0.52702485999999982</v>
      </c>
      <c r="BC48" s="20" t="s">
        <v>808</v>
      </c>
      <c r="BD48" s="5">
        <v>103</v>
      </c>
      <c r="BE48" s="19">
        <v>4.68096967534949E-3</v>
      </c>
      <c r="BF48" s="5">
        <v>47</v>
      </c>
      <c r="BG48" s="4">
        <v>3.0143644821490794</v>
      </c>
      <c r="BH48" s="3">
        <v>0.50858926999999998</v>
      </c>
      <c r="BI48" s="3">
        <v>0.12669235000000001</v>
      </c>
      <c r="BJ48" s="3">
        <v>0.38189691999999997</v>
      </c>
      <c r="BL48" s="20" t="s">
        <v>787</v>
      </c>
      <c r="BM48" s="5">
        <v>116</v>
      </c>
      <c r="BN48" s="19">
        <v>1.045655257951091E-3</v>
      </c>
      <c r="BO48" s="5">
        <v>47</v>
      </c>
      <c r="BP48" s="4">
        <v>687.82147420539854</v>
      </c>
      <c r="BQ48" s="3">
        <v>0.17250845000000001</v>
      </c>
      <c r="BR48" s="3">
        <v>2.5043999999999999E-4</v>
      </c>
      <c r="BS48" s="3">
        <v>0.17225801000000002</v>
      </c>
      <c r="BU48" t="s">
        <v>712</v>
      </c>
      <c r="BV48" s="5">
        <v>84</v>
      </c>
      <c r="BW48" s="19">
        <v>1.9880950757295867E-3</v>
      </c>
      <c r="BX48" s="5">
        <v>53</v>
      </c>
      <c r="BY48" s="4">
        <v>0.20899103961461973</v>
      </c>
      <c r="BZ48" s="3">
        <v>0.47019903000000002</v>
      </c>
      <c r="CA48" s="3">
        <v>0.38891853999999998</v>
      </c>
      <c r="CB48" s="3">
        <v>-0.3626176499999999</v>
      </c>
      <c r="CD48" t="s">
        <v>693</v>
      </c>
      <c r="CE48" s="5">
        <v>73</v>
      </c>
      <c r="CF48" s="19">
        <v>-8.2777375054693706E-4</v>
      </c>
      <c r="CG48" s="5">
        <v>53</v>
      </c>
      <c r="CH48" s="4">
        <v>-2.9472619870683503E-2</v>
      </c>
      <c r="CI48" s="3">
        <v>2.13835628</v>
      </c>
      <c r="CJ48" s="3">
        <v>2.2032930999999998</v>
      </c>
      <c r="CK48" s="3">
        <v>-6.4936819999999784E-2</v>
      </c>
      <c r="CM48" t="s">
        <v>741</v>
      </c>
      <c r="CN48" s="5">
        <v>98</v>
      </c>
      <c r="CO48" s="19"/>
      <c r="CP48" s="5">
        <v>53</v>
      </c>
      <c r="CQ48" s="4">
        <v>-1</v>
      </c>
      <c r="CR48" s="3"/>
      <c r="CS48" s="3"/>
      <c r="CT48" s="3"/>
      <c r="CV48" t="s">
        <v>733</v>
      </c>
      <c r="CW48" s="5">
        <v>89</v>
      </c>
      <c r="CX48" s="19">
        <v>-1.0454406126645173E-3</v>
      </c>
      <c r="CY48" s="5">
        <v>53</v>
      </c>
      <c r="CZ48" s="4">
        <v>-0.10803048113854286</v>
      </c>
      <c r="DA48" s="3">
        <v>1.4219815799999997</v>
      </c>
      <c r="DB48" s="3">
        <v>1.5942042299999999</v>
      </c>
      <c r="DC48" s="3">
        <v>-0.17222265000000014</v>
      </c>
      <c r="DE48" s="20" t="s">
        <v>832</v>
      </c>
      <c r="DF48" s="5">
        <v>112</v>
      </c>
      <c r="DG48" s="19">
        <v>-1.0404037994543643E-2</v>
      </c>
      <c r="DH48" s="5">
        <v>244</v>
      </c>
      <c r="DI48" s="4">
        <v>-0.43055203781278306</v>
      </c>
      <c r="DJ48" s="3">
        <v>0.56257378000000002</v>
      </c>
      <c r="DK48" s="3">
        <v>0.98792833999999996</v>
      </c>
      <c r="DL48" s="3">
        <v>-0.42535455999999994</v>
      </c>
      <c r="DN48" s="20" t="s">
        <v>1013</v>
      </c>
      <c r="DO48" s="5">
        <v>143</v>
      </c>
      <c r="DP48" s="19">
        <v>-1.3178345948870672E-2</v>
      </c>
      <c r="DQ48" s="5">
        <v>244</v>
      </c>
      <c r="DR48" s="4">
        <v>-0.78768568055547683</v>
      </c>
      <c r="DS48" s="3">
        <v>0.27865485000000001</v>
      </c>
      <c r="DT48" s="3">
        <v>1.31246376</v>
      </c>
      <c r="DU48" s="3">
        <v>-1.0338089099999999</v>
      </c>
      <c r="DW48" s="20" t="s">
        <v>1009</v>
      </c>
      <c r="DX48" s="5">
        <v>98</v>
      </c>
      <c r="DY48" s="19">
        <v>-3.8441370666040756E-3</v>
      </c>
      <c r="DZ48" s="5">
        <v>244</v>
      </c>
      <c r="EA48" s="4">
        <v>-0.46915512730598663</v>
      </c>
      <c r="EB48" s="3">
        <v>0.35486269999999998</v>
      </c>
      <c r="EC48" s="3">
        <v>0.66848662999999997</v>
      </c>
      <c r="ED48" s="3">
        <v>-0.31362393</v>
      </c>
      <c r="EF48" s="20" t="s">
        <v>916</v>
      </c>
      <c r="EG48" s="5">
        <v>97</v>
      </c>
      <c r="EH48" s="19">
        <v>-7.7675714292736132E-3</v>
      </c>
      <c r="EI48" s="5">
        <v>244</v>
      </c>
      <c r="EJ48" s="4">
        <v>-0.61663729195227757</v>
      </c>
      <c r="EK48" s="3">
        <v>0.79552940000000005</v>
      </c>
      <c r="EL48" s="3">
        <v>2.07513507</v>
      </c>
      <c r="EM48" s="3">
        <v>-1.27960567</v>
      </c>
    </row>
    <row r="49" spans="1:143" x14ac:dyDescent="0.35">
      <c r="A49" t="s">
        <v>655</v>
      </c>
      <c r="B49" s="5">
        <v>13</v>
      </c>
      <c r="C49" s="19">
        <v>2.7892248078718088E-3</v>
      </c>
      <c r="D49" s="5">
        <v>48</v>
      </c>
      <c r="E49" s="4">
        <v>2.2356938474263899E-3</v>
      </c>
      <c r="F49" s="3">
        <v>51.119926040000031</v>
      </c>
      <c r="G49" s="3">
        <v>51.00589248</v>
      </c>
      <c r="H49" s="3">
        <v>3.6527700400000072</v>
      </c>
      <c r="J49" t="s">
        <v>723</v>
      </c>
      <c r="K49" s="5">
        <v>94</v>
      </c>
      <c r="L49" s="19">
        <v>-2.7079329919498961E-4</v>
      </c>
      <c r="M49" s="5">
        <v>48</v>
      </c>
      <c r="N49" s="4">
        <v>-0.11106714031733844</v>
      </c>
      <c r="O49" s="3">
        <v>0.17002024999999998</v>
      </c>
      <c r="P49" s="3">
        <v>0.19126331999999999</v>
      </c>
      <c r="Q49" s="3">
        <v>-2.1243070000000003E-2</v>
      </c>
      <c r="S49" t="s">
        <v>723</v>
      </c>
      <c r="T49" s="5">
        <v>75</v>
      </c>
      <c r="U49" s="19">
        <v>1.6689835972057148E-3</v>
      </c>
      <c r="V49" s="5">
        <v>48</v>
      </c>
      <c r="W49" s="4">
        <v>5.3843062360074523E-2</v>
      </c>
      <c r="X49" s="3">
        <v>2.6650697800000001</v>
      </c>
      <c r="Y49" s="3">
        <v>2.528905749999999</v>
      </c>
      <c r="Z49" s="3">
        <v>0.1361640300000011</v>
      </c>
      <c r="AB49" t="s">
        <v>734</v>
      </c>
      <c r="AC49" s="5">
        <v>97</v>
      </c>
      <c r="AD49" s="19">
        <v>9.147082178104209E-5</v>
      </c>
      <c r="AE49" s="5">
        <v>48</v>
      </c>
      <c r="AF49" s="4">
        <v>2.4230712949905207</v>
      </c>
      <c r="AG49" s="3">
        <v>2.128743E-2</v>
      </c>
      <c r="AH49" s="3">
        <v>6.21881E-3</v>
      </c>
      <c r="AI49" s="3">
        <v>1.506862E-2</v>
      </c>
      <c r="AK49" s="20" t="s">
        <v>1021</v>
      </c>
      <c r="AL49" s="5">
        <v>138</v>
      </c>
      <c r="AM49" s="19">
        <v>7.6897466506471827E-3</v>
      </c>
      <c r="AN49" s="5">
        <v>48</v>
      </c>
      <c r="AO49" s="4">
        <v>26.870267664607706</v>
      </c>
      <c r="AP49" s="3">
        <v>0.32608463999999998</v>
      </c>
      <c r="AQ49" s="3">
        <v>1.170009E-2</v>
      </c>
      <c r="AR49" s="3">
        <v>0.31438454999999998</v>
      </c>
      <c r="AT49" s="20" t="s">
        <v>789</v>
      </c>
      <c r="AU49" s="5">
        <v>121</v>
      </c>
      <c r="AV49" s="19">
        <v>6.654786944697069E-3</v>
      </c>
      <c r="AW49" s="5">
        <v>48</v>
      </c>
      <c r="AX49" s="4">
        <v>7.0231231587147978</v>
      </c>
      <c r="AY49" s="3">
        <v>0.59638497999999995</v>
      </c>
      <c r="AZ49" s="3">
        <v>7.4333270000000007E-2</v>
      </c>
      <c r="BA49" s="3">
        <v>0.52205170999999995</v>
      </c>
      <c r="BC49" s="20" t="s">
        <v>871</v>
      </c>
      <c r="BD49" s="5">
        <v>66</v>
      </c>
      <c r="BE49" s="19">
        <v>4.5144145527354664E-3</v>
      </c>
      <c r="BF49" s="5">
        <v>48</v>
      </c>
      <c r="BG49" s="4">
        <v>9.4318869288426255E-2</v>
      </c>
      <c r="BH49" s="3">
        <v>4.2732378600000001</v>
      </c>
      <c r="BI49" s="3">
        <v>3.9049293399999998</v>
      </c>
      <c r="BJ49" s="3">
        <v>0.36830852000000025</v>
      </c>
      <c r="BL49" s="20" t="s">
        <v>912</v>
      </c>
      <c r="BM49" s="5">
        <v>83</v>
      </c>
      <c r="BN49" s="19">
        <v>9.6704136104043992E-4</v>
      </c>
      <c r="BO49" s="5">
        <v>48</v>
      </c>
      <c r="BP49" s="4">
        <v>9.732283012395726E-2</v>
      </c>
      <c r="BQ49" s="3">
        <v>1.7962039000000001</v>
      </c>
      <c r="BR49" s="3">
        <v>1.6368965</v>
      </c>
      <c r="BS49" s="3">
        <v>0.1593074000000001</v>
      </c>
      <c r="BU49" t="s">
        <v>725</v>
      </c>
      <c r="BV49" s="5">
        <v>87</v>
      </c>
      <c r="BW49" s="19">
        <v>2.2930628147443256E-3</v>
      </c>
      <c r="BX49" s="5">
        <v>52</v>
      </c>
      <c r="BY49" s="4">
        <v>0.26435044269387631</v>
      </c>
      <c r="BZ49" s="3">
        <v>0.44838651000000002</v>
      </c>
      <c r="CA49" s="3">
        <v>0.35463783999999998</v>
      </c>
      <c r="CB49" s="3">
        <v>-9.316229999999992E-2</v>
      </c>
      <c r="CD49" t="s">
        <v>706</v>
      </c>
      <c r="CE49" s="5">
        <v>72</v>
      </c>
      <c r="CF49" s="19">
        <v>-8.1068385984381733E-4</v>
      </c>
      <c r="CG49" s="5">
        <v>52</v>
      </c>
      <c r="CH49" s="4">
        <v>-2.7492505753986318E-2</v>
      </c>
      <c r="CI49" s="3">
        <v>2.2496218699999999</v>
      </c>
      <c r="CJ49" s="3">
        <v>2.3132180299999998</v>
      </c>
      <c r="CK49" s="3">
        <v>-6.3596159999999902E-2</v>
      </c>
      <c r="CM49" t="s">
        <v>734</v>
      </c>
      <c r="CN49" s="5">
        <v>97</v>
      </c>
      <c r="CO49" s="19">
        <v>2.5667830489039074E-5</v>
      </c>
      <c r="CP49" s="5">
        <v>52</v>
      </c>
      <c r="CQ49" s="4">
        <v>0.82604956825990405</v>
      </c>
      <c r="CR49" s="3">
        <v>4.6292E-3</v>
      </c>
      <c r="CS49" s="3">
        <v>2.5350899999999998E-3</v>
      </c>
      <c r="CT49" s="3">
        <v>2.0941100000000002E-3</v>
      </c>
      <c r="CV49" t="s">
        <v>736</v>
      </c>
      <c r="CW49" s="5">
        <v>90</v>
      </c>
      <c r="CX49" s="19">
        <v>-7.6882779032259559E-4</v>
      </c>
      <c r="CY49" s="5">
        <v>52</v>
      </c>
      <c r="CZ49" s="4">
        <v>-9.5260729748173567E-2</v>
      </c>
      <c r="DA49" s="3">
        <v>1.2028999599999999</v>
      </c>
      <c r="DB49" s="3">
        <v>1.32955427</v>
      </c>
      <c r="DC49" s="3">
        <v>-0.12665431000000016</v>
      </c>
      <c r="DE49" s="20" t="s">
        <v>818</v>
      </c>
      <c r="DF49" s="5">
        <v>57</v>
      </c>
      <c r="DG49" s="19">
        <v>-8.5207898421533947E-3</v>
      </c>
      <c r="DH49" s="5">
        <v>243</v>
      </c>
      <c r="DI49" s="4">
        <v>-6.2351500303050034E-2</v>
      </c>
      <c r="DJ49" s="3">
        <v>5.2386836400000014</v>
      </c>
      <c r="DK49" s="3">
        <v>5.5870442300000001</v>
      </c>
      <c r="DL49" s="3">
        <v>-0.34836058999999864</v>
      </c>
      <c r="DN49" s="20" t="s">
        <v>877</v>
      </c>
      <c r="DO49" s="5">
        <v>205</v>
      </c>
      <c r="DP49" s="19">
        <v>-1.2335376184563134E-2</v>
      </c>
      <c r="DQ49" s="5">
        <v>243</v>
      </c>
      <c r="DR49" s="4">
        <v>-1</v>
      </c>
      <c r="DS49" s="3"/>
      <c r="DT49" s="3">
        <v>0.96767999999999998</v>
      </c>
      <c r="DU49" s="3">
        <v>-0.96767999999999998</v>
      </c>
      <c r="DW49" s="20" t="s">
        <v>935</v>
      </c>
      <c r="DX49" s="5">
        <v>88</v>
      </c>
      <c r="DY49" s="19">
        <v>-3.3623910462573289E-3</v>
      </c>
      <c r="DZ49" s="5">
        <v>243</v>
      </c>
      <c r="EA49" s="4">
        <v>-0.24851840114209467</v>
      </c>
      <c r="EB49" s="3">
        <v>0.82950374000000004</v>
      </c>
      <c r="EC49" s="3">
        <v>1.10382442</v>
      </c>
      <c r="ED49" s="3">
        <v>-0.27432067999999998</v>
      </c>
      <c r="EF49" s="20" t="s">
        <v>1024</v>
      </c>
      <c r="EG49" s="5">
        <v>134</v>
      </c>
      <c r="EH49" s="19">
        <v>-6.8584658419410345E-3</v>
      </c>
      <c r="EI49" s="5">
        <v>243</v>
      </c>
      <c r="EJ49" s="4">
        <v>-0.97005937213534998</v>
      </c>
      <c r="EK49" s="3">
        <v>3.487229E-2</v>
      </c>
      <c r="EL49" s="3">
        <v>1.1647147200000001</v>
      </c>
      <c r="EM49" s="3">
        <v>-1.1298424300000001</v>
      </c>
    </row>
    <row r="50" spans="1:143" x14ac:dyDescent="0.35">
      <c r="A50" t="s">
        <v>661</v>
      </c>
      <c r="B50" s="5">
        <v>9</v>
      </c>
      <c r="C50" s="19">
        <v>2.7475208025793921E-3</v>
      </c>
      <c r="D50" s="5">
        <v>49</v>
      </c>
      <c r="E50" s="4">
        <v>1.1519362157672575E-3</v>
      </c>
      <c r="F50" s="3">
        <v>97.625149539999981</v>
      </c>
      <c r="G50" s="3">
        <v>97.51282098999998</v>
      </c>
      <c r="H50" s="3">
        <v>2.9948181499999578</v>
      </c>
      <c r="J50" t="s">
        <v>710</v>
      </c>
      <c r="K50" s="5">
        <v>65</v>
      </c>
      <c r="L50" s="19">
        <v>-4.7967363615213348E-4</v>
      </c>
      <c r="M50" s="5">
        <v>49</v>
      </c>
      <c r="N50" s="4">
        <v>-1.0593687180761813E-2</v>
      </c>
      <c r="O50" s="3">
        <v>3.514412609999999</v>
      </c>
      <c r="P50" s="3">
        <v>3.5520418299999998</v>
      </c>
      <c r="Q50" s="3">
        <v>-3.7629220000000796E-2</v>
      </c>
      <c r="S50" t="s">
        <v>731</v>
      </c>
      <c r="T50" s="5">
        <v>62</v>
      </c>
      <c r="U50" s="19">
        <v>1.312183826277215E-3</v>
      </c>
      <c r="V50" s="5">
        <v>49</v>
      </c>
      <c r="W50" s="4">
        <v>1.7673825607117166E-2</v>
      </c>
      <c r="X50" s="3">
        <v>6.1642897999999979</v>
      </c>
      <c r="Y50" s="3">
        <v>6.0572352800000004</v>
      </c>
      <c r="Z50" s="3">
        <v>0.10705451999999749</v>
      </c>
      <c r="AB50" t="s">
        <v>741</v>
      </c>
      <c r="AC50" s="5">
        <v>98</v>
      </c>
      <c r="AD50" s="19"/>
      <c r="AE50" s="5">
        <v>49</v>
      </c>
      <c r="AF50" s="4">
        <v>-1</v>
      </c>
      <c r="AG50" s="3"/>
      <c r="AH50" s="3"/>
      <c r="AI50" s="3"/>
      <c r="AK50" s="20" t="s">
        <v>792</v>
      </c>
      <c r="AL50" s="5">
        <v>128</v>
      </c>
      <c r="AM50" s="19">
        <v>7.0146946026929027E-3</v>
      </c>
      <c r="AN50" s="5">
        <v>49</v>
      </c>
      <c r="AO50" s="4">
        <v>2.5417595241537003</v>
      </c>
      <c r="AP50" s="3">
        <v>0.39961570000000002</v>
      </c>
      <c r="AQ50" s="3">
        <v>0.11282971</v>
      </c>
      <c r="AR50" s="3">
        <v>0.28678599000000005</v>
      </c>
      <c r="AT50" s="20" t="s">
        <v>908</v>
      </c>
      <c r="AU50" s="5">
        <v>119</v>
      </c>
      <c r="AV50" s="19">
        <v>6.4040049787419673E-3</v>
      </c>
      <c r="AW50" s="5">
        <v>49</v>
      </c>
      <c r="AX50" s="4">
        <v>2.5982835078371287</v>
      </c>
      <c r="AY50" s="3">
        <v>0.69572861999999991</v>
      </c>
      <c r="AZ50" s="3">
        <v>0.19335014</v>
      </c>
      <c r="BA50" s="3">
        <v>0.50237847999999996</v>
      </c>
      <c r="BC50" s="20" t="s">
        <v>867</v>
      </c>
      <c r="BD50" s="5">
        <v>76</v>
      </c>
      <c r="BE50" s="19">
        <v>4.3910732551698597E-3</v>
      </c>
      <c r="BF50" s="5">
        <v>49</v>
      </c>
      <c r="BG50" s="4">
        <v>0.21394682409837418</v>
      </c>
      <c r="BH50" s="3">
        <v>2.0327072199999998</v>
      </c>
      <c r="BI50" s="3">
        <v>1.6744615</v>
      </c>
      <c r="BJ50" s="3">
        <v>0.35824571999999977</v>
      </c>
      <c r="BL50" s="20" t="s">
        <v>988</v>
      </c>
      <c r="BM50" s="5">
        <v>70</v>
      </c>
      <c r="BN50" s="19">
        <v>8.3463417448481115E-4</v>
      </c>
      <c r="BO50" s="5">
        <v>49</v>
      </c>
      <c r="BP50" s="4">
        <v>2.5579279878131356E-2</v>
      </c>
      <c r="BQ50" s="3">
        <v>5.5127460599999996</v>
      </c>
      <c r="BR50" s="3">
        <v>5.3752510100000013</v>
      </c>
      <c r="BS50" s="3">
        <v>0.13749504999999829</v>
      </c>
      <c r="BU50" t="s">
        <v>653</v>
      </c>
      <c r="BV50" s="5">
        <v>38</v>
      </c>
      <c r="BW50" s="19">
        <v>2.4638745698389642E-3</v>
      </c>
      <c r="BX50" s="5">
        <v>51</v>
      </c>
      <c r="BY50" s="4">
        <v>7.6180991440857326E-3</v>
      </c>
      <c r="BZ50" s="3">
        <v>13.323462320000001</v>
      </c>
      <c r="CA50" s="3">
        <v>13.22273025</v>
      </c>
      <c r="CB50" s="3">
        <v>-1.0558978999999979</v>
      </c>
      <c r="CD50" t="s">
        <v>740</v>
      </c>
      <c r="CE50" s="5">
        <v>97</v>
      </c>
      <c r="CF50" s="19">
        <v>-7.3188483736868885E-4</v>
      </c>
      <c r="CG50" s="5">
        <v>51</v>
      </c>
      <c r="CH50" s="4">
        <v>-0.87528454773907649</v>
      </c>
      <c r="CI50" s="3">
        <v>8.1807500000000005E-3</v>
      </c>
      <c r="CJ50" s="3">
        <v>6.5595319999999999E-2</v>
      </c>
      <c r="CK50" s="3">
        <v>-5.7414569999999998E-2</v>
      </c>
      <c r="CM50" t="s">
        <v>720</v>
      </c>
      <c r="CN50" s="5">
        <v>86</v>
      </c>
      <c r="CO50" s="19">
        <v>5.4093104070273505E-4</v>
      </c>
      <c r="CP50" s="5">
        <v>51</v>
      </c>
      <c r="CQ50" s="4">
        <v>6.3868529633010596E-2</v>
      </c>
      <c r="CR50" s="3">
        <v>0.73511159999999998</v>
      </c>
      <c r="CS50" s="3">
        <v>0.69097973999999995</v>
      </c>
      <c r="CT50" s="3">
        <v>4.4131860000000023E-2</v>
      </c>
      <c r="CV50" t="s">
        <v>705</v>
      </c>
      <c r="CW50" s="5">
        <v>83</v>
      </c>
      <c r="CX50" s="19">
        <v>-6.4784409147753883E-4</v>
      </c>
      <c r="CY50" s="5">
        <v>51</v>
      </c>
      <c r="CZ50" s="4">
        <v>-4.2438674955283084E-2</v>
      </c>
      <c r="DA50" s="3">
        <v>2.4080537899999999</v>
      </c>
      <c r="DB50" s="3">
        <v>2.5147776200000003</v>
      </c>
      <c r="DC50" s="3">
        <v>-0.10672383000000041</v>
      </c>
      <c r="DE50" s="20" t="s">
        <v>1008</v>
      </c>
      <c r="DF50" s="5">
        <v>170</v>
      </c>
      <c r="DG50" s="19">
        <v>-8.1935872722753277E-3</v>
      </c>
      <c r="DH50" s="5">
        <v>242</v>
      </c>
      <c r="DI50" s="4">
        <v>-0.92390661118612438</v>
      </c>
      <c r="DJ50" s="3">
        <v>2.7589389999999998E-2</v>
      </c>
      <c r="DK50" s="3">
        <v>0.36257275999999999</v>
      </c>
      <c r="DL50" s="3">
        <v>-0.33498337</v>
      </c>
      <c r="DN50" s="20" t="s">
        <v>907</v>
      </c>
      <c r="DO50" s="5">
        <v>111</v>
      </c>
      <c r="DP50" s="19">
        <v>-1.0639982058186061E-2</v>
      </c>
      <c r="DQ50" s="5">
        <v>242</v>
      </c>
      <c r="DR50" s="4">
        <v>-0.46701181289427873</v>
      </c>
      <c r="DS50" s="3">
        <v>0.95259869000000008</v>
      </c>
      <c r="DT50" s="3">
        <v>1.7872791800000001</v>
      </c>
      <c r="DU50" s="3">
        <v>-0.83468049</v>
      </c>
      <c r="DW50" s="20" t="s">
        <v>813</v>
      </c>
      <c r="DX50" s="5">
        <v>108</v>
      </c>
      <c r="DY50" s="19">
        <v>-2.9133226006720701E-3</v>
      </c>
      <c r="DZ50" s="5">
        <v>242</v>
      </c>
      <c r="EA50" s="4">
        <v>-0.68570413482165837</v>
      </c>
      <c r="EB50" s="3">
        <v>0.10894337</v>
      </c>
      <c r="EC50" s="3">
        <v>0.34662680000000001</v>
      </c>
      <c r="ED50" s="3">
        <v>-0.23768343000000003</v>
      </c>
      <c r="EF50" s="20" t="s">
        <v>945</v>
      </c>
      <c r="EG50" s="5">
        <v>111</v>
      </c>
      <c r="EH50" s="19">
        <v>-6.5823841695588211E-3</v>
      </c>
      <c r="EI50" s="5">
        <v>242</v>
      </c>
      <c r="EJ50" s="4">
        <v>-0.81240362058055493</v>
      </c>
      <c r="EK50" s="3">
        <v>0.25039561999999999</v>
      </c>
      <c r="EL50" s="3">
        <v>1.33475721</v>
      </c>
      <c r="EM50" s="3">
        <v>-1.0843615900000001</v>
      </c>
    </row>
    <row r="51" spans="1:143" x14ac:dyDescent="0.35">
      <c r="A51" t="s">
        <v>735</v>
      </c>
      <c r="B51" s="5">
        <v>91</v>
      </c>
      <c r="C51" s="19">
        <v>2.5099076945472544E-3</v>
      </c>
      <c r="D51" s="5">
        <v>50</v>
      </c>
      <c r="E51" s="4">
        <v>0.57096989476008364</v>
      </c>
      <c r="F51" s="3">
        <v>0.28233295000000008</v>
      </c>
      <c r="G51" s="3">
        <v>0.17971888</v>
      </c>
      <c r="H51" s="3">
        <v>7.1665630000000036E-2</v>
      </c>
      <c r="J51" t="s">
        <v>720</v>
      </c>
      <c r="K51" s="5">
        <v>88</v>
      </c>
      <c r="L51" s="19">
        <v>-6.3764530655291212E-4</v>
      </c>
      <c r="M51" s="5">
        <v>50</v>
      </c>
      <c r="N51" s="4">
        <v>-9.0052933184087802E-2</v>
      </c>
      <c r="O51" s="3">
        <v>0.50544837000000009</v>
      </c>
      <c r="P51" s="3">
        <v>0.55547007999999998</v>
      </c>
      <c r="Q51" s="3">
        <v>-5.0021709999999886E-2</v>
      </c>
      <c r="S51" t="s">
        <v>732</v>
      </c>
      <c r="T51" s="5">
        <v>96</v>
      </c>
      <c r="U51" s="19">
        <v>6.2545441922608603E-4</v>
      </c>
      <c r="V51" s="5">
        <v>50</v>
      </c>
      <c r="W51" s="4">
        <v>0.98216925407975642</v>
      </c>
      <c r="X51" s="3">
        <v>0.10298177999999999</v>
      </c>
      <c r="Y51" s="3">
        <v>5.195408E-2</v>
      </c>
      <c r="Z51" s="3">
        <v>5.1027699999999995E-2</v>
      </c>
      <c r="AB51" t="s">
        <v>742</v>
      </c>
      <c r="AC51" s="5">
        <v>98</v>
      </c>
      <c r="AD51" s="19"/>
      <c r="AE51" s="5">
        <v>49</v>
      </c>
      <c r="AF51" s="4">
        <v>-1</v>
      </c>
      <c r="AG51" s="3"/>
      <c r="AH51" s="3"/>
      <c r="AI51" s="3"/>
      <c r="AK51" s="20" t="s">
        <v>908</v>
      </c>
      <c r="AL51" s="5">
        <v>119</v>
      </c>
      <c r="AM51" s="19">
        <v>6.878065989348349E-3</v>
      </c>
      <c r="AN51" s="5">
        <v>50</v>
      </c>
      <c r="AO51" s="4">
        <v>2.7025809925791497</v>
      </c>
      <c r="AP51" s="3">
        <v>0.38524884999999998</v>
      </c>
      <c r="AQ51" s="3">
        <v>0.10404873000000001</v>
      </c>
      <c r="AR51" s="3">
        <v>0.28120011999999994</v>
      </c>
      <c r="AT51" s="20" t="s">
        <v>775</v>
      </c>
      <c r="AU51" s="5">
        <v>125</v>
      </c>
      <c r="AV51" s="19">
        <v>6.144483797497876E-3</v>
      </c>
      <c r="AW51" s="5">
        <v>50</v>
      </c>
      <c r="AX51" s="4">
        <v>6.9744836922393096</v>
      </c>
      <c r="AY51" s="3">
        <v>0.55113156000000008</v>
      </c>
      <c r="AZ51" s="3">
        <v>6.9111880000000001E-2</v>
      </c>
      <c r="BA51" s="3">
        <v>0.48201968000000006</v>
      </c>
      <c r="BC51" s="20" t="s">
        <v>828</v>
      </c>
      <c r="BD51" s="5">
        <v>81</v>
      </c>
      <c r="BE51" s="19">
        <v>4.2933371540321468E-3</v>
      </c>
      <c r="BF51" s="5">
        <v>50</v>
      </c>
      <c r="BG51" s="4">
        <v>1.2354016842805753</v>
      </c>
      <c r="BH51" s="3">
        <v>0.63380069000000006</v>
      </c>
      <c r="BI51" s="3">
        <v>0.2835287700000001</v>
      </c>
      <c r="BJ51" s="3">
        <v>0.35027191999999996</v>
      </c>
      <c r="BL51" s="20" t="s">
        <v>915</v>
      </c>
      <c r="BM51" s="5">
        <v>110</v>
      </c>
      <c r="BN51" s="19">
        <v>7.9252235967370102E-4</v>
      </c>
      <c r="BO51" s="5">
        <v>50</v>
      </c>
      <c r="BP51" s="4">
        <v>0.99157774321067427</v>
      </c>
      <c r="BQ51" s="3">
        <v>0.26222429000000003</v>
      </c>
      <c r="BR51" s="3">
        <v>0.13166661000000002</v>
      </c>
      <c r="BS51" s="3">
        <v>0.13055768000000001</v>
      </c>
      <c r="BU51" t="s">
        <v>735</v>
      </c>
      <c r="BV51" s="5">
        <v>91</v>
      </c>
      <c r="BW51" s="19">
        <v>2.5099076945472544E-3</v>
      </c>
      <c r="BX51" s="5">
        <v>50</v>
      </c>
      <c r="BY51" s="4">
        <v>0.57096989476008364</v>
      </c>
      <c r="BZ51" s="3">
        <v>0.28233295000000008</v>
      </c>
      <c r="CA51" s="3">
        <v>0.17971888</v>
      </c>
      <c r="CB51" s="3">
        <v>7.1665630000000036E-2</v>
      </c>
      <c r="CD51" t="s">
        <v>720</v>
      </c>
      <c r="CE51" s="5">
        <v>88</v>
      </c>
      <c r="CF51" s="19">
        <v>-6.3764530655291212E-4</v>
      </c>
      <c r="CG51" s="5">
        <v>50</v>
      </c>
      <c r="CH51" s="4">
        <v>-9.0052933184087802E-2</v>
      </c>
      <c r="CI51" s="3">
        <v>0.50544837000000009</v>
      </c>
      <c r="CJ51" s="3">
        <v>0.55547007999999998</v>
      </c>
      <c r="CK51" s="3">
        <v>-5.0021709999999886E-2</v>
      </c>
      <c r="CM51" t="s">
        <v>732</v>
      </c>
      <c r="CN51" s="5">
        <v>96</v>
      </c>
      <c r="CO51" s="19">
        <v>6.2545441922608603E-4</v>
      </c>
      <c r="CP51" s="5">
        <v>50</v>
      </c>
      <c r="CQ51" s="4">
        <v>0.98216925407975642</v>
      </c>
      <c r="CR51" s="3">
        <v>0.10298177999999999</v>
      </c>
      <c r="CS51" s="3">
        <v>5.195408E-2</v>
      </c>
      <c r="CT51" s="3">
        <v>5.1027699999999995E-2</v>
      </c>
      <c r="CV51" t="s">
        <v>742</v>
      </c>
      <c r="CW51" s="5">
        <v>98</v>
      </c>
      <c r="CX51" s="19"/>
      <c r="CY51" s="5">
        <v>49</v>
      </c>
      <c r="CZ51" s="4">
        <v>-1</v>
      </c>
      <c r="DA51" s="3"/>
      <c r="DB51" s="3"/>
      <c r="DC51" s="3"/>
      <c r="DE51" s="20" t="s">
        <v>979</v>
      </c>
      <c r="DF51" s="5">
        <v>100</v>
      </c>
      <c r="DG51" s="19">
        <v>-6.6202315716143946E-3</v>
      </c>
      <c r="DH51" s="5">
        <v>241</v>
      </c>
      <c r="DI51" s="4">
        <v>-0.27039370973767796</v>
      </c>
      <c r="DJ51" s="3">
        <v>0.73032191000000002</v>
      </c>
      <c r="DK51" s="3">
        <v>1.00098083</v>
      </c>
      <c r="DL51" s="3">
        <v>-0.27065892000000003</v>
      </c>
      <c r="DN51" s="20" t="s">
        <v>979</v>
      </c>
      <c r="DO51" s="5">
        <v>100</v>
      </c>
      <c r="DP51" s="19">
        <v>-1.0124334448128129E-2</v>
      </c>
      <c r="DQ51" s="5">
        <v>241</v>
      </c>
      <c r="DR51" s="4">
        <v>-0.32812405217744089</v>
      </c>
      <c r="DS51" s="3">
        <v>1.62628583</v>
      </c>
      <c r="DT51" s="3">
        <v>2.4205150299999998</v>
      </c>
      <c r="DU51" s="3">
        <v>-0.79422919999999975</v>
      </c>
      <c r="DW51" s="20" t="s">
        <v>748</v>
      </c>
      <c r="DX51" s="5">
        <v>126</v>
      </c>
      <c r="DY51" s="19">
        <v>-2.6644490391160287E-3</v>
      </c>
      <c r="DZ51" s="5">
        <v>241</v>
      </c>
      <c r="EA51" s="4">
        <v>-0.97102857993370639</v>
      </c>
      <c r="EB51" s="3">
        <v>6.4856800000000006E-3</v>
      </c>
      <c r="EC51" s="3">
        <v>0.22386476</v>
      </c>
      <c r="ED51" s="3">
        <v>-0.21737908</v>
      </c>
      <c r="EF51" s="20" t="s">
        <v>925</v>
      </c>
      <c r="EG51" s="5">
        <v>131</v>
      </c>
      <c r="EH51" s="19">
        <v>-6.3445169460433787E-3</v>
      </c>
      <c r="EI51" s="5">
        <v>241</v>
      </c>
      <c r="EJ51" s="4">
        <v>-0.96354230891998782</v>
      </c>
      <c r="EK51" s="3">
        <v>3.9546480000000002E-2</v>
      </c>
      <c r="EL51" s="3">
        <v>1.0847225599999999</v>
      </c>
      <c r="EM51" s="3">
        <v>-1.0451760799999998</v>
      </c>
    </row>
    <row r="52" spans="1:143" x14ac:dyDescent="0.35">
      <c r="A52" t="s">
        <v>653</v>
      </c>
      <c r="B52" s="5">
        <v>38</v>
      </c>
      <c r="C52" s="19">
        <v>2.4638745698389642E-3</v>
      </c>
      <c r="D52" s="5">
        <v>51</v>
      </c>
      <c r="E52" s="4">
        <v>7.6180991440857326E-3</v>
      </c>
      <c r="F52" s="3">
        <v>13.323462320000001</v>
      </c>
      <c r="G52" s="3">
        <v>13.22273025</v>
      </c>
      <c r="H52" s="3">
        <v>-1.0558978999999979</v>
      </c>
      <c r="J52" t="s">
        <v>740</v>
      </c>
      <c r="K52" s="5">
        <v>97</v>
      </c>
      <c r="L52" s="19">
        <v>-7.3188483736868885E-4</v>
      </c>
      <c r="M52" s="5">
        <v>51</v>
      </c>
      <c r="N52" s="4">
        <v>-0.87528454773907649</v>
      </c>
      <c r="O52" s="3">
        <v>8.1807500000000005E-3</v>
      </c>
      <c r="P52" s="3">
        <v>6.5595319999999999E-2</v>
      </c>
      <c r="Q52" s="3">
        <v>-5.7414569999999998E-2</v>
      </c>
      <c r="S52" t="s">
        <v>720</v>
      </c>
      <c r="T52" s="5">
        <v>86</v>
      </c>
      <c r="U52" s="19">
        <v>5.4093104070273505E-4</v>
      </c>
      <c r="V52" s="5">
        <v>51</v>
      </c>
      <c r="W52" s="4">
        <v>6.3868529633010596E-2</v>
      </c>
      <c r="X52" s="3">
        <v>0.73511159999999998</v>
      </c>
      <c r="Y52" s="3">
        <v>0.69097973999999995</v>
      </c>
      <c r="Z52" s="3">
        <v>4.4131860000000023E-2</v>
      </c>
      <c r="AB52" t="s">
        <v>705</v>
      </c>
      <c r="AC52" s="5">
        <v>83</v>
      </c>
      <c r="AD52" s="19">
        <v>-6.4784409147753883E-4</v>
      </c>
      <c r="AE52" s="5">
        <v>51</v>
      </c>
      <c r="AF52" s="4">
        <v>-4.2438674955283084E-2</v>
      </c>
      <c r="AG52" s="3">
        <v>2.4080537899999999</v>
      </c>
      <c r="AH52" s="3">
        <v>2.5147776200000003</v>
      </c>
      <c r="AI52" s="3">
        <v>-0.10672383000000041</v>
      </c>
      <c r="AK52" s="20" t="s">
        <v>794</v>
      </c>
      <c r="AL52" s="5">
        <v>97</v>
      </c>
      <c r="AM52" s="19">
        <v>6.7012951215158593E-3</v>
      </c>
      <c r="AN52" s="5">
        <v>51</v>
      </c>
      <c r="AO52" s="4">
        <v>0.25789027127572384</v>
      </c>
      <c r="AP52" s="3">
        <v>1.3363361199999999</v>
      </c>
      <c r="AQ52" s="3">
        <v>1.06236303</v>
      </c>
      <c r="AR52" s="3">
        <v>0.27397308999999992</v>
      </c>
      <c r="AT52" s="20" t="s">
        <v>836</v>
      </c>
      <c r="AU52" s="5">
        <v>88</v>
      </c>
      <c r="AV52" s="19">
        <v>6.1023655906628322E-3</v>
      </c>
      <c r="AW52" s="5">
        <v>51</v>
      </c>
      <c r="AX52" s="4">
        <v>0.20032958854899663</v>
      </c>
      <c r="AY52" s="3">
        <v>2.8683556699999997</v>
      </c>
      <c r="AZ52" s="3">
        <v>2.3896400600000001</v>
      </c>
      <c r="BA52" s="3">
        <v>0.47871560999999963</v>
      </c>
      <c r="BC52" s="20" t="s">
        <v>761</v>
      </c>
      <c r="BD52" s="5">
        <v>65</v>
      </c>
      <c r="BE52" s="19">
        <v>3.6807163436217085E-3</v>
      </c>
      <c r="BF52" s="5">
        <v>51</v>
      </c>
      <c r="BG52" s="4">
        <v>8.1352619716292818E-2</v>
      </c>
      <c r="BH52" s="3">
        <v>3.9915214899999998</v>
      </c>
      <c r="BI52" s="3">
        <v>3.6912302399999999</v>
      </c>
      <c r="BJ52" s="3">
        <v>0.3002912499999999</v>
      </c>
      <c r="BL52" s="20" t="s">
        <v>792</v>
      </c>
      <c r="BM52" s="5">
        <v>119</v>
      </c>
      <c r="BN52" s="19">
        <v>6.6251493898746591E-4</v>
      </c>
      <c r="BO52" s="5">
        <v>51</v>
      </c>
      <c r="BP52" s="4">
        <v>4624.6042372881357</v>
      </c>
      <c r="BQ52" s="3">
        <v>0.10916426</v>
      </c>
      <c r="BR52" s="3">
        <v>2.3600000000000001E-5</v>
      </c>
      <c r="BS52" s="3">
        <v>0.10914066</v>
      </c>
      <c r="BU52" t="s">
        <v>661</v>
      </c>
      <c r="BV52" s="5">
        <v>9</v>
      </c>
      <c r="BW52" s="19">
        <v>2.7475208025793921E-3</v>
      </c>
      <c r="BX52" s="5">
        <v>49</v>
      </c>
      <c r="BY52" s="4">
        <v>1.1519362157672575E-3</v>
      </c>
      <c r="BZ52" s="3">
        <v>97.625149539999981</v>
      </c>
      <c r="CA52" s="3">
        <v>97.51282098999998</v>
      </c>
      <c r="CB52" s="3">
        <v>2.9948181499999578</v>
      </c>
      <c r="CD52" t="s">
        <v>710</v>
      </c>
      <c r="CE52" s="5">
        <v>65</v>
      </c>
      <c r="CF52" s="19">
        <v>-4.7967363615213348E-4</v>
      </c>
      <c r="CG52" s="5">
        <v>49</v>
      </c>
      <c r="CH52" s="4">
        <v>-1.0593687180761813E-2</v>
      </c>
      <c r="CI52" s="3">
        <v>3.514412609999999</v>
      </c>
      <c r="CJ52" s="3">
        <v>3.5520418299999998</v>
      </c>
      <c r="CK52" s="3">
        <v>-3.7629220000000796E-2</v>
      </c>
      <c r="CM52" t="s">
        <v>731</v>
      </c>
      <c r="CN52" s="5">
        <v>62</v>
      </c>
      <c r="CO52" s="19">
        <v>1.312183826277215E-3</v>
      </c>
      <c r="CP52" s="5">
        <v>49</v>
      </c>
      <c r="CQ52" s="4">
        <v>1.7673825607117166E-2</v>
      </c>
      <c r="CR52" s="3">
        <v>6.1642897999999979</v>
      </c>
      <c r="CS52" s="3">
        <v>6.0572352800000004</v>
      </c>
      <c r="CT52" s="3">
        <v>0.10705451999999749</v>
      </c>
      <c r="CV52" t="s">
        <v>741</v>
      </c>
      <c r="CW52" s="5">
        <v>98</v>
      </c>
      <c r="CX52" s="19"/>
      <c r="CY52" s="5">
        <v>49</v>
      </c>
      <c r="CZ52" s="4">
        <v>-1</v>
      </c>
      <c r="DA52" s="3"/>
      <c r="DB52" s="3"/>
      <c r="DC52" s="3"/>
      <c r="DE52" s="20" t="s">
        <v>760</v>
      </c>
      <c r="DF52" s="5">
        <v>49</v>
      </c>
      <c r="DG52" s="19">
        <v>-5.9865068498229923E-3</v>
      </c>
      <c r="DH52" s="5">
        <v>240</v>
      </c>
      <c r="DI52" s="4">
        <v>-2.9680588010951081E-2</v>
      </c>
      <c r="DJ52" s="3">
        <v>8.0013794499999999</v>
      </c>
      <c r="DK52" s="3">
        <v>8.2461294200000026</v>
      </c>
      <c r="DL52" s="3">
        <v>-0.24474997000000265</v>
      </c>
      <c r="DN52" s="20" t="s">
        <v>773</v>
      </c>
      <c r="DO52" s="5">
        <v>108</v>
      </c>
      <c r="DP52" s="19">
        <v>-7.8088152571537369E-3</v>
      </c>
      <c r="DQ52" s="5">
        <v>240</v>
      </c>
      <c r="DR52" s="4">
        <v>-0.36414587339538484</v>
      </c>
      <c r="DS52" s="3">
        <v>1.06966212</v>
      </c>
      <c r="DT52" s="3">
        <v>1.68224452</v>
      </c>
      <c r="DU52" s="3">
        <v>-0.61258239999999997</v>
      </c>
      <c r="DW52" s="20" t="s">
        <v>762</v>
      </c>
      <c r="DX52" s="5">
        <v>95</v>
      </c>
      <c r="DY52" s="19">
        <v>-2.0227142991377104E-3</v>
      </c>
      <c r="DZ52" s="5">
        <v>240</v>
      </c>
      <c r="EA52" s="4">
        <v>-0.91714404727797871</v>
      </c>
      <c r="EB52" s="3">
        <v>1.49084E-2</v>
      </c>
      <c r="EC52" s="3">
        <v>0.17993155</v>
      </c>
      <c r="ED52" s="3">
        <v>-0.16502315000000001</v>
      </c>
      <c r="EF52" s="20" t="s">
        <v>773</v>
      </c>
      <c r="EG52" s="5">
        <v>85</v>
      </c>
      <c r="EH52" s="19">
        <v>-6.3328473082657792E-3</v>
      </c>
      <c r="EI52" s="5">
        <v>240</v>
      </c>
      <c r="EJ52" s="4">
        <v>-0.37668519319446903</v>
      </c>
      <c r="EK52" s="3">
        <v>1.7263100999999998</v>
      </c>
      <c r="EL52" s="3">
        <v>2.76956376</v>
      </c>
      <c r="EM52" s="3">
        <v>-1.0432536600000002</v>
      </c>
    </row>
    <row r="53" spans="1:143" x14ac:dyDescent="0.35">
      <c r="A53" t="s">
        <v>725</v>
      </c>
      <c r="B53" s="5">
        <v>87</v>
      </c>
      <c r="C53" s="19">
        <v>2.2930628147443256E-3</v>
      </c>
      <c r="D53" s="5">
        <v>52</v>
      </c>
      <c r="E53" s="4">
        <v>0.26435044269387631</v>
      </c>
      <c r="F53" s="3">
        <v>0.44838651000000002</v>
      </c>
      <c r="G53" s="3">
        <v>0.35463783999999998</v>
      </c>
      <c r="H53" s="3">
        <v>-9.316229999999992E-2</v>
      </c>
      <c r="J53" t="s">
        <v>706</v>
      </c>
      <c r="K53" s="5">
        <v>72</v>
      </c>
      <c r="L53" s="19">
        <v>-8.1068385984381733E-4</v>
      </c>
      <c r="M53" s="5">
        <v>52</v>
      </c>
      <c r="N53" s="4">
        <v>-2.7492505753986318E-2</v>
      </c>
      <c r="O53" s="3">
        <v>2.2496218699999999</v>
      </c>
      <c r="P53" s="3">
        <v>2.3132180299999998</v>
      </c>
      <c r="Q53" s="3">
        <v>-6.3596159999999902E-2</v>
      </c>
      <c r="S53" t="s">
        <v>734</v>
      </c>
      <c r="T53" s="5">
        <v>97</v>
      </c>
      <c r="U53" s="19">
        <v>2.5667830489039074E-5</v>
      </c>
      <c r="V53" s="5">
        <v>52</v>
      </c>
      <c r="W53" s="4">
        <v>0.82604956825990405</v>
      </c>
      <c r="X53" s="3">
        <v>4.6292E-3</v>
      </c>
      <c r="Y53" s="3">
        <v>2.5350899999999998E-3</v>
      </c>
      <c r="Z53" s="3">
        <v>2.0941100000000002E-3</v>
      </c>
      <c r="AB53" t="s">
        <v>736</v>
      </c>
      <c r="AC53" s="5">
        <v>90</v>
      </c>
      <c r="AD53" s="19">
        <v>-7.6882779032259559E-4</v>
      </c>
      <c r="AE53" s="5">
        <v>52</v>
      </c>
      <c r="AF53" s="4">
        <v>-9.5260729748173567E-2</v>
      </c>
      <c r="AG53" s="3">
        <v>1.2028999599999999</v>
      </c>
      <c r="AH53" s="3">
        <v>1.32955427</v>
      </c>
      <c r="AI53" s="3">
        <v>-0.12665431000000016</v>
      </c>
      <c r="AK53" s="20" t="s">
        <v>1009</v>
      </c>
      <c r="AL53" s="5">
        <v>106</v>
      </c>
      <c r="AM53" s="19">
        <v>5.7496541933567914E-3</v>
      </c>
      <c r="AN53" s="5">
        <v>52</v>
      </c>
      <c r="AO53" s="4">
        <v>0.64970770466926542</v>
      </c>
      <c r="AP53" s="3">
        <v>0.59687016999999998</v>
      </c>
      <c r="AQ53" s="3">
        <v>0.36180359000000001</v>
      </c>
      <c r="AR53" s="3">
        <v>0.23506657999999997</v>
      </c>
      <c r="AT53" s="20" t="s">
        <v>860</v>
      </c>
      <c r="AU53" s="5">
        <v>96</v>
      </c>
      <c r="AV53" s="19">
        <v>5.9661573796764619E-3</v>
      </c>
      <c r="AW53" s="5">
        <v>52</v>
      </c>
      <c r="AX53" s="4">
        <v>0.29371794454224998</v>
      </c>
      <c r="AY53" s="3">
        <v>2.0614993099999999</v>
      </c>
      <c r="AZ53" s="3">
        <v>1.5934689</v>
      </c>
      <c r="BA53" s="3">
        <v>0.4680304099999999</v>
      </c>
      <c r="BC53" s="20" t="s">
        <v>406</v>
      </c>
      <c r="BD53" s="5">
        <v>71</v>
      </c>
      <c r="BE53" s="19">
        <v>3.299916328118057E-3</v>
      </c>
      <c r="BF53" s="5">
        <v>52</v>
      </c>
      <c r="BG53" s="4">
        <v>0.14903060795087852</v>
      </c>
      <c r="BH53" s="3">
        <v>2.07572292</v>
      </c>
      <c r="BI53" s="3">
        <v>1.80649924</v>
      </c>
      <c r="BJ53" s="3">
        <v>0.26922368000000008</v>
      </c>
      <c r="BL53" s="20" t="s">
        <v>952</v>
      </c>
      <c r="BM53" s="5">
        <v>120</v>
      </c>
      <c r="BN53" s="19">
        <v>6.3879372108409556E-4</v>
      </c>
      <c r="BO53" s="5">
        <v>52</v>
      </c>
      <c r="BP53" s="4">
        <v>-1</v>
      </c>
      <c r="BQ53" s="3">
        <v>0.1052329</v>
      </c>
      <c r="BR53" s="3"/>
      <c r="BS53" s="3">
        <v>0.1052329</v>
      </c>
      <c r="BU53" t="s">
        <v>655</v>
      </c>
      <c r="BV53" s="5">
        <v>13</v>
      </c>
      <c r="BW53" s="19">
        <v>2.7892248078718088E-3</v>
      </c>
      <c r="BX53" s="5">
        <v>48</v>
      </c>
      <c r="BY53" s="4">
        <v>2.2356938474263899E-3</v>
      </c>
      <c r="BZ53" s="3">
        <v>51.119926040000031</v>
      </c>
      <c r="CA53" s="3">
        <v>51.00589248</v>
      </c>
      <c r="CB53" s="3">
        <v>3.6527700400000072</v>
      </c>
      <c r="CD53" t="s">
        <v>723</v>
      </c>
      <c r="CE53" s="5">
        <v>94</v>
      </c>
      <c r="CF53" s="19">
        <v>-2.7079329919498961E-4</v>
      </c>
      <c r="CG53" s="5">
        <v>48</v>
      </c>
      <c r="CH53" s="4">
        <v>-0.11106714031733844</v>
      </c>
      <c r="CI53" s="3">
        <v>0.17002024999999998</v>
      </c>
      <c r="CJ53" s="3">
        <v>0.19126331999999999</v>
      </c>
      <c r="CK53" s="3">
        <v>-2.1243070000000003E-2</v>
      </c>
      <c r="CM53" t="s">
        <v>723</v>
      </c>
      <c r="CN53" s="5">
        <v>75</v>
      </c>
      <c r="CO53" s="19">
        <v>1.6689835972057148E-3</v>
      </c>
      <c r="CP53" s="5">
        <v>48</v>
      </c>
      <c r="CQ53" s="4">
        <v>5.3843062360074523E-2</v>
      </c>
      <c r="CR53" s="3">
        <v>2.6650697800000001</v>
      </c>
      <c r="CS53" s="3">
        <v>2.528905749999999</v>
      </c>
      <c r="CT53" s="3">
        <v>0.1361640300000011</v>
      </c>
      <c r="CV53" t="s">
        <v>734</v>
      </c>
      <c r="CW53" s="5">
        <v>97</v>
      </c>
      <c r="CX53" s="19">
        <v>9.147082178104209E-5</v>
      </c>
      <c r="CY53" s="5">
        <v>48</v>
      </c>
      <c r="CZ53" s="4">
        <v>2.4230712949905207</v>
      </c>
      <c r="DA53" s="3">
        <v>2.128743E-2</v>
      </c>
      <c r="DB53" s="3">
        <v>6.21881E-3</v>
      </c>
      <c r="DC53" s="3">
        <v>1.506862E-2</v>
      </c>
      <c r="DE53" s="20" t="s">
        <v>899</v>
      </c>
      <c r="DF53" s="5">
        <v>101</v>
      </c>
      <c r="DG53" s="19">
        <v>-5.7419391199266681E-3</v>
      </c>
      <c r="DH53" s="5">
        <v>239</v>
      </c>
      <c r="DI53" s="4">
        <v>-0.19952833010776172</v>
      </c>
      <c r="DJ53" s="3">
        <v>0.94177931000000004</v>
      </c>
      <c r="DK53" s="3">
        <v>1.1765304700000001</v>
      </c>
      <c r="DL53" s="3">
        <v>-0.23475116000000007</v>
      </c>
      <c r="DN53" s="20" t="s">
        <v>900</v>
      </c>
      <c r="DO53" s="5">
        <v>85</v>
      </c>
      <c r="DP53" s="19">
        <v>-6.4001592243178567E-3</v>
      </c>
      <c r="DQ53" s="5">
        <v>239</v>
      </c>
      <c r="DR53" s="4">
        <v>-0.13536456411075304</v>
      </c>
      <c r="DS53" s="3">
        <v>3.2069942899999999</v>
      </c>
      <c r="DT53" s="3">
        <v>3.7090710799999997</v>
      </c>
      <c r="DU53" s="3">
        <v>-0.50207678999999983</v>
      </c>
      <c r="DW53" s="20" t="s">
        <v>1023</v>
      </c>
      <c r="DX53" s="5">
        <v>92</v>
      </c>
      <c r="DY53" s="19">
        <v>-1.1102719600002448E-3</v>
      </c>
      <c r="DZ53" s="5">
        <v>239</v>
      </c>
      <c r="EA53" s="4">
        <v>-0.17659280178023096</v>
      </c>
      <c r="EB53" s="3">
        <v>0.42235862000000002</v>
      </c>
      <c r="EC53" s="3">
        <v>0.51294015999999998</v>
      </c>
      <c r="ED53" s="3">
        <v>-9.058153999999996E-2</v>
      </c>
      <c r="EF53" s="20" t="s">
        <v>829</v>
      </c>
      <c r="EG53" s="5">
        <v>49</v>
      </c>
      <c r="EH53" s="19">
        <v>-5.8882032840306625E-3</v>
      </c>
      <c r="EI53" s="5">
        <v>239</v>
      </c>
      <c r="EJ53" s="4">
        <v>-4.7066183642611614E-2</v>
      </c>
      <c r="EK53" s="3">
        <v>19.639365340000001</v>
      </c>
      <c r="EL53" s="3">
        <v>20.60936972</v>
      </c>
      <c r="EM53" s="3">
        <v>-0.97000437999999889</v>
      </c>
    </row>
    <row r="54" spans="1:143" x14ac:dyDescent="0.35">
      <c r="A54" t="s">
        <v>712</v>
      </c>
      <c r="B54" s="5">
        <v>84</v>
      </c>
      <c r="C54" s="19">
        <v>1.9880950757295867E-3</v>
      </c>
      <c r="D54" s="5">
        <v>53</v>
      </c>
      <c r="E54" s="4">
        <v>0.20899103961461973</v>
      </c>
      <c r="F54" s="3">
        <v>0.47019903000000002</v>
      </c>
      <c r="G54" s="3">
        <v>0.38891853999999998</v>
      </c>
      <c r="H54" s="3">
        <v>-0.3626176499999999</v>
      </c>
      <c r="J54" t="s">
        <v>693</v>
      </c>
      <c r="K54" s="5">
        <v>73</v>
      </c>
      <c r="L54" s="19">
        <v>-8.2777375054693706E-4</v>
      </c>
      <c r="M54" s="5">
        <v>53</v>
      </c>
      <c r="N54" s="4">
        <v>-2.9472619870683503E-2</v>
      </c>
      <c r="O54" s="3">
        <v>2.13835628</v>
      </c>
      <c r="P54" s="3">
        <v>2.2032930999999998</v>
      </c>
      <c r="Q54" s="3">
        <v>-6.4936819999999784E-2</v>
      </c>
      <c r="S54" t="s">
        <v>742</v>
      </c>
      <c r="T54" s="5">
        <v>98</v>
      </c>
      <c r="U54" s="19"/>
      <c r="V54" s="5">
        <v>53</v>
      </c>
      <c r="W54" s="4">
        <v>-1</v>
      </c>
      <c r="X54" s="3"/>
      <c r="Y54" s="3"/>
      <c r="Z54" s="3"/>
      <c r="AB54" t="s">
        <v>733</v>
      </c>
      <c r="AC54" s="5">
        <v>89</v>
      </c>
      <c r="AD54" s="19">
        <v>-1.0454406126645173E-3</v>
      </c>
      <c r="AE54" s="5">
        <v>53</v>
      </c>
      <c r="AF54" s="4">
        <v>-0.10803048113854286</v>
      </c>
      <c r="AG54" s="3">
        <v>1.4219815799999997</v>
      </c>
      <c r="AH54" s="3">
        <v>1.5942042299999999</v>
      </c>
      <c r="AI54" s="3">
        <v>-0.17222265000000014</v>
      </c>
      <c r="AK54" s="20" t="s">
        <v>1027</v>
      </c>
      <c r="AL54" s="5">
        <v>67</v>
      </c>
      <c r="AM54" s="19">
        <v>4.9245358710312799E-3</v>
      </c>
      <c r="AN54" s="5">
        <v>53</v>
      </c>
      <c r="AO54" s="4">
        <v>5.2598791694912439E-2</v>
      </c>
      <c r="AP54" s="3">
        <v>4.0290399000000008</v>
      </c>
      <c r="AQ54" s="3">
        <v>3.8277071299999998</v>
      </c>
      <c r="AR54" s="3">
        <v>0.20133277000000094</v>
      </c>
      <c r="AT54" s="20" t="s">
        <v>871</v>
      </c>
      <c r="AU54" s="5">
        <v>131</v>
      </c>
      <c r="AV54" s="19">
        <v>5.6183776067204672E-3</v>
      </c>
      <c r="AW54" s="5">
        <v>53</v>
      </c>
      <c r="AX54" s="4">
        <v>23.587887837262883</v>
      </c>
      <c r="AY54" s="3">
        <v>0.45943328999999999</v>
      </c>
      <c r="AZ54" s="3">
        <v>1.868535E-2</v>
      </c>
      <c r="BA54" s="3">
        <v>0.44074794</v>
      </c>
      <c r="BC54" s="20" t="s">
        <v>875</v>
      </c>
      <c r="BD54" s="5">
        <v>113</v>
      </c>
      <c r="BE54" s="19">
        <v>2.4472044527262594E-3</v>
      </c>
      <c r="BF54" s="5">
        <v>53</v>
      </c>
      <c r="BG54" s="4">
        <v>-1</v>
      </c>
      <c r="BH54" s="3">
        <v>0.19965517999999999</v>
      </c>
      <c r="BI54" s="3"/>
      <c r="BJ54" s="3">
        <v>0.19965517999999999</v>
      </c>
      <c r="BL54" s="20" t="s">
        <v>921</v>
      </c>
      <c r="BM54" s="5">
        <v>100</v>
      </c>
      <c r="BN54" s="19">
        <v>5.7563980876636765E-4</v>
      </c>
      <c r="BO54" s="5">
        <v>53</v>
      </c>
      <c r="BP54" s="4">
        <v>0.1668696730832111</v>
      </c>
      <c r="BQ54" s="3">
        <v>0.66311165000000005</v>
      </c>
      <c r="BR54" s="3">
        <v>0.56828252999999995</v>
      </c>
      <c r="BS54" s="3">
        <v>9.48291200000001E-2</v>
      </c>
      <c r="BU54" t="s">
        <v>688</v>
      </c>
      <c r="BV54" s="5">
        <v>66</v>
      </c>
      <c r="BW54" s="19">
        <v>2.8917859737693941E-3</v>
      </c>
      <c r="BX54" s="5">
        <v>47</v>
      </c>
      <c r="BY54" s="4">
        <v>8.1823791984828143E-2</v>
      </c>
      <c r="BZ54" s="3">
        <v>1.5631196999999999</v>
      </c>
      <c r="CA54" s="3">
        <v>1.44489307</v>
      </c>
      <c r="CB54" s="3">
        <v>-2.41758688</v>
      </c>
      <c r="CD54" t="s">
        <v>731</v>
      </c>
      <c r="CE54" s="5">
        <v>69</v>
      </c>
      <c r="CF54" s="19">
        <v>-2.4008169507724252E-4</v>
      </c>
      <c r="CG54" s="5">
        <v>47</v>
      </c>
      <c r="CH54" s="4">
        <v>-7.5225948411999921E-3</v>
      </c>
      <c r="CI54" s="3">
        <v>2.48479962</v>
      </c>
      <c r="CJ54" s="3">
        <v>2.5036334399999998</v>
      </c>
      <c r="CK54" s="3">
        <v>-1.8833819999999779E-2</v>
      </c>
      <c r="CM54" t="s">
        <v>733</v>
      </c>
      <c r="CN54" s="5">
        <v>89</v>
      </c>
      <c r="CO54" s="19">
        <v>2.1182751230087609E-3</v>
      </c>
      <c r="CP54" s="5">
        <v>47</v>
      </c>
      <c r="CQ54" s="4">
        <v>0.32820082943029472</v>
      </c>
      <c r="CR54" s="3">
        <v>0.69938572999999993</v>
      </c>
      <c r="CS54" s="3">
        <v>0.52656625000000001</v>
      </c>
      <c r="CT54" s="3">
        <v>0.17281947999999991</v>
      </c>
      <c r="CV54" t="s">
        <v>740</v>
      </c>
      <c r="CW54" s="5">
        <v>95</v>
      </c>
      <c r="CX54" s="19">
        <v>2.9019629965433921E-4</v>
      </c>
      <c r="CY54" s="5">
        <v>47</v>
      </c>
      <c r="CZ54" s="4">
        <v>0.23593863705402174</v>
      </c>
      <c r="DA54" s="3">
        <v>0.25042669000000001</v>
      </c>
      <c r="DB54" s="3">
        <v>0.20262065000000001</v>
      </c>
      <c r="DC54" s="3">
        <v>4.7806039999999994E-2</v>
      </c>
      <c r="DE54" s="20" t="s">
        <v>929</v>
      </c>
      <c r="DF54" s="5">
        <v>161</v>
      </c>
      <c r="DG54" s="19">
        <v>-5.6437892579821623E-3</v>
      </c>
      <c r="DH54" s="5">
        <v>238</v>
      </c>
      <c r="DI54" s="4">
        <v>-0.84303261568877719</v>
      </c>
      <c r="DJ54" s="3">
        <v>4.2962050000000002E-2</v>
      </c>
      <c r="DK54" s="3">
        <v>0.27370049000000002</v>
      </c>
      <c r="DL54" s="3">
        <v>-0.23073844000000002</v>
      </c>
      <c r="DN54" s="20" t="s">
        <v>832</v>
      </c>
      <c r="DO54" s="5">
        <v>112</v>
      </c>
      <c r="DP54" s="19">
        <v>-5.9218196005641687E-3</v>
      </c>
      <c r="DQ54" s="5">
        <v>238</v>
      </c>
      <c r="DR54" s="4">
        <v>-0.33050713788845576</v>
      </c>
      <c r="DS54" s="3">
        <v>0.94102171999999995</v>
      </c>
      <c r="DT54" s="3">
        <v>1.40557394</v>
      </c>
      <c r="DU54" s="3">
        <v>-0.46455222000000007</v>
      </c>
      <c r="DW54" s="20" t="s">
        <v>972</v>
      </c>
      <c r="DX54" s="5">
        <v>149</v>
      </c>
      <c r="DY54" s="19">
        <v>-9.5884290186864975E-4</v>
      </c>
      <c r="DZ54" s="5">
        <v>238</v>
      </c>
      <c r="EA54" s="4">
        <v>-0.95822665744051105</v>
      </c>
      <c r="EB54" s="3">
        <v>3.41027E-3</v>
      </c>
      <c r="EC54" s="3">
        <v>8.1637470000000004E-2</v>
      </c>
      <c r="ED54" s="3">
        <v>-7.8227199999999997E-2</v>
      </c>
      <c r="EF54" s="20" t="s">
        <v>858</v>
      </c>
      <c r="EG54" s="5">
        <v>39</v>
      </c>
      <c r="EH54" s="19">
        <v>-5.4814419068703428E-3</v>
      </c>
      <c r="EI54" s="5">
        <v>238</v>
      </c>
      <c r="EJ54" s="4">
        <v>-2.0206675810562125E-2</v>
      </c>
      <c r="EK54" s="3">
        <v>43.784996380000003</v>
      </c>
      <c r="EL54" s="3">
        <v>44.687992149999999</v>
      </c>
      <c r="EM54" s="3">
        <v>-0.90299576999999687</v>
      </c>
    </row>
    <row r="55" spans="1:143" x14ac:dyDescent="0.35">
      <c r="A55" t="s">
        <v>694</v>
      </c>
      <c r="B55" s="5">
        <v>78</v>
      </c>
      <c r="C55" s="19">
        <v>1.9867539512727563E-3</v>
      </c>
      <c r="D55" s="5">
        <v>54</v>
      </c>
      <c r="E55" s="4">
        <v>0.13765973038435986</v>
      </c>
      <c r="F55" s="3">
        <v>0.67127228999999999</v>
      </c>
      <c r="G55" s="3">
        <v>0.59004662999999991</v>
      </c>
      <c r="H55" s="3">
        <v>-0.67686328999999956</v>
      </c>
      <c r="J55" t="s">
        <v>725</v>
      </c>
      <c r="K55" s="5">
        <v>87</v>
      </c>
      <c r="L55" s="19">
        <v>-1.1875744220394395E-3</v>
      </c>
      <c r="M55" s="5">
        <v>54</v>
      </c>
      <c r="N55" s="4">
        <v>-0.12488325326087235</v>
      </c>
      <c r="O55" s="3">
        <v>0.65283284000000008</v>
      </c>
      <c r="P55" s="3">
        <v>0.74599514</v>
      </c>
      <c r="Q55" s="3">
        <v>-9.316229999999992E-2</v>
      </c>
      <c r="S55" t="s">
        <v>741</v>
      </c>
      <c r="T55" s="5">
        <v>98</v>
      </c>
      <c r="U55" s="19"/>
      <c r="V55" s="5">
        <v>53</v>
      </c>
      <c r="W55" s="4">
        <v>-1</v>
      </c>
      <c r="X55" s="3"/>
      <c r="Y55" s="3"/>
      <c r="Z55" s="3"/>
      <c r="AB55" t="s">
        <v>709</v>
      </c>
      <c r="AC55" s="5">
        <v>70</v>
      </c>
      <c r="AD55" s="19">
        <v>-3.5253035317540523E-3</v>
      </c>
      <c r="AE55" s="5">
        <v>54</v>
      </c>
      <c r="AF55" s="4">
        <v>-8.618242597331105E-2</v>
      </c>
      <c r="AG55" s="3">
        <v>6.15783726</v>
      </c>
      <c r="AH55" s="3">
        <v>6.7385848500000005</v>
      </c>
      <c r="AI55" s="3">
        <v>-0.58074759000000054</v>
      </c>
      <c r="AK55" s="20" t="s">
        <v>828</v>
      </c>
      <c r="AL55" s="5">
        <v>118</v>
      </c>
      <c r="AM55" s="19">
        <v>4.6514016765511253E-3</v>
      </c>
      <c r="AN55" s="5">
        <v>54</v>
      </c>
      <c r="AO55" s="4">
        <v>2.251837552670668</v>
      </c>
      <c r="AP55" s="3">
        <v>0.27461533999999999</v>
      </c>
      <c r="AQ55" s="3">
        <v>8.4449280000000002E-2</v>
      </c>
      <c r="AR55" s="3">
        <v>0.19016605999999997</v>
      </c>
      <c r="AT55" s="20" t="s">
        <v>925</v>
      </c>
      <c r="AU55" s="5">
        <v>130</v>
      </c>
      <c r="AV55" s="19">
        <v>5.3608172261178149E-3</v>
      </c>
      <c r="AW55" s="5">
        <v>54</v>
      </c>
      <c r="AX55" s="4">
        <v>7.1018036231879176</v>
      </c>
      <c r="AY55" s="3">
        <v>0.47975931999999999</v>
      </c>
      <c r="AZ55" s="3">
        <v>5.9216359999999996E-2</v>
      </c>
      <c r="BA55" s="3">
        <v>0.42054296000000002</v>
      </c>
      <c r="BC55" s="20" t="s">
        <v>787</v>
      </c>
      <c r="BD55" s="5">
        <v>116</v>
      </c>
      <c r="BE55" s="19">
        <v>2.1097655932720179E-3</v>
      </c>
      <c r="BF55" s="5">
        <v>54</v>
      </c>
      <c r="BG55" s="4">
        <v>957.68780949201596</v>
      </c>
      <c r="BH55" s="3">
        <v>0.17230496000000001</v>
      </c>
      <c r="BI55" s="3">
        <v>1.7972999999999999E-4</v>
      </c>
      <c r="BJ55" s="3">
        <v>0.17212523000000002</v>
      </c>
      <c r="BL55" s="20" t="s">
        <v>1034</v>
      </c>
      <c r="BM55" s="5">
        <v>121</v>
      </c>
      <c r="BN55" s="19">
        <v>5.3864500161278557E-4</v>
      </c>
      <c r="BO55" s="5">
        <v>54</v>
      </c>
      <c r="BP55" s="4">
        <v>13.455764229553193</v>
      </c>
      <c r="BQ55" s="3">
        <v>9.5329259999999999E-2</v>
      </c>
      <c r="BR55" s="3">
        <v>6.5945499999999994E-3</v>
      </c>
      <c r="BS55" s="3">
        <v>8.8734709999999994E-2</v>
      </c>
      <c r="BU55" t="s">
        <v>680</v>
      </c>
      <c r="BV55" s="5">
        <v>52</v>
      </c>
      <c r="BW55" s="19">
        <v>3.0173245665280892E-3</v>
      </c>
      <c r="BX55" s="5">
        <v>46</v>
      </c>
      <c r="BY55" s="4">
        <v>2.1500155165291579E-2</v>
      </c>
      <c r="BZ55" s="3">
        <v>5.8609502500000019</v>
      </c>
      <c r="CA55" s="3">
        <v>5.7375911499999983</v>
      </c>
      <c r="CB55" s="3">
        <v>-0.94222741999999471</v>
      </c>
      <c r="CD55" t="s">
        <v>741</v>
      </c>
      <c r="CE55" s="5">
        <v>98</v>
      </c>
      <c r="CF55" s="19">
        <v>-2.1054068205886087E-5</v>
      </c>
      <c r="CG55" s="5">
        <v>46</v>
      </c>
      <c r="CH55" s="4">
        <v>-1</v>
      </c>
      <c r="CI55" s="3"/>
      <c r="CJ55" s="3">
        <v>1.65164E-3</v>
      </c>
      <c r="CK55" s="3">
        <v>-1.65164E-3</v>
      </c>
      <c r="CM55" t="s">
        <v>705</v>
      </c>
      <c r="CN55" s="5">
        <v>83</v>
      </c>
      <c r="CO55" s="19">
        <v>2.1953652725604845E-3</v>
      </c>
      <c r="CP55" s="5">
        <v>46</v>
      </c>
      <c r="CQ55" s="4">
        <v>0.13584898207321472</v>
      </c>
      <c r="CR55" s="3">
        <v>1.4975499699999999</v>
      </c>
      <c r="CS55" s="3">
        <v>1.3184410900000001</v>
      </c>
      <c r="CT55" s="3">
        <v>0.1791088799999998</v>
      </c>
      <c r="CV55" t="s">
        <v>732</v>
      </c>
      <c r="CW55" s="5">
        <v>96</v>
      </c>
      <c r="CX55" s="19">
        <v>4.577001151646768E-4</v>
      </c>
      <c r="CY55" s="5">
        <v>46</v>
      </c>
      <c r="CZ55" s="4">
        <v>1.1151892868610616</v>
      </c>
      <c r="DA55" s="3">
        <v>0.14301203000000001</v>
      </c>
      <c r="DB55" s="3">
        <v>6.7611930000000001E-2</v>
      </c>
      <c r="DC55" s="3">
        <v>7.5400100000000012E-2</v>
      </c>
      <c r="DE55" s="20" t="s">
        <v>802</v>
      </c>
      <c r="DF55" s="5">
        <v>75</v>
      </c>
      <c r="DG55" s="19">
        <v>-5.3114391476710866E-3</v>
      </c>
      <c r="DH55" s="5">
        <v>237</v>
      </c>
      <c r="DI55" s="4">
        <v>-0.17234998413734959</v>
      </c>
      <c r="DJ55" s="3">
        <v>1.0427899899999999</v>
      </c>
      <c r="DK55" s="3">
        <v>1.2599407600000001</v>
      </c>
      <c r="DL55" s="3">
        <v>-0.21715077000000016</v>
      </c>
      <c r="DN55" s="20" t="s">
        <v>779</v>
      </c>
      <c r="DO55" s="5">
        <v>142</v>
      </c>
      <c r="DP55" s="19">
        <v>-5.8444790048306017E-3</v>
      </c>
      <c r="DQ55" s="5">
        <v>237</v>
      </c>
      <c r="DR55" s="4">
        <v>-0.61124156985715228</v>
      </c>
      <c r="DS55" s="3">
        <v>0.29160308000000001</v>
      </c>
      <c r="DT55" s="3">
        <v>0.75008812000000002</v>
      </c>
      <c r="DU55" s="3">
        <v>-0.45848504000000001</v>
      </c>
      <c r="DW55" s="20" t="s">
        <v>921</v>
      </c>
      <c r="DX55" s="5">
        <v>100</v>
      </c>
      <c r="DY55" s="19">
        <v>-9.2059150852237667E-4</v>
      </c>
      <c r="DZ55" s="5">
        <v>237</v>
      </c>
      <c r="EA55" s="4">
        <v>-0.1922859662365668</v>
      </c>
      <c r="EB55" s="3">
        <v>0.31549126</v>
      </c>
      <c r="EC55" s="3">
        <v>0.39059771999999998</v>
      </c>
      <c r="ED55" s="3">
        <v>-7.5106459999999986E-2</v>
      </c>
      <c r="EF55" s="20" t="s">
        <v>927</v>
      </c>
      <c r="EG55" s="5">
        <v>89</v>
      </c>
      <c r="EH55" s="19">
        <v>-4.7859613125665204E-3</v>
      </c>
      <c r="EI55" s="5">
        <v>237</v>
      </c>
      <c r="EJ55" s="4">
        <v>-0.36342102102403306</v>
      </c>
      <c r="EK55" s="3">
        <v>1.38102752</v>
      </c>
      <c r="EL55" s="3">
        <v>2.1694519699999999</v>
      </c>
      <c r="EM55" s="3">
        <v>-0.78842444999999994</v>
      </c>
    </row>
    <row r="56" spans="1:143" x14ac:dyDescent="0.35">
      <c r="A56" t="s">
        <v>724</v>
      </c>
      <c r="B56" s="5">
        <v>77</v>
      </c>
      <c r="C56" s="19">
        <v>1.9445857011846099E-3</v>
      </c>
      <c r="D56" s="5">
        <v>55</v>
      </c>
      <c r="E56" s="4">
        <v>0.12247547341514653</v>
      </c>
      <c r="F56" s="3">
        <v>0.72862486000000004</v>
      </c>
      <c r="G56" s="3">
        <v>0.64912318999999996</v>
      </c>
      <c r="H56" s="3">
        <v>2.0521700000002419E-3</v>
      </c>
      <c r="J56" t="s">
        <v>732</v>
      </c>
      <c r="K56" s="5">
        <v>96</v>
      </c>
      <c r="L56" s="19">
        <v>-1.2054202318560546E-3</v>
      </c>
      <c r="M56" s="5">
        <v>55</v>
      </c>
      <c r="N56" s="4">
        <v>-0.65109474737597395</v>
      </c>
      <c r="O56" s="3">
        <v>5.0673530000000001E-2</v>
      </c>
      <c r="P56" s="3">
        <v>0.14523579</v>
      </c>
      <c r="Q56" s="3">
        <v>-9.4562260000000009E-2</v>
      </c>
      <c r="S56" t="s">
        <v>740</v>
      </c>
      <c r="T56" s="5">
        <v>95</v>
      </c>
      <c r="U56" s="19">
        <v>-1.8334215414669323E-4</v>
      </c>
      <c r="V56" s="5">
        <v>55</v>
      </c>
      <c r="W56" s="4">
        <v>-0.17519119924226556</v>
      </c>
      <c r="X56" s="3">
        <v>7.0422860000000004E-2</v>
      </c>
      <c r="Y56" s="3">
        <v>8.5380830000000005E-2</v>
      </c>
      <c r="Z56" s="3">
        <v>-1.4957970000000001E-2</v>
      </c>
      <c r="AB56" t="s">
        <v>719</v>
      </c>
      <c r="AC56" s="5">
        <v>91</v>
      </c>
      <c r="AD56" s="19">
        <v>-3.5962289874707991E-3</v>
      </c>
      <c r="AE56" s="5">
        <v>55</v>
      </c>
      <c r="AF56" s="4">
        <v>-0.33664042541986361</v>
      </c>
      <c r="AG56" s="3">
        <v>1.1674034500000001</v>
      </c>
      <c r="AH56" s="3">
        <v>1.7598350799999998</v>
      </c>
      <c r="AI56" s="3">
        <v>-0.59243162999999965</v>
      </c>
      <c r="AK56" s="20" t="s">
        <v>793</v>
      </c>
      <c r="AL56" s="5">
        <v>116</v>
      </c>
      <c r="AM56" s="19">
        <v>4.5821991164655754E-3</v>
      </c>
      <c r="AN56" s="5">
        <v>55</v>
      </c>
      <c r="AO56" s="4">
        <v>2.111354964327028</v>
      </c>
      <c r="AP56" s="3">
        <v>0.27606504999999998</v>
      </c>
      <c r="AQ56" s="3">
        <v>8.872824E-2</v>
      </c>
      <c r="AR56" s="3">
        <v>0.18733680999999996</v>
      </c>
      <c r="AT56" s="20" t="s">
        <v>781</v>
      </c>
      <c r="AU56" s="5">
        <v>113</v>
      </c>
      <c r="AV56" s="19">
        <v>5.1307759979839496E-3</v>
      </c>
      <c r="AW56" s="5">
        <v>55</v>
      </c>
      <c r="AX56" s="4">
        <v>0.76464371355743088</v>
      </c>
      <c r="AY56" s="3">
        <v>0.92888154000000001</v>
      </c>
      <c r="AZ56" s="3">
        <v>0.52638475000000007</v>
      </c>
      <c r="BA56" s="3">
        <v>0.40249678999999994</v>
      </c>
      <c r="BC56" s="20" t="s">
        <v>850</v>
      </c>
      <c r="BD56" s="5">
        <v>86</v>
      </c>
      <c r="BE56" s="19">
        <v>1.5068844406564872E-3</v>
      </c>
      <c r="BF56" s="5">
        <v>55</v>
      </c>
      <c r="BG56" s="4">
        <v>0.14424995769507598</v>
      </c>
      <c r="BH56" s="3">
        <v>0.97520403</v>
      </c>
      <c r="BI56" s="3">
        <v>0.85226486000000012</v>
      </c>
      <c r="BJ56" s="3">
        <v>0.12293916999999988</v>
      </c>
      <c r="BL56" s="20" t="s">
        <v>779</v>
      </c>
      <c r="BM56" s="5">
        <v>123</v>
      </c>
      <c r="BN56" s="19">
        <v>4.9909375452742084E-4</v>
      </c>
      <c r="BO56" s="5">
        <v>55</v>
      </c>
      <c r="BP56" s="4">
        <v>859.31396321070224</v>
      </c>
      <c r="BQ56" s="3">
        <v>8.231484E-2</v>
      </c>
      <c r="BR56" s="3">
        <v>9.5680000000000005E-5</v>
      </c>
      <c r="BS56" s="3">
        <v>8.2219159999999999E-2</v>
      </c>
      <c r="BU56" t="s">
        <v>729</v>
      </c>
      <c r="BV56" s="5">
        <v>81</v>
      </c>
      <c r="BW56" s="19">
        <v>3.948743940388395E-3</v>
      </c>
      <c r="BX56" s="5">
        <v>45</v>
      </c>
      <c r="BY56" s="4">
        <v>0.3827323815580983</v>
      </c>
      <c r="BZ56" s="3">
        <v>0.58324504999999993</v>
      </c>
      <c r="CA56" s="3">
        <v>0.42180616999999992</v>
      </c>
      <c r="CB56" s="3">
        <v>0.14712614000000013</v>
      </c>
      <c r="CD56" t="s">
        <v>742</v>
      </c>
      <c r="CE56" s="5">
        <v>98</v>
      </c>
      <c r="CF56" s="19"/>
      <c r="CG56" s="5">
        <v>45</v>
      </c>
      <c r="CH56" s="4">
        <v>-1</v>
      </c>
      <c r="CI56" s="3"/>
      <c r="CJ56" s="3"/>
      <c r="CK56" s="3"/>
      <c r="CM56" t="s">
        <v>694</v>
      </c>
      <c r="CN56" s="5">
        <v>93</v>
      </c>
      <c r="CO56" s="19">
        <v>2.3144657171284412E-3</v>
      </c>
      <c r="CP56" s="5">
        <v>45</v>
      </c>
      <c r="CQ56" s="4">
        <v>0.90074900828528626</v>
      </c>
      <c r="CR56" s="3">
        <v>0.39845754999999999</v>
      </c>
      <c r="CS56" s="3">
        <v>0.20963186</v>
      </c>
      <c r="CT56" s="3">
        <v>0.18882568999999999</v>
      </c>
      <c r="CV56" t="s">
        <v>702</v>
      </c>
      <c r="CW56" s="5">
        <v>74</v>
      </c>
      <c r="CX56" s="19">
        <v>5.2424215719681152E-4</v>
      </c>
      <c r="CY56" s="5">
        <v>45</v>
      </c>
      <c r="CZ56" s="4">
        <v>1.6981821493585292E-2</v>
      </c>
      <c r="DA56" s="3">
        <v>5.1719195500000001</v>
      </c>
      <c r="DB56" s="3">
        <v>5.0855575200000001</v>
      </c>
      <c r="DC56" s="3">
        <v>8.636203000000009E-2</v>
      </c>
      <c r="DE56" s="20" t="s">
        <v>767</v>
      </c>
      <c r="DF56" s="5">
        <v>9</v>
      </c>
      <c r="DG56" s="19">
        <v>-5.0934033258691639E-3</v>
      </c>
      <c r="DH56" s="5">
        <v>236</v>
      </c>
      <c r="DI56" s="4">
        <v>-2.407605993983708E-3</v>
      </c>
      <c r="DJ56" s="3">
        <v>86.282941910000005</v>
      </c>
      <c r="DK56" s="3">
        <v>86.491178590000004</v>
      </c>
      <c r="DL56" s="3">
        <v>-0.20823667999999884</v>
      </c>
      <c r="DN56" s="20" t="s">
        <v>849</v>
      </c>
      <c r="DO56" s="5">
        <v>167</v>
      </c>
      <c r="DP56" s="19">
        <v>-5.6912353344162267E-3</v>
      </c>
      <c r="DQ56" s="5">
        <v>236</v>
      </c>
      <c r="DR56" s="4">
        <v>-0.84850672446740671</v>
      </c>
      <c r="DS56" s="3">
        <v>7.9712050000000007E-2</v>
      </c>
      <c r="DT56" s="3">
        <v>0.52617550000000002</v>
      </c>
      <c r="DU56" s="3">
        <v>-0.44646344999999998</v>
      </c>
      <c r="DW56" s="20" t="s">
        <v>950</v>
      </c>
      <c r="DX56" s="5">
        <v>117</v>
      </c>
      <c r="DY56" s="19">
        <v>-8.8167565481308034E-4</v>
      </c>
      <c r="DZ56" s="5">
        <v>236</v>
      </c>
      <c r="EA56" s="4">
        <v>-0.40206155487404571</v>
      </c>
      <c r="EB56" s="3">
        <v>0.10697520000000001</v>
      </c>
      <c r="EC56" s="3">
        <v>0.17890671</v>
      </c>
      <c r="ED56" s="3">
        <v>-7.193150999999999E-2</v>
      </c>
      <c r="EF56" s="20" t="s">
        <v>987</v>
      </c>
      <c r="EG56" s="5">
        <v>106</v>
      </c>
      <c r="EH56" s="19">
        <v>-3.0146373854187934E-3</v>
      </c>
      <c r="EI56" s="5">
        <v>236</v>
      </c>
      <c r="EJ56" s="4">
        <v>-0.57670188487450758</v>
      </c>
      <c r="EK56" s="3">
        <v>0.36451964999999997</v>
      </c>
      <c r="EL56" s="3">
        <v>0.86114168000000002</v>
      </c>
      <c r="EM56" s="3">
        <v>-0.49662203000000005</v>
      </c>
    </row>
    <row r="57" spans="1:143" x14ac:dyDescent="0.35">
      <c r="A57" t="s">
        <v>734</v>
      </c>
      <c r="B57" s="5">
        <v>95</v>
      </c>
      <c r="C57" s="19">
        <v>1.3903407647755533E-3</v>
      </c>
      <c r="D57" s="5">
        <v>56</v>
      </c>
      <c r="E57" s="4">
        <v>24.318637454596796</v>
      </c>
      <c r="F57" s="3">
        <v>5.9179530000000001E-2</v>
      </c>
      <c r="G57" s="3">
        <v>2.33739E-3</v>
      </c>
      <c r="H57" s="3">
        <v>8.5381090000000007E-2</v>
      </c>
      <c r="J57" t="s">
        <v>737</v>
      </c>
      <c r="K57" s="5">
        <v>92</v>
      </c>
      <c r="L57" s="19">
        <v>-1.265613956137135E-3</v>
      </c>
      <c r="M57" s="5">
        <v>56</v>
      </c>
      <c r="N57" s="4">
        <v>-0.26153565711866755</v>
      </c>
      <c r="O57" s="3">
        <v>0.28033624000000001</v>
      </c>
      <c r="P57" s="3">
        <v>0.37962055</v>
      </c>
      <c r="Q57" s="3">
        <v>-9.9284309999999987E-2</v>
      </c>
      <c r="S57" t="s">
        <v>736</v>
      </c>
      <c r="T57" s="5">
        <v>90</v>
      </c>
      <c r="U57" s="19">
        <v>-3.0721847652037524E-4</v>
      </c>
      <c r="V57" s="5">
        <v>56</v>
      </c>
      <c r="W57" s="4">
        <v>-4.0867219697539481E-2</v>
      </c>
      <c r="X57" s="3">
        <v>0.58824913999999995</v>
      </c>
      <c r="Y57" s="3">
        <v>0.61331356000000004</v>
      </c>
      <c r="Z57" s="3">
        <v>-2.5064420000000087E-2</v>
      </c>
      <c r="AB57" t="s">
        <v>737</v>
      </c>
      <c r="AC57" s="5">
        <v>84</v>
      </c>
      <c r="AD57" s="19">
        <v>-3.7451189409817539E-3</v>
      </c>
      <c r="AE57" s="5">
        <v>56</v>
      </c>
      <c r="AF57" s="4">
        <v>-0.21726577536253389</v>
      </c>
      <c r="AG57" s="3">
        <v>2.2226931899999998</v>
      </c>
      <c r="AH57" s="3">
        <v>2.8396524899999998</v>
      </c>
      <c r="AI57" s="3">
        <v>-0.61695929999999999</v>
      </c>
      <c r="AK57" s="20" t="s">
        <v>784</v>
      </c>
      <c r="AL57" s="5">
        <v>105</v>
      </c>
      <c r="AM57" s="19">
        <v>4.4984951437095598E-3</v>
      </c>
      <c r="AN57" s="5">
        <v>56</v>
      </c>
      <c r="AO57" s="4">
        <v>0.32755933377366575</v>
      </c>
      <c r="AP57" s="3">
        <v>0.74538453999999998</v>
      </c>
      <c r="AQ57" s="3">
        <v>0.56146984999999994</v>
      </c>
      <c r="AR57" s="3">
        <v>0.18391469000000005</v>
      </c>
      <c r="AT57" s="20" t="s">
        <v>930</v>
      </c>
      <c r="AU57" s="5">
        <v>115</v>
      </c>
      <c r="AV57" s="19">
        <v>5.0361633516124915E-3</v>
      </c>
      <c r="AW57" s="5">
        <v>56</v>
      </c>
      <c r="AX57" s="4">
        <v>0.80006215409419923</v>
      </c>
      <c r="AY57" s="3">
        <v>0.88887961999999987</v>
      </c>
      <c r="AZ57" s="3">
        <v>0.49380496000000001</v>
      </c>
      <c r="BA57" s="3">
        <v>0.39507465999999986</v>
      </c>
      <c r="BC57" s="20" t="s">
        <v>802</v>
      </c>
      <c r="BD57" s="5">
        <v>99</v>
      </c>
      <c r="BE57" s="19">
        <v>1.4279130629823338E-3</v>
      </c>
      <c r="BF57" s="5">
        <v>56</v>
      </c>
      <c r="BG57" s="4">
        <v>0.19037680462735262</v>
      </c>
      <c r="BH57" s="3">
        <v>0.72842109999999993</v>
      </c>
      <c r="BI57" s="3">
        <v>0.6119248100000001</v>
      </c>
      <c r="BJ57" s="3">
        <v>0.11649628999999984</v>
      </c>
      <c r="BL57" s="20" t="s">
        <v>923</v>
      </c>
      <c r="BM57" s="5">
        <v>124</v>
      </c>
      <c r="BN57" s="19">
        <v>4.9118459776169353E-4</v>
      </c>
      <c r="BO57" s="5">
        <v>56</v>
      </c>
      <c r="BP57" s="4">
        <v>79.441790370719445</v>
      </c>
      <c r="BQ57" s="3">
        <v>8.1934789999999993E-2</v>
      </c>
      <c r="BR57" s="3">
        <v>1.01856E-3</v>
      </c>
      <c r="BS57" s="3">
        <v>8.0916229999999992E-2</v>
      </c>
      <c r="BU57" t="s">
        <v>743</v>
      </c>
      <c r="BV57" s="5">
        <v>93</v>
      </c>
      <c r="BW57" s="19">
        <v>4.9720747338676506E-3</v>
      </c>
      <c r="BX57" s="5">
        <v>44</v>
      </c>
      <c r="BY57" s="4">
        <v>16.176860814253214</v>
      </c>
      <c r="BZ57" s="3">
        <v>0.21584220000000001</v>
      </c>
      <c r="CA57" s="3">
        <v>1.256587E-2</v>
      </c>
      <c r="CB57" s="3">
        <v>0.23064743000000004</v>
      </c>
      <c r="CD57" t="s">
        <v>724</v>
      </c>
      <c r="CE57" s="5">
        <v>77</v>
      </c>
      <c r="CF57" s="19">
        <v>2.6159772801626469E-5</v>
      </c>
      <c r="CG57" s="5">
        <v>44</v>
      </c>
      <c r="CH57" s="4">
        <v>1.4430709606521042E-3</v>
      </c>
      <c r="CI57" s="3">
        <v>1.4241374700000002</v>
      </c>
      <c r="CJ57" s="3">
        <v>1.4220853</v>
      </c>
      <c r="CK57" s="3">
        <v>2.0521700000002419E-3</v>
      </c>
      <c r="CM57" t="s">
        <v>735</v>
      </c>
      <c r="CN57" s="5">
        <v>92</v>
      </c>
      <c r="CO57" s="19">
        <v>2.58181191414858E-3</v>
      </c>
      <c r="CP57" s="5">
        <v>44</v>
      </c>
      <c r="CQ57" s="4">
        <v>0.55299754534423684</v>
      </c>
      <c r="CR57" s="3">
        <v>0.59153778999999995</v>
      </c>
      <c r="CS57" s="3">
        <v>0.38090066000000011</v>
      </c>
      <c r="CT57" s="3">
        <v>0.21063712999999984</v>
      </c>
      <c r="CV57" t="s">
        <v>714</v>
      </c>
      <c r="CW57" s="5">
        <v>37</v>
      </c>
      <c r="CX57" s="19">
        <v>6.8078224840160365E-4</v>
      </c>
      <c r="CY57" s="5">
        <v>44</v>
      </c>
      <c r="CZ57" s="4">
        <v>2.3404058753930812E-3</v>
      </c>
      <c r="DA57" s="3">
        <v>48.031171689999994</v>
      </c>
      <c r="DB57" s="3">
        <v>47.919021730000011</v>
      </c>
      <c r="DC57" s="3">
        <v>0.11214995999998223</v>
      </c>
      <c r="DE57" s="20" t="s">
        <v>788</v>
      </c>
      <c r="DF57" s="5">
        <v>62</v>
      </c>
      <c r="DG57" s="19">
        <v>-4.9157215794160096E-3</v>
      </c>
      <c r="DH57" s="5">
        <v>235</v>
      </c>
      <c r="DI57" s="4">
        <v>-4.8283550339306425E-2</v>
      </c>
      <c r="DJ57" s="3">
        <v>3.9613646299999998</v>
      </c>
      <c r="DK57" s="3">
        <v>4.1623370399999997</v>
      </c>
      <c r="DL57" s="3">
        <v>-0.20097240999999988</v>
      </c>
      <c r="DN57" s="20" t="s">
        <v>801</v>
      </c>
      <c r="DO57" s="5">
        <v>37</v>
      </c>
      <c r="DP57" s="19">
        <v>-5.3467740846105749E-3</v>
      </c>
      <c r="DQ57" s="5">
        <v>235</v>
      </c>
      <c r="DR57" s="4">
        <v>-1.4827948484537723E-2</v>
      </c>
      <c r="DS57" s="3">
        <v>27.867769859999999</v>
      </c>
      <c r="DT57" s="3">
        <v>28.287211169999999</v>
      </c>
      <c r="DU57" s="3">
        <v>-0.41944130999999985</v>
      </c>
      <c r="DW57" s="20" t="s">
        <v>906</v>
      </c>
      <c r="DX57" s="5">
        <v>104</v>
      </c>
      <c r="DY57" s="19">
        <v>-7.3838559262789276E-4</v>
      </c>
      <c r="DZ57" s="5">
        <v>235</v>
      </c>
      <c r="EA57" s="4">
        <v>-0.25447990261013331</v>
      </c>
      <c r="EB57" s="3">
        <v>0.17648158999999999</v>
      </c>
      <c r="EC57" s="3">
        <v>0.23672277999999999</v>
      </c>
      <c r="ED57" s="3">
        <v>-6.024119E-2</v>
      </c>
      <c r="EF57" s="20" t="s">
        <v>812</v>
      </c>
      <c r="EG57" s="5">
        <v>67</v>
      </c>
      <c r="EH57" s="19">
        <v>-2.9571923335708549E-3</v>
      </c>
      <c r="EI57" s="5">
        <v>235</v>
      </c>
      <c r="EJ57" s="4">
        <v>-6.8448336317584513E-2</v>
      </c>
      <c r="EK57" s="3">
        <v>6.6300151500000002</v>
      </c>
      <c r="EL57" s="3">
        <v>7.1171738600000012</v>
      </c>
      <c r="EM57" s="3">
        <v>-0.48715871000000099</v>
      </c>
    </row>
    <row r="58" spans="1:143" x14ac:dyDescent="0.35">
      <c r="A58" t="s">
        <v>684</v>
      </c>
      <c r="B58" s="5">
        <v>83</v>
      </c>
      <c r="C58" s="19">
        <v>1.2805209431447761E-3</v>
      </c>
      <c r="D58" s="5">
        <v>57</v>
      </c>
      <c r="E58" s="4">
        <v>9.0438948482772563E-2</v>
      </c>
      <c r="F58" s="3">
        <v>0.63122138000000017</v>
      </c>
      <c r="G58" s="3">
        <v>0.57886906999999976</v>
      </c>
      <c r="H58" s="3">
        <v>-0.48045280999999951</v>
      </c>
      <c r="J58" t="s">
        <v>711</v>
      </c>
      <c r="K58" s="5">
        <v>76</v>
      </c>
      <c r="L58" s="19">
        <v>-1.4770022109085765E-3</v>
      </c>
      <c r="M58" s="5">
        <v>57</v>
      </c>
      <c r="N58" s="4">
        <v>-6.4948209235888732E-2</v>
      </c>
      <c r="O58" s="3">
        <v>1.6681265600000001</v>
      </c>
      <c r="P58" s="3">
        <v>1.78399376</v>
      </c>
      <c r="Q58" s="3">
        <v>-0.11586719999999984</v>
      </c>
      <c r="S58" t="s">
        <v>719</v>
      </c>
      <c r="T58" s="5">
        <v>91</v>
      </c>
      <c r="U58" s="19">
        <v>-4.4882722477831597E-4</v>
      </c>
      <c r="V58" s="5">
        <v>57</v>
      </c>
      <c r="W58" s="4">
        <v>-4.5089479126052101E-2</v>
      </c>
      <c r="X58" s="3">
        <v>0.77549139000000011</v>
      </c>
      <c r="Y58" s="3">
        <v>0.81210895999999999</v>
      </c>
      <c r="Z58" s="3">
        <v>-3.6617569999999877E-2</v>
      </c>
      <c r="AB58" t="s">
        <v>668</v>
      </c>
      <c r="AC58" s="5">
        <v>34</v>
      </c>
      <c r="AD58" s="19">
        <v>-3.7667137986635408E-3</v>
      </c>
      <c r="AE58" s="5">
        <v>57</v>
      </c>
      <c r="AF58" s="4">
        <v>-1.1876192936483121E-2</v>
      </c>
      <c r="AG58" s="3">
        <v>51.628278220000013</v>
      </c>
      <c r="AH58" s="3">
        <v>52.248794990000007</v>
      </c>
      <c r="AI58" s="3">
        <v>-0.62051676999999472</v>
      </c>
      <c r="AK58" s="20" t="s">
        <v>774</v>
      </c>
      <c r="AL58" s="5">
        <v>102</v>
      </c>
      <c r="AM58" s="19">
        <v>4.3351051904376072E-3</v>
      </c>
      <c r="AN58" s="5">
        <v>57</v>
      </c>
      <c r="AO58" s="4">
        <v>0.68160923951848429</v>
      </c>
      <c r="AP58" s="3">
        <v>0.43725866000000002</v>
      </c>
      <c r="AQ58" s="3">
        <v>0.26002394000000001</v>
      </c>
      <c r="AR58" s="3">
        <v>0.17723472000000001</v>
      </c>
      <c r="AT58" s="20" t="s">
        <v>1015</v>
      </c>
      <c r="AU58" s="5">
        <v>126</v>
      </c>
      <c r="AV58" s="19">
        <v>4.7591619551584467E-3</v>
      </c>
      <c r="AW58" s="5">
        <v>57</v>
      </c>
      <c r="AX58" s="4">
        <v>2.4151738646383261</v>
      </c>
      <c r="AY58" s="3">
        <v>0.52792748</v>
      </c>
      <c r="AZ58" s="3">
        <v>0.15458290000000002</v>
      </c>
      <c r="BA58" s="3">
        <v>0.37334457999999998</v>
      </c>
      <c r="BC58" s="20" t="s">
        <v>952</v>
      </c>
      <c r="BD58" s="5">
        <v>120</v>
      </c>
      <c r="BE58" s="19">
        <v>1.2897620581003172E-3</v>
      </c>
      <c r="BF58" s="5">
        <v>57</v>
      </c>
      <c r="BG58" s="4">
        <v>-1</v>
      </c>
      <c r="BH58" s="3">
        <v>0.10522524</v>
      </c>
      <c r="BI58" s="3"/>
      <c r="BJ58" s="3">
        <v>0.10522524</v>
      </c>
      <c r="BL58" s="20" t="s">
        <v>968</v>
      </c>
      <c r="BM58" s="5">
        <v>129</v>
      </c>
      <c r="BN58" s="19">
        <v>3.6693192890176142E-4</v>
      </c>
      <c r="BO58" s="5">
        <v>57</v>
      </c>
      <c r="BP58" s="4">
        <v>336.80966178191341</v>
      </c>
      <c r="BQ58" s="3">
        <v>6.0626699999999999E-2</v>
      </c>
      <c r="BR58" s="3">
        <v>1.7946999999999999E-4</v>
      </c>
      <c r="BS58" s="3">
        <v>6.0447229999999998E-2</v>
      </c>
      <c r="BU58" t="s">
        <v>705</v>
      </c>
      <c r="BV58" s="5">
        <v>67</v>
      </c>
      <c r="BW58" s="19">
        <v>5.7063162811944968E-3</v>
      </c>
      <c r="BX58" s="5">
        <v>43</v>
      </c>
      <c r="BY58" s="4">
        <v>0.22140351909470235</v>
      </c>
      <c r="BZ58" s="3">
        <v>1.28700327</v>
      </c>
      <c r="CA58" s="3">
        <v>1.0537084999999999</v>
      </c>
      <c r="CB58" s="3">
        <v>8.8470950000000048E-2</v>
      </c>
      <c r="CD58" t="s">
        <v>721</v>
      </c>
      <c r="CE58" s="5">
        <v>79</v>
      </c>
      <c r="CF58" s="19">
        <v>7.0986171400246652E-4</v>
      </c>
      <c r="CG58" s="5">
        <v>43</v>
      </c>
      <c r="CH58" s="4">
        <v>4.1718901219742532E-2</v>
      </c>
      <c r="CI58" s="3">
        <v>1.39049939</v>
      </c>
      <c r="CJ58" s="3">
        <v>1.3348124800000003</v>
      </c>
      <c r="CK58" s="3">
        <v>5.5686909999999701E-2</v>
      </c>
      <c r="CM58" t="s">
        <v>724</v>
      </c>
      <c r="CN58" s="5">
        <v>80</v>
      </c>
      <c r="CO58" s="19">
        <v>3.1460891576450913E-3</v>
      </c>
      <c r="CP58" s="5">
        <v>43</v>
      </c>
      <c r="CQ58" s="4">
        <v>0.17610151001837981</v>
      </c>
      <c r="CR58" s="3">
        <v>1.71420628</v>
      </c>
      <c r="CS58" s="3">
        <v>1.45753259</v>
      </c>
      <c r="CT58" s="3">
        <v>0.25667368999999995</v>
      </c>
      <c r="CV58" t="s">
        <v>694</v>
      </c>
      <c r="CW58" s="5">
        <v>93</v>
      </c>
      <c r="CX58" s="19">
        <v>8.342440979544121E-4</v>
      </c>
      <c r="CY58" s="5">
        <v>43</v>
      </c>
      <c r="CZ58" s="4">
        <v>0.20430978025132451</v>
      </c>
      <c r="DA58" s="3">
        <v>0.81008967999999992</v>
      </c>
      <c r="DB58" s="3">
        <v>0.67265889000000001</v>
      </c>
      <c r="DC58" s="3">
        <v>0.13743078999999991</v>
      </c>
      <c r="DE58" s="20" t="s">
        <v>1013</v>
      </c>
      <c r="DF58" s="5">
        <v>143</v>
      </c>
      <c r="DG58" s="19">
        <v>-4.7092816044588181E-3</v>
      </c>
      <c r="DH58" s="5">
        <v>234</v>
      </c>
      <c r="DI58" s="4">
        <v>-0.50826815770176625</v>
      </c>
      <c r="DJ58" s="3">
        <v>0.18626843000000001</v>
      </c>
      <c r="DK58" s="3">
        <v>0.37880082999999998</v>
      </c>
      <c r="DL58" s="3">
        <v>-0.19253239999999996</v>
      </c>
      <c r="DN58" s="20" t="s">
        <v>901</v>
      </c>
      <c r="DO58" s="5">
        <v>158</v>
      </c>
      <c r="DP58" s="19">
        <v>-5.3329465011507111E-3</v>
      </c>
      <c r="DQ58" s="5">
        <v>234</v>
      </c>
      <c r="DR58" s="4">
        <v>-0.77994054983239414</v>
      </c>
      <c r="DS58" s="3">
        <v>0.11803889000000001</v>
      </c>
      <c r="DT58" s="3">
        <v>0.53639546000000005</v>
      </c>
      <c r="DU58" s="3">
        <v>-0.41835657000000004</v>
      </c>
      <c r="DW58" s="20" t="s">
        <v>891</v>
      </c>
      <c r="DX58" s="5">
        <v>114</v>
      </c>
      <c r="DY58" s="19">
        <v>-4.8082317916002776E-4</v>
      </c>
      <c r="DZ58" s="5">
        <v>234</v>
      </c>
      <c r="EA58" s="4">
        <v>-0.39823294356655392</v>
      </c>
      <c r="EB58" s="3">
        <v>5.9277099999999992E-2</v>
      </c>
      <c r="EC58" s="3">
        <v>9.8505059999999992E-2</v>
      </c>
      <c r="ED58" s="3">
        <v>-3.9227959999999999E-2</v>
      </c>
      <c r="EF58" s="20" t="s">
        <v>972</v>
      </c>
      <c r="EG58" s="5">
        <v>149</v>
      </c>
      <c r="EH58" s="19">
        <v>-2.9115059705851786E-3</v>
      </c>
      <c r="EI58" s="5">
        <v>234</v>
      </c>
      <c r="EJ58" s="4">
        <v>-0.97879717075756179</v>
      </c>
      <c r="EK58" s="3">
        <v>1.0389860000000001E-2</v>
      </c>
      <c r="EL58" s="3">
        <v>0.49002234</v>
      </c>
      <c r="EM58" s="3">
        <v>-0.47963248000000003</v>
      </c>
    </row>
    <row r="59" spans="1:143" x14ac:dyDescent="0.35">
      <c r="A59" t="s">
        <v>721</v>
      </c>
      <c r="B59" s="5">
        <v>79</v>
      </c>
      <c r="C59" s="19">
        <v>1.0617679634170208E-3</v>
      </c>
      <c r="D59" s="5">
        <v>58</v>
      </c>
      <c r="E59" s="4">
        <v>5.6011269944052477E-2</v>
      </c>
      <c r="F59" s="3">
        <v>0.81841185999999999</v>
      </c>
      <c r="G59" s="3">
        <v>0.77500296000000024</v>
      </c>
      <c r="H59" s="3">
        <v>5.5686909999999701E-2</v>
      </c>
      <c r="J59" t="s">
        <v>672</v>
      </c>
      <c r="K59" s="5">
        <v>90</v>
      </c>
      <c r="L59" s="19">
        <v>-1.5553107145390669E-3</v>
      </c>
      <c r="M59" s="5">
        <v>58</v>
      </c>
      <c r="N59" s="4">
        <v>-0.19745971737324697</v>
      </c>
      <c r="O59" s="3">
        <v>0.49588944000000001</v>
      </c>
      <c r="P59" s="3">
        <v>0.61789974999999997</v>
      </c>
      <c r="Q59" s="3">
        <v>-0.12201030999999996</v>
      </c>
      <c r="S59" t="s">
        <v>678</v>
      </c>
      <c r="T59" s="5">
        <v>35</v>
      </c>
      <c r="U59" s="19">
        <v>-6.1896499117589945E-4</v>
      </c>
      <c r="V59" s="5">
        <v>58</v>
      </c>
      <c r="W59" s="4">
        <v>-1.9263771989573852E-3</v>
      </c>
      <c r="X59" s="3">
        <v>26.163609770000001</v>
      </c>
      <c r="Y59" s="3">
        <v>26.214108029999998</v>
      </c>
      <c r="Z59" s="3">
        <v>-5.0498259999997686E-2</v>
      </c>
      <c r="AB59" t="s">
        <v>716</v>
      </c>
      <c r="AC59" s="5">
        <v>77</v>
      </c>
      <c r="AD59" s="19">
        <v>-4.0359965087501263E-3</v>
      </c>
      <c r="AE59" s="5">
        <v>58</v>
      </c>
      <c r="AF59" s="4">
        <v>-0.13322365638237776</v>
      </c>
      <c r="AG59" s="3">
        <v>4.3258094299999996</v>
      </c>
      <c r="AH59" s="3">
        <v>4.9906869999999994</v>
      </c>
      <c r="AI59" s="3">
        <v>-0.66487756999999981</v>
      </c>
      <c r="AK59" s="20" t="s">
        <v>888</v>
      </c>
      <c r="AL59" s="5">
        <v>147</v>
      </c>
      <c r="AM59" s="19">
        <v>4.3099726208472551E-3</v>
      </c>
      <c r="AN59" s="5">
        <v>58</v>
      </c>
      <c r="AO59" s="4">
        <v>5.7608021245439689</v>
      </c>
      <c r="AP59" s="3">
        <v>0.20679448</v>
      </c>
      <c r="AQ59" s="3">
        <v>3.058727E-2</v>
      </c>
      <c r="AR59" s="3">
        <v>0.17620721</v>
      </c>
      <c r="AT59" s="20" t="s">
        <v>1021</v>
      </c>
      <c r="AU59" s="5">
        <v>138</v>
      </c>
      <c r="AV59" s="19">
        <v>4.3814215257234222E-3</v>
      </c>
      <c r="AW59" s="5">
        <v>58</v>
      </c>
      <c r="AX59" s="4">
        <v>10.310085990431775</v>
      </c>
      <c r="AY59" s="3">
        <v>0.37704919999999997</v>
      </c>
      <c r="AZ59" s="3">
        <v>3.3337430000000001E-2</v>
      </c>
      <c r="BA59" s="3">
        <v>0.34371176999999997</v>
      </c>
      <c r="BC59" s="20" t="s">
        <v>897</v>
      </c>
      <c r="BD59" s="5">
        <v>96</v>
      </c>
      <c r="BE59" s="19">
        <v>1.2008382384235067E-3</v>
      </c>
      <c r="BF59" s="5">
        <v>58</v>
      </c>
      <c r="BG59" s="4">
        <v>0.42216366354383728</v>
      </c>
      <c r="BH59" s="3">
        <v>0.33003770999999998</v>
      </c>
      <c r="BI59" s="3">
        <v>0.23206731999999999</v>
      </c>
      <c r="BJ59" s="3">
        <v>9.7970389999999991E-2</v>
      </c>
      <c r="BL59" s="20" t="s">
        <v>890</v>
      </c>
      <c r="BM59" s="5">
        <v>128</v>
      </c>
      <c r="BN59" s="19">
        <v>3.2452576595868432E-4</v>
      </c>
      <c r="BO59" s="5">
        <v>58</v>
      </c>
      <c r="BP59" s="4">
        <v>6.8706169774172485</v>
      </c>
      <c r="BQ59" s="3">
        <v>6.1242530000000003E-2</v>
      </c>
      <c r="BR59" s="3">
        <v>7.7811600000000005E-3</v>
      </c>
      <c r="BS59" s="3">
        <v>5.3461370000000001E-2</v>
      </c>
      <c r="BU59" t="s">
        <v>716</v>
      </c>
      <c r="BV59" s="5">
        <v>70</v>
      </c>
      <c r="BW59" s="19">
        <v>5.9212902397918253E-3</v>
      </c>
      <c r="BX59" s="5">
        <v>42</v>
      </c>
      <c r="BY59" s="4">
        <v>0.23311939984607899</v>
      </c>
      <c r="BZ59" s="3">
        <v>1.2805372800000001</v>
      </c>
      <c r="CA59" s="3">
        <v>1.0384536</v>
      </c>
      <c r="CB59" s="3">
        <v>-0.23675476999999967</v>
      </c>
      <c r="CD59" t="s">
        <v>735</v>
      </c>
      <c r="CE59" s="5">
        <v>91</v>
      </c>
      <c r="CF59" s="19">
        <v>9.1354838950243207E-4</v>
      </c>
      <c r="CG59" s="5">
        <v>42</v>
      </c>
      <c r="CH59" s="4">
        <v>0.17788137242345448</v>
      </c>
      <c r="CI59" s="3">
        <v>0.47455003000000007</v>
      </c>
      <c r="CJ59" s="3">
        <v>0.40288440000000003</v>
      </c>
      <c r="CK59" s="3">
        <v>7.1665630000000036E-2</v>
      </c>
      <c r="CM59" t="s">
        <v>689</v>
      </c>
      <c r="CN59" s="5">
        <v>78</v>
      </c>
      <c r="CO59" s="19">
        <v>3.5377872546460821E-3</v>
      </c>
      <c r="CP59" s="5">
        <v>42</v>
      </c>
      <c r="CQ59" s="4">
        <v>0.1400284371411431</v>
      </c>
      <c r="CR59" s="3">
        <v>2.3498572699999989</v>
      </c>
      <c r="CS59" s="3">
        <v>2.0612268899999999</v>
      </c>
      <c r="CT59" s="3">
        <v>0.28863037999999896</v>
      </c>
      <c r="CV59" t="s">
        <v>684</v>
      </c>
      <c r="CW59" s="5">
        <v>68</v>
      </c>
      <c r="CX59" s="19">
        <v>9.6294986737367858E-4</v>
      </c>
      <c r="CY59" s="5">
        <v>42</v>
      </c>
      <c r="CZ59" s="4">
        <v>2.52812200494128E-2</v>
      </c>
      <c r="DA59" s="3">
        <v>6.4333851400000004</v>
      </c>
      <c r="DB59" s="3">
        <v>6.27475176</v>
      </c>
      <c r="DC59" s="3">
        <v>0.15863338000000038</v>
      </c>
      <c r="DE59" s="20" t="s">
        <v>901</v>
      </c>
      <c r="DF59" s="5">
        <v>158</v>
      </c>
      <c r="DG59" s="19">
        <v>-4.6120778430795211E-3</v>
      </c>
      <c r="DH59" s="5">
        <v>233</v>
      </c>
      <c r="DI59" s="4">
        <v>-0.98516152850164596</v>
      </c>
      <c r="DJ59" s="3">
        <v>2.8400600000000002E-3</v>
      </c>
      <c r="DK59" s="3">
        <v>0.19139842000000001</v>
      </c>
      <c r="DL59" s="3">
        <v>-0.18855836000000001</v>
      </c>
      <c r="DN59" s="20" t="s">
        <v>818</v>
      </c>
      <c r="DO59" s="5">
        <v>57</v>
      </c>
      <c r="DP59" s="19">
        <v>-5.0030637824436215E-3</v>
      </c>
      <c r="DQ59" s="5">
        <v>233</v>
      </c>
      <c r="DR59" s="4">
        <v>-3.9659694510876697E-2</v>
      </c>
      <c r="DS59" s="3">
        <v>9.5036667300000008</v>
      </c>
      <c r="DT59" s="3">
        <v>9.8961448099999991</v>
      </c>
      <c r="DU59" s="3">
        <v>-0.39247807999999829</v>
      </c>
      <c r="DW59" s="20" t="s">
        <v>979</v>
      </c>
      <c r="DX59" s="5">
        <v>135</v>
      </c>
      <c r="DY59" s="19">
        <v>-4.7406654513470049E-4</v>
      </c>
      <c r="DZ59" s="5">
        <v>233</v>
      </c>
      <c r="EA59" s="4">
        <v>-0.69018158418672026</v>
      </c>
      <c r="EB59" s="3">
        <v>1.7361749999999999E-2</v>
      </c>
      <c r="EC59" s="3">
        <v>5.603847E-2</v>
      </c>
      <c r="ED59" s="3">
        <v>-3.8676719999999998E-2</v>
      </c>
      <c r="EF59" s="20" t="s">
        <v>1009</v>
      </c>
      <c r="EG59" s="5">
        <v>98</v>
      </c>
      <c r="EH59" s="19">
        <v>-2.8948066158519885E-3</v>
      </c>
      <c r="EI59" s="5">
        <v>233</v>
      </c>
      <c r="EJ59" s="4">
        <v>-0.37703158361035638</v>
      </c>
      <c r="EK59" s="3">
        <v>0.78795017000000001</v>
      </c>
      <c r="EL59" s="3">
        <v>1.2648316500000001</v>
      </c>
      <c r="EM59" s="3">
        <v>-0.47688148000000008</v>
      </c>
    </row>
    <row r="60" spans="1:143" x14ac:dyDescent="0.35">
      <c r="A60" t="s">
        <v>691</v>
      </c>
      <c r="B60" s="5">
        <v>20</v>
      </c>
      <c r="C60" s="19">
        <v>1.0132719931570911E-3</v>
      </c>
      <c r="D60" s="5">
        <v>59</v>
      </c>
      <c r="E60" s="4">
        <v>1.3917675148757969E-3</v>
      </c>
      <c r="F60" s="3">
        <v>29.806605779999991</v>
      </c>
      <c r="G60" s="3">
        <v>29.765179570000019</v>
      </c>
      <c r="H60" s="3">
        <v>7.9174107999999705</v>
      </c>
      <c r="J60" t="s">
        <v>733</v>
      </c>
      <c r="K60" s="5">
        <v>89</v>
      </c>
      <c r="L60" s="19">
        <v>-2.0772663612464363E-3</v>
      </c>
      <c r="M60" s="5">
        <v>59</v>
      </c>
      <c r="N60" s="4">
        <v>-0.24440664644578547</v>
      </c>
      <c r="O60" s="3">
        <v>0.50378666999999999</v>
      </c>
      <c r="P60" s="3">
        <v>0.66674311999999991</v>
      </c>
      <c r="Q60" s="3">
        <v>-0.16295644999999992</v>
      </c>
      <c r="S60" t="s">
        <v>710</v>
      </c>
      <c r="T60" s="5">
        <v>64</v>
      </c>
      <c r="U60" s="19">
        <v>-9.9281470960806053E-4</v>
      </c>
      <c r="V60" s="5">
        <v>59</v>
      </c>
      <c r="W60" s="4">
        <v>-1.5876787934339553E-2</v>
      </c>
      <c r="X60" s="3">
        <v>5.0207126099999986</v>
      </c>
      <c r="Y60" s="3">
        <v>5.101711400000001</v>
      </c>
      <c r="Z60" s="3">
        <v>-8.099879000000243E-2</v>
      </c>
      <c r="AB60" t="s">
        <v>717</v>
      </c>
      <c r="AC60" s="5">
        <v>8</v>
      </c>
      <c r="AD60" s="19">
        <v>-4.653548480644437E-3</v>
      </c>
      <c r="AE60" s="5">
        <v>59</v>
      </c>
      <c r="AF60" s="4">
        <v>-1.8769921162860026E-3</v>
      </c>
      <c r="AG60" s="3">
        <v>407.65874307000001</v>
      </c>
      <c r="AH60" s="3">
        <v>408.42535423999982</v>
      </c>
      <c r="AI60" s="3">
        <v>-0.7666111699998055</v>
      </c>
      <c r="AK60" s="20" t="s">
        <v>781</v>
      </c>
      <c r="AL60" s="5">
        <v>113</v>
      </c>
      <c r="AM60" s="19">
        <v>4.2739124429706718E-3</v>
      </c>
      <c r="AN60" s="5">
        <v>59</v>
      </c>
      <c r="AO60" s="4">
        <v>0.62120561847972611</v>
      </c>
      <c r="AP60" s="3">
        <v>0.45601330000000001</v>
      </c>
      <c r="AQ60" s="3">
        <v>0.28128036000000001</v>
      </c>
      <c r="AR60" s="3">
        <v>0.17473294</v>
      </c>
      <c r="AT60" s="20" t="s">
        <v>816</v>
      </c>
      <c r="AU60" s="5">
        <v>134</v>
      </c>
      <c r="AV60" s="19">
        <v>3.9910599240410276E-3</v>
      </c>
      <c r="AW60" s="5">
        <v>59</v>
      </c>
      <c r="AX60" s="4">
        <v>2.4951051244875431</v>
      </c>
      <c r="AY60" s="3">
        <v>0.43857009000000002</v>
      </c>
      <c r="AZ60" s="3">
        <v>0.12548123</v>
      </c>
      <c r="BA60" s="3">
        <v>0.31308886000000002</v>
      </c>
      <c r="BC60" s="20" t="s">
        <v>915</v>
      </c>
      <c r="BD60" s="5">
        <v>110</v>
      </c>
      <c r="BE60" s="19">
        <v>1.0168938902602974E-3</v>
      </c>
      <c r="BF60" s="5">
        <v>59</v>
      </c>
      <c r="BG60" s="4">
        <v>1.2722905013539783</v>
      </c>
      <c r="BH60" s="3">
        <v>0.14817110999999999</v>
      </c>
      <c r="BI60" s="3">
        <v>6.5207820000000014E-2</v>
      </c>
      <c r="BJ60" s="3">
        <v>8.2963289999999981E-2</v>
      </c>
      <c r="BL60" s="20" t="s">
        <v>995</v>
      </c>
      <c r="BM60" s="5">
        <v>63</v>
      </c>
      <c r="BN60" s="19">
        <v>2.3822980165364777E-4</v>
      </c>
      <c r="BO60" s="5">
        <v>59</v>
      </c>
      <c r="BP60" s="4">
        <v>3.8778149204532486E-3</v>
      </c>
      <c r="BQ60" s="3">
        <v>10.159697299999998</v>
      </c>
      <c r="BR60" s="3">
        <v>10.120452059999998</v>
      </c>
      <c r="BS60" s="3">
        <v>3.9245239999999626E-2</v>
      </c>
      <c r="BU60" t="s">
        <v>674</v>
      </c>
      <c r="BV60" s="5">
        <v>34</v>
      </c>
      <c r="BW60" s="19">
        <v>7.1877065063356274E-3</v>
      </c>
      <c r="BX60" s="5">
        <v>41</v>
      </c>
      <c r="BY60" s="4">
        <v>1.8225403406776808E-2</v>
      </c>
      <c r="BZ60" s="3">
        <v>16.417471720000002</v>
      </c>
      <c r="CA60" s="3">
        <v>16.123612380000001</v>
      </c>
      <c r="CB60" s="3">
        <v>-1.134431529999997</v>
      </c>
      <c r="CD60" t="s">
        <v>734</v>
      </c>
      <c r="CE60" s="5">
        <v>95</v>
      </c>
      <c r="CF60" s="19">
        <v>1.0883844496094178E-3</v>
      </c>
      <c r="CG60" s="5">
        <v>41</v>
      </c>
      <c r="CH60" s="4">
        <v>2.8066127791620374</v>
      </c>
      <c r="CI60" s="3">
        <v>0.11580249000000001</v>
      </c>
      <c r="CJ60" s="3">
        <v>3.0421400000000001E-2</v>
      </c>
      <c r="CK60" s="3">
        <v>8.5381090000000007E-2</v>
      </c>
      <c r="CM60" t="s">
        <v>688</v>
      </c>
      <c r="CN60" s="5">
        <v>63</v>
      </c>
      <c r="CO60" s="19">
        <v>3.908740729964783E-3</v>
      </c>
      <c r="CP60" s="5">
        <v>41</v>
      </c>
      <c r="CQ60" s="4">
        <v>6.6856255112813123E-2</v>
      </c>
      <c r="CR60" s="3">
        <v>5.08874928</v>
      </c>
      <c r="CS60" s="3">
        <v>4.7698546599999991</v>
      </c>
      <c r="CT60" s="3">
        <v>0.31889462000000091</v>
      </c>
      <c r="CV60" t="s">
        <v>723</v>
      </c>
      <c r="CW60" s="5">
        <v>75</v>
      </c>
      <c r="CX60" s="19">
        <v>1.2225418526753769E-3</v>
      </c>
      <c r="CY60" s="5">
        <v>41</v>
      </c>
      <c r="CZ60" s="4">
        <v>4.0704548105359395E-2</v>
      </c>
      <c r="DA60" s="3">
        <v>5.14919277</v>
      </c>
      <c r="DB60" s="3">
        <v>4.9477950099999983</v>
      </c>
      <c r="DC60" s="3">
        <v>0.20139776000000165</v>
      </c>
      <c r="DE60" s="20" t="s">
        <v>959</v>
      </c>
      <c r="DF60" s="5">
        <v>151</v>
      </c>
      <c r="DG60" s="19">
        <v>-4.0166273897324365E-3</v>
      </c>
      <c r="DH60" s="5">
        <v>232</v>
      </c>
      <c r="DI60" s="4">
        <v>-0.61009189002383901</v>
      </c>
      <c r="DJ60" s="3">
        <v>0.10494886</v>
      </c>
      <c r="DK60" s="3">
        <v>0.26916306000000001</v>
      </c>
      <c r="DL60" s="3">
        <v>-0.1642142</v>
      </c>
      <c r="DN60" s="20" t="s">
        <v>846</v>
      </c>
      <c r="DO60" s="5">
        <v>87</v>
      </c>
      <c r="DP60" s="19">
        <v>-4.2690720595593024E-3</v>
      </c>
      <c r="DQ60" s="5">
        <v>232</v>
      </c>
      <c r="DR60" s="4">
        <v>-9.9299698591354346E-2</v>
      </c>
      <c r="DS60" s="3">
        <v>3.0377024400000003</v>
      </c>
      <c r="DT60" s="3">
        <v>3.3726006700000002</v>
      </c>
      <c r="DU60" s="3">
        <v>-0.33489822999999985</v>
      </c>
      <c r="DW60" s="20" t="s">
        <v>834</v>
      </c>
      <c r="DX60" s="5">
        <v>122</v>
      </c>
      <c r="DY60" s="19">
        <v>-3.5128993469185263E-4</v>
      </c>
      <c r="DZ60" s="5">
        <v>232</v>
      </c>
      <c r="EA60" s="4">
        <v>-0.54418618693200793</v>
      </c>
      <c r="EB60" s="3">
        <v>2.4005789999999999E-2</v>
      </c>
      <c r="EC60" s="3">
        <v>5.2665780000000009E-2</v>
      </c>
      <c r="ED60" s="3">
        <v>-2.865999000000001E-2</v>
      </c>
      <c r="EF60" s="20" t="s">
        <v>946</v>
      </c>
      <c r="EG60" s="5">
        <v>158</v>
      </c>
      <c r="EH60" s="19">
        <v>-2.2651954759741609E-3</v>
      </c>
      <c r="EI60" s="5">
        <v>232</v>
      </c>
      <c r="EJ60" s="4">
        <v>-0.98821932026709369</v>
      </c>
      <c r="EK60" s="3">
        <v>4.4485000000000002E-3</v>
      </c>
      <c r="EL60" s="3">
        <v>0.37760979</v>
      </c>
      <c r="EM60" s="3">
        <v>-0.37316128999999998</v>
      </c>
    </row>
    <row r="61" spans="1:143" x14ac:dyDescent="0.35">
      <c r="A61" t="s">
        <v>719</v>
      </c>
      <c r="B61" s="5">
        <v>80</v>
      </c>
      <c r="C61" s="19">
        <v>9.9253189356482093E-4</v>
      </c>
      <c r="D61" s="5">
        <v>60</v>
      </c>
      <c r="E61" s="4">
        <v>5.1114310866558377E-2</v>
      </c>
      <c r="F61" s="3">
        <v>0.83445145000000009</v>
      </c>
      <c r="G61" s="3">
        <v>0.79387317000000002</v>
      </c>
      <c r="H61" s="3">
        <v>-0.25016497999999987</v>
      </c>
      <c r="J61" t="s">
        <v>716</v>
      </c>
      <c r="K61" s="5">
        <v>70</v>
      </c>
      <c r="L61" s="19">
        <v>-3.0180009418813219E-3</v>
      </c>
      <c r="M61" s="5">
        <v>60</v>
      </c>
      <c r="N61" s="4">
        <v>-8.9414713351438357E-2</v>
      </c>
      <c r="O61" s="3">
        <v>2.4110731000000003</v>
      </c>
      <c r="P61" s="3">
        <v>2.64782787</v>
      </c>
      <c r="Q61" s="3">
        <v>-0.23675476999999967</v>
      </c>
      <c r="S61" t="s">
        <v>702</v>
      </c>
      <c r="T61" s="5">
        <v>74</v>
      </c>
      <c r="U61" s="19">
        <v>-1.5691683148951429E-3</v>
      </c>
      <c r="V61" s="5">
        <v>60</v>
      </c>
      <c r="W61" s="4">
        <v>-5.0600557062803198E-2</v>
      </c>
      <c r="X61" s="3">
        <v>2.4020029300000001</v>
      </c>
      <c r="Y61" s="3">
        <v>2.5300235299999998</v>
      </c>
      <c r="Z61" s="3">
        <v>-0.12802059999999971</v>
      </c>
      <c r="AB61" t="s">
        <v>743</v>
      </c>
      <c r="AC61" s="5">
        <v>85</v>
      </c>
      <c r="AD61" s="19">
        <v>-5.2691072743780241E-3</v>
      </c>
      <c r="AE61" s="5">
        <v>60</v>
      </c>
      <c r="AF61" s="4">
        <v>-0.32505379557275671</v>
      </c>
      <c r="AG61" s="3">
        <v>1.8023613200000002</v>
      </c>
      <c r="AH61" s="3">
        <v>2.6703777400000002</v>
      </c>
      <c r="AI61" s="3">
        <v>-0.86801642000000001</v>
      </c>
      <c r="AK61" s="20" t="s">
        <v>911</v>
      </c>
      <c r="AL61" s="5">
        <v>146</v>
      </c>
      <c r="AM61" s="19">
        <v>3.8950564022655091E-3</v>
      </c>
      <c r="AN61" s="5">
        <v>60</v>
      </c>
      <c r="AO61" s="4">
        <v>38.679136760544559</v>
      </c>
      <c r="AP61" s="3">
        <v>0.16336099000000001</v>
      </c>
      <c r="AQ61" s="3">
        <v>4.1170500000000006E-3</v>
      </c>
      <c r="AR61" s="3">
        <v>0.15924394</v>
      </c>
      <c r="AT61" s="20" t="s">
        <v>1028</v>
      </c>
      <c r="AU61" s="5">
        <v>129</v>
      </c>
      <c r="AV61" s="19">
        <v>3.9650027675777449E-3</v>
      </c>
      <c r="AW61" s="5">
        <v>60</v>
      </c>
      <c r="AX61" s="4">
        <v>1.7937518940535297</v>
      </c>
      <c r="AY61" s="3">
        <v>0.48444928999999998</v>
      </c>
      <c r="AZ61" s="3">
        <v>0.17340454999999999</v>
      </c>
      <c r="BA61" s="3">
        <v>0.31104473999999999</v>
      </c>
      <c r="BC61" s="20" t="s">
        <v>779</v>
      </c>
      <c r="BD61" s="5">
        <v>123</v>
      </c>
      <c r="BE61" s="19">
        <v>9.817390219372783E-4</v>
      </c>
      <c r="BF61" s="5">
        <v>60</v>
      </c>
      <c r="BG61" s="4">
        <v>-1</v>
      </c>
      <c r="BH61" s="3">
        <v>8.0095180000000002E-2</v>
      </c>
      <c r="BI61" s="3"/>
      <c r="BJ61" s="3">
        <v>8.0095180000000002E-2</v>
      </c>
      <c r="BL61" s="20" t="s">
        <v>953</v>
      </c>
      <c r="BM61" s="5">
        <v>102</v>
      </c>
      <c r="BN61" s="19">
        <v>2.3319522846985862E-4</v>
      </c>
      <c r="BO61" s="5">
        <v>60</v>
      </c>
      <c r="BP61" s="4">
        <v>7.9857504888733555E-2</v>
      </c>
      <c r="BQ61" s="3">
        <v>0.51947096000000015</v>
      </c>
      <c r="BR61" s="3">
        <v>0.48105509999999996</v>
      </c>
      <c r="BS61" s="3">
        <v>3.841586000000019E-2</v>
      </c>
      <c r="BU61" t="s">
        <v>726</v>
      </c>
      <c r="BV61" s="5">
        <v>86</v>
      </c>
      <c r="BW61" s="19">
        <v>7.2097224230299253E-3</v>
      </c>
      <c r="BX61" s="5">
        <v>40</v>
      </c>
      <c r="BY61" s="4">
        <v>3.3141823012923162</v>
      </c>
      <c r="BZ61" s="3">
        <v>0.38369824000000002</v>
      </c>
      <c r="CA61" s="3">
        <v>8.8938809999999993E-2</v>
      </c>
      <c r="CB61" s="3">
        <v>0.38694997000000009</v>
      </c>
      <c r="CD61" t="s">
        <v>705</v>
      </c>
      <c r="CE61" s="5">
        <v>67</v>
      </c>
      <c r="CF61" s="19">
        <v>1.1277720420548901E-3</v>
      </c>
      <c r="CG61" s="5">
        <v>40</v>
      </c>
      <c r="CH61" s="4">
        <v>2.8895756049093446E-2</v>
      </c>
      <c r="CI61" s="3">
        <v>3.15019911</v>
      </c>
      <c r="CJ61" s="3">
        <v>3.0617281599999999</v>
      </c>
      <c r="CK61" s="3">
        <v>8.8470950000000048E-2</v>
      </c>
      <c r="CM61" t="s">
        <v>725</v>
      </c>
      <c r="CN61" s="5">
        <v>79</v>
      </c>
      <c r="CO61" s="19">
        <v>3.9889185793882806E-3</v>
      </c>
      <c r="CP61" s="5">
        <v>40</v>
      </c>
      <c r="CQ61" s="4">
        <v>0.19252541491198172</v>
      </c>
      <c r="CR61" s="3">
        <v>2.0157890200000002</v>
      </c>
      <c r="CS61" s="3">
        <v>1.6903530899999999</v>
      </c>
      <c r="CT61" s="3">
        <v>0.32543593000000026</v>
      </c>
      <c r="CV61" t="s">
        <v>725</v>
      </c>
      <c r="CW61" s="5">
        <v>79</v>
      </c>
      <c r="CX61" s="19">
        <v>1.38471377243018E-3</v>
      </c>
      <c r="CY61" s="5">
        <v>40</v>
      </c>
      <c r="CZ61" s="4">
        <v>6.5372899549527963E-2</v>
      </c>
      <c r="DA61" s="3">
        <v>3.7175327999999999</v>
      </c>
      <c r="DB61" s="3">
        <v>3.48941934</v>
      </c>
      <c r="DC61" s="3">
        <v>0.22811345999999988</v>
      </c>
      <c r="DE61" s="20" t="s">
        <v>769</v>
      </c>
      <c r="DF61" s="5">
        <v>127</v>
      </c>
      <c r="DG61" s="19">
        <v>-3.938825049457622E-3</v>
      </c>
      <c r="DH61" s="5">
        <v>231</v>
      </c>
      <c r="DI61" s="4">
        <v>-0.45660118027652219</v>
      </c>
      <c r="DJ61" s="3">
        <v>0.19164501</v>
      </c>
      <c r="DK61" s="3">
        <v>0.35267837000000002</v>
      </c>
      <c r="DL61" s="3">
        <v>-0.16103336000000001</v>
      </c>
      <c r="DN61" s="20" t="s">
        <v>972</v>
      </c>
      <c r="DO61" s="5">
        <v>191</v>
      </c>
      <c r="DP61" s="19">
        <v>-3.9077794357389251E-3</v>
      </c>
      <c r="DQ61" s="5">
        <v>231</v>
      </c>
      <c r="DR61" s="4">
        <v>-0.98929573234064172</v>
      </c>
      <c r="DS61" s="3">
        <v>3.3169599999999999E-3</v>
      </c>
      <c r="DT61" s="3">
        <v>0.30987267000000002</v>
      </c>
      <c r="DU61" s="3">
        <v>-0.30655571000000004</v>
      </c>
      <c r="DW61" s="20" t="s">
        <v>990</v>
      </c>
      <c r="DX61" s="5">
        <v>145</v>
      </c>
      <c r="DY61" s="19">
        <v>-3.0720107136052383E-4</v>
      </c>
      <c r="DZ61" s="5">
        <v>231</v>
      </c>
      <c r="EA61" s="4">
        <v>-1</v>
      </c>
      <c r="EB61" s="3"/>
      <c r="EC61" s="3">
        <v>2.5062999999999998E-2</v>
      </c>
      <c r="ED61" s="3">
        <v>-2.5062999999999998E-2</v>
      </c>
      <c r="EF61" s="20" t="s">
        <v>813</v>
      </c>
      <c r="EG61" s="5">
        <v>108</v>
      </c>
      <c r="EH61" s="19">
        <v>-2.1135927119832875E-3</v>
      </c>
      <c r="EI61" s="5">
        <v>231</v>
      </c>
      <c r="EJ61" s="4">
        <v>-0.52199189088700071</v>
      </c>
      <c r="EK61" s="3">
        <v>0.31884801000000002</v>
      </c>
      <c r="EL61" s="3">
        <v>0.66703473000000002</v>
      </c>
      <c r="EM61" s="3">
        <v>-0.34818672000000001</v>
      </c>
    </row>
    <row r="62" spans="1:143" x14ac:dyDescent="0.35">
      <c r="A62" t="s">
        <v>731</v>
      </c>
      <c r="B62" s="5">
        <v>69</v>
      </c>
      <c r="C62" s="19">
        <v>8.6322455274295254E-4</v>
      </c>
      <c r="D62" s="5">
        <v>61</v>
      </c>
      <c r="E62" s="4">
        <v>2.8035772400375691E-2</v>
      </c>
      <c r="F62" s="3">
        <v>1.29410242</v>
      </c>
      <c r="G62" s="3">
        <v>1.25881069</v>
      </c>
      <c r="H62" s="3">
        <v>-1.8833819999999779E-2</v>
      </c>
      <c r="J62" t="s">
        <v>719</v>
      </c>
      <c r="K62" s="5">
        <v>80</v>
      </c>
      <c r="L62" s="19">
        <v>-3.1889458669226507E-3</v>
      </c>
      <c r="M62" s="5">
        <v>61</v>
      </c>
      <c r="N62" s="4">
        <v>-0.15414250664270357</v>
      </c>
      <c r="O62" s="3">
        <v>1.3727811200000002</v>
      </c>
      <c r="P62" s="3">
        <v>1.6229461000000001</v>
      </c>
      <c r="Q62" s="3">
        <v>-0.25016497999999987</v>
      </c>
      <c r="S62" t="s">
        <v>654</v>
      </c>
      <c r="T62" s="5">
        <v>15</v>
      </c>
      <c r="U62" s="19">
        <v>-2.7752760267489005E-3</v>
      </c>
      <c r="V62" s="5">
        <v>61</v>
      </c>
      <c r="W62" s="4">
        <v>-2.2829743653034473E-3</v>
      </c>
      <c r="X62" s="3">
        <v>98.951609060000024</v>
      </c>
      <c r="Y62" s="3">
        <v>99.178029960000003</v>
      </c>
      <c r="Z62" s="3">
        <v>-0.2264208999999795</v>
      </c>
      <c r="AB62" t="s">
        <v>710</v>
      </c>
      <c r="AC62" s="5">
        <v>64</v>
      </c>
      <c r="AD62" s="19">
        <v>-5.5628854065492258E-3</v>
      </c>
      <c r="AE62" s="5">
        <v>61</v>
      </c>
      <c r="AF62" s="4">
        <v>-8.8804918458527116E-2</v>
      </c>
      <c r="AG62" s="3">
        <v>9.4029767199999981</v>
      </c>
      <c r="AH62" s="3">
        <v>10.31938924</v>
      </c>
      <c r="AI62" s="3">
        <v>-0.91641252000000151</v>
      </c>
      <c r="AK62" s="20" t="s">
        <v>820</v>
      </c>
      <c r="AL62" s="5">
        <v>98</v>
      </c>
      <c r="AM62" s="19">
        <v>3.7757792439352157E-3</v>
      </c>
      <c r="AN62" s="5">
        <v>61</v>
      </c>
      <c r="AO62" s="4">
        <v>0.16913897378999621</v>
      </c>
      <c r="AP62" s="3">
        <v>1.0670338699999999</v>
      </c>
      <c r="AQ62" s="3">
        <v>0.91266640999999993</v>
      </c>
      <c r="AR62" s="3">
        <v>0.15436746000000001</v>
      </c>
      <c r="AT62" s="20" t="s">
        <v>858</v>
      </c>
      <c r="AU62" s="5">
        <v>69</v>
      </c>
      <c r="AV62" s="19">
        <v>3.8865094270645302E-3</v>
      </c>
      <c r="AW62" s="5">
        <v>61</v>
      </c>
      <c r="AX62" s="4">
        <v>4.6568844747886251E-2</v>
      </c>
      <c r="AY62" s="3">
        <v>6.8519065299999999</v>
      </c>
      <c r="AZ62" s="3">
        <v>6.5470193999999999</v>
      </c>
      <c r="BA62" s="3">
        <v>0.30488713000000001</v>
      </c>
      <c r="BC62" s="20" t="s">
        <v>836</v>
      </c>
      <c r="BD62" s="5">
        <v>118</v>
      </c>
      <c r="BE62" s="19">
        <v>3.7520045689373678E-4</v>
      </c>
      <c r="BF62" s="5">
        <v>61</v>
      </c>
      <c r="BG62" s="4">
        <v>0.28529103931628708</v>
      </c>
      <c r="BH62" s="3">
        <v>0.13790722999999999</v>
      </c>
      <c r="BI62" s="3">
        <v>0.1072965</v>
      </c>
      <c r="BJ62" s="3">
        <v>3.0610729999999989E-2</v>
      </c>
      <c r="BL62" s="20" t="s">
        <v>978</v>
      </c>
      <c r="BM62" s="5">
        <v>127</v>
      </c>
      <c r="BN62" s="19">
        <v>1.2819513702371448E-4</v>
      </c>
      <c r="BO62" s="5">
        <v>61</v>
      </c>
      <c r="BP62" s="4">
        <v>0.49854827427712967</v>
      </c>
      <c r="BQ62" s="3">
        <v>6.3478400000000004E-2</v>
      </c>
      <c r="BR62" s="3">
        <v>4.2359929999999997E-2</v>
      </c>
      <c r="BS62" s="3">
        <v>2.1118470000000007E-2</v>
      </c>
      <c r="BU62" t="s">
        <v>711</v>
      </c>
      <c r="BV62" s="5">
        <v>76</v>
      </c>
      <c r="BW62" s="19">
        <v>7.6017223639606524E-3</v>
      </c>
      <c r="BX62" s="5">
        <v>39</v>
      </c>
      <c r="BY62" s="4">
        <v>0.45332078407833176</v>
      </c>
      <c r="BZ62" s="3">
        <v>0.99636169000000008</v>
      </c>
      <c r="CA62" s="3">
        <v>0.68557588999999997</v>
      </c>
      <c r="CB62" s="3">
        <v>-0.11586719999999984</v>
      </c>
      <c r="CD62" t="s">
        <v>729</v>
      </c>
      <c r="CE62" s="5">
        <v>81</v>
      </c>
      <c r="CF62" s="19">
        <v>1.875471523109605E-3</v>
      </c>
      <c r="CG62" s="5">
        <v>39</v>
      </c>
      <c r="CH62" s="4">
        <v>0.12281484348105121</v>
      </c>
      <c r="CI62" s="3">
        <v>1.34507694</v>
      </c>
      <c r="CJ62" s="3">
        <v>1.1979507999999999</v>
      </c>
      <c r="CK62" s="3">
        <v>0.14712614000000013</v>
      </c>
      <c r="CM62" t="s">
        <v>714</v>
      </c>
      <c r="CN62" s="5">
        <v>37</v>
      </c>
      <c r="CO62" s="19">
        <v>6.556049363774543E-3</v>
      </c>
      <c r="CP62" s="5">
        <v>39</v>
      </c>
      <c r="CQ62" s="4">
        <v>2.195538022329746E-2</v>
      </c>
      <c r="CR62" s="3">
        <v>24.896799099999999</v>
      </c>
      <c r="CS62" s="3">
        <v>24.3619238</v>
      </c>
      <c r="CT62" s="3">
        <v>0.5348752999999995</v>
      </c>
      <c r="CV62" t="s">
        <v>690</v>
      </c>
      <c r="CW62" s="5">
        <v>39</v>
      </c>
      <c r="CX62" s="19">
        <v>1.7580505200059447E-3</v>
      </c>
      <c r="CY62" s="5">
        <v>39</v>
      </c>
      <c r="CZ62" s="4">
        <v>6.7054025234787318E-3</v>
      </c>
      <c r="DA62" s="3">
        <v>43.481027349999998</v>
      </c>
      <c r="DB62" s="3">
        <v>43.191411550000019</v>
      </c>
      <c r="DC62" s="3">
        <v>0.28961579999997866</v>
      </c>
      <c r="DE62" s="20" t="s">
        <v>998</v>
      </c>
      <c r="DF62" s="5">
        <v>139</v>
      </c>
      <c r="DG62" s="19">
        <v>-3.8766155129396091E-3</v>
      </c>
      <c r="DH62" s="5">
        <v>230</v>
      </c>
      <c r="DI62" s="4">
        <v>-0.32972589770725358</v>
      </c>
      <c r="DJ62" s="3">
        <v>0.32218200000000002</v>
      </c>
      <c r="DK62" s="3">
        <v>0.48067200999999998</v>
      </c>
      <c r="DL62" s="3">
        <v>-0.15849000999999996</v>
      </c>
      <c r="DN62" s="20" t="s">
        <v>929</v>
      </c>
      <c r="DO62" s="5">
        <v>161</v>
      </c>
      <c r="DP62" s="19">
        <v>-3.7544303445645401E-3</v>
      </c>
      <c r="DQ62" s="5">
        <v>230</v>
      </c>
      <c r="DR62" s="4">
        <v>-0.72369922672705855</v>
      </c>
      <c r="DS62" s="3">
        <v>0.11244688</v>
      </c>
      <c r="DT62" s="3">
        <v>0.40697273</v>
      </c>
      <c r="DU62" s="3">
        <v>-0.29452584999999998</v>
      </c>
      <c r="DW62" s="20" t="s">
        <v>843</v>
      </c>
      <c r="DX62" s="5">
        <v>94</v>
      </c>
      <c r="DY62" s="19">
        <v>-3.0132486876622341E-4</v>
      </c>
      <c r="DZ62" s="5">
        <v>230</v>
      </c>
      <c r="EA62" s="4">
        <v>-5.8130085876196502E-2</v>
      </c>
      <c r="EB62" s="3">
        <v>0.39832288999999999</v>
      </c>
      <c r="EC62" s="3">
        <v>0.42290647999999997</v>
      </c>
      <c r="ED62" s="3">
        <v>-2.4583589999999989E-2</v>
      </c>
      <c r="EF62" s="20" t="s">
        <v>827</v>
      </c>
      <c r="EG62" s="5">
        <v>80</v>
      </c>
      <c r="EH62" s="19">
        <v>-1.6668055735393271E-3</v>
      </c>
      <c r="EI62" s="5">
        <v>230</v>
      </c>
      <c r="EJ62" s="4">
        <v>-0.11187593438369903</v>
      </c>
      <c r="EK62" s="3">
        <v>2.1797807200000001</v>
      </c>
      <c r="EL62" s="3">
        <v>2.4543651100000003</v>
      </c>
      <c r="EM62" s="3">
        <v>-0.27458439000000023</v>
      </c>
    </row>
    <row r="63" spans="1:143" x14ac:dyDescent="0.35">
      <c r="A63" t="s">
        <v>699</v>
      </c>
      <c r="B63" s="5">
        <v>56</v>
      </c>
      <c r="C63" s="19">
        <v>3.4027627081144226E-4</v>
      </c>
      <c r="D63" s="5">
        <v>62</v>
      </c>
      <c r="E63" s="4">
        <v>4.5458095565855672E-3</v>
      </c>
      <c r="F63" s="3">
        <v>3.0742511000000001</v>
      </c>
      <c r="G63" s="3">
        <v>3.0603393800000012</v>
      </c>
      <c r="H63" s="3">
        <v>0.86452054999999994</v>
      </c>
      <c r="J63" t="s">
        <v>709</v>
      </c>
      <c r="K63" s="5">
        <v>82</v>
      </c>
      <c r="L63" s="19">
        <v>-3.6356541637248964E-3</v>
      </c>
      <c r="M63" s="5">
        <v>62</v>
      </c>
      <c r="N63" s="4">
        <v>-0.20942524421556941</v>
      </c>
      <c r="O63" s="3">
        <v>1.0766532199999999</v>
      </c>
      <c r="P63" s="3">
        <v>1.3618613699999997</v>
      </c>
      <c r="Q63" s="3">
        <v>-0.28520814999999988</v>
      </c>
      <c r="S63" t="s">
        <v>706</v>
      </c>
      <c r="T63" s="5">
        <v>76</v>
      </c>
      <c r="U63" s="19">
        <v>-4.5284891984770674E-3</v>
      </c>
      <c r="V63" s="5">
        <v>62</v>
      </c>
      <c r="W63" s="4">
        <v>-0.12833325067983503</v>
      </c>
      <c r="X63" s="3">
        <v>2.50942921</v>
      </c>
      <c r="Y63" s="3">
        <v>2.87888601</v>
      </c>
      <c r="Z63" s="3">
        <v>-0.36945680000000003</v>
      </c>
      <c r="AB63" t="s">
        <v>721</v>
      </c>
      <c r="AC63" s="5">
        <v>66</v>
      </c>
      <c r="AD63" s="19">
        <v>-5.5858253787404244E-3</v>
      </c>
      <c r="AE63" s="5">
        <v>62</v>
      </c>
      <c r="AF63" s="4">
        <v>-0.12106224203742955</v>
      </c>
      <c r="AG63" s="3">
        <v>6.6807875899999996</v>
      </c>
      <c r="AH63" s="3">
        <v>7.6009791699999996</v>
      </c>
      <c r="AI63" s="3">
        <v>-0.92019158000000001</v>
      </c>
      <c r="AK63" s="20" t="s">
        <v>823</v>
      </c>
      <c r="AL63" s="5">
        <v>35</v>
      </c>
      <c r="AM63" s="19">
        <v>3.7243918944667494E-3</v>
      </c>
      <c r="AN63" s="5">
        <v>62</v>
      </c>
      <c r="AO63" s="4">
        <v>1.2114623813457071E-2</v>
      </c>
      <c r="AP63" s="3">
        <v>12.721089360000001</v>
      </c>
      <c r="AQ63" s="3">
        <v>12.5688228</v>
      </c>
      <c r="AR63" s="3">
        <v>0.15226656000000105</v>
      </c>
      <c r="AT63" s="20" t="s">
        <v>815</v>
      </c>
      <c r="AU63" s="5">
        <v>33</v>
      </c>
      <c r="AV63" s="19">
        <v>3.8203259679933706E-3</v>
      </c>
      <c r="AW63" s="5">
        <v>62</v>
      </c>
      <c r="AX63" s="4">
        <v>8.0504749969410039E-3</v>
      </c>
      <c r="AY63" s="3">
        <v>37.526715979999999</v>
      </c>
      <c r="AZ63" s="3">
        <v>37.227020780000004</v>
      </c>
      <c r="BA63" s="3">
        <v>0.29969519999999505</v>
      </c>
      <c r="BC63" s="20" t="s">
        <v>1034</v>
      </c>
      <c r="BD63" s="5">
        <v>121</v>
      </c>
      <c r="BE63" s="19">
        <v>3.5655438268887389E-4</v>
      </c>
      <c r="BF63" s="5">
        <v>62</v>
      </c>
      <c r="BG63" s="4">
        <v>7.5787826839105019</v>
      </c>
      <c r="BH63" s="3">
        <v>3.2927770000000002E-2</v>
      </c>
      <c r="BI63" s="3">
        <v>3.8382799999999999E-3</v>
      </c>
      <c r="BJ63" s="3">
        <v>2.9089490000000003E-2</v>
      </c>
      <c r="BL63" s="20" t="s">
        <v>1010</v>
      </c>
      <c r="BM63" s="5">
        <v>140</v>
      </c>
      <c r="BN63" s="19">
        <v>1.2297790895663516E-4</v>
      </c>
      <c r="BO63" s="5">
        <v>62</v>
      </c>
      <c r="BP63" s="4">
        <v>-1</v>
      </c>
      <c r="BQ63" s="3">
        <v>2.0258999999999999E-2</v>
      </c>
      <c r="BR63" s="3"/>
      <c r="BS63" s="3">
        <v>2.0258999999999999E-2</v>
      </c>
      <c r="BU63" t="s">
        <v>695</v>
      </c>
      <c r="BV63" s="5">
        <v>43</v>
      </c>
      <c r="BW63" s="19">
        <v>8.4558163613783054E-3</v>
      </c>
      <c r="BX63" s="5">
        <v>38</v>
      </c>
      <c r="BY63" s="4">
        <v>4.138806323921318E-2</v>
      </c>
      <c r="BZ63" s="3">
        <v>8.6984565300000032</v>
      </c>
      <c r="CA63" s="3">
        <v>8.3527522899999997</v>
      </c>
      <c r="CB63" s="3">
        <v>1.1895501100000061</v>
      </c>
      <c r="CD63" t="s">
        <v>743</v>
      </c>
      <c r="CE63" s="5">
        <v>93</v>
      </c>
      <c r="CF63" s="19">
        <v>2.9401484117194654E-3</v>
      </c>
      <c r="CG63" s="5">
        <v>38</v>
      </c>
      <c r="CH63" s="4">
        <v>7.3936193299860538</v>
      </c>
      <c r="CI63" s="3">
        <v>0.26184290000000005</v>
      </c>
      <c r="CJ63" s="3">
        <v>3.1195469999999999E-2</v>
      </c>
      <c r="CK63" s="3">
        <v>0.23064743000000004</v>
      </c>
      <c r="CM63" t="s">
        <v>690</v>
      </c>
      <c r="CN63" s="5">
        <v>39</v>
      </c>
      <c r="CO63" s="19">
        <v>8.4081183277332529E-3</v>
      </c>
      <c r="CP63" s="5">
        <v>38</v>
      </c>
      <c r="CQ63" s="4">
        <v>3.2459362823253901E-2</v>
      </c>
      <c r="CR63" s="3">
        <v>21.819365619999999</v>
      </c>
      <c r="CS63" s="3">
        <v>21.133389270000009</v>
      </c>
      <c r="CT63" s="3">
        <v>0.68597634999999002</v>
      </c>
      <c r="CV63" t="s">
        <v>735</v>
      </c>
      <c r="CW63" s="5">
        <v>92</v>
      </c>
      <c r="CX63" s="19">
        <v>2.1210438050237607E-3</v>
      </c>
      <c r="CY63" s="5">
        <v>38</v>
      </c>
      <c r="CZ63" s="4">
        <v>0.48488598627195523</v>
      </c>
      <c r="DA63" s="3">
        <v>1.0700252199999998</v>
      </c>
      <c r="DB63" s="3">
        <v>0.72061103000000015</v>
      </c>
      <c r="DC63" s="3">
        <v>0.34941418999999962</v>
      </c>
      <c r="DE63" s="20" t="s">
        <v>834</v>
      </c>
      <c r="DF63" s="5">
        <v>103</v>
      </c>
      <c r="DG63" s="19">
        <v>-3.730771224570429E-3</v>
      </c>
      <c r="DH63" s="5">
        <v>229</v>
      </c>
      <c r="DI63" s="4">
        <v>-0.18443867690966909</v>
      </c>
      <c r="DJ63" s="3">
        <v>0.67445411</v>
      </c>
      <c r="DK63" s="3">
        <v>0.82698147999999994</v>
      </c>
      <c r="DL63" s="3">
        <v>-0.15252736999999994</v>
      </c>
      <c r="DN63" s="20" t="s">
        <v>1008</v>
      </c>
      <c r="DO63" s="5">
        <v>170</v>
      </c>
      <c r="DP63" s="19">
        <v>-3.7505305412864486E-3</v>
      </c>
      <c r="DQ63" s="5">
        <v>229</v>
      </c>
      <c r="DR63" s="4">
        <v>-0.81124348147128977</v>
      </c>
      <c r="DS63" s="3">
        <v>6.8457779999999996E-2</v>
      </c>
      <c r="DT63" s="3">
        <v>0.36267769999999999</v>
      </c>
      <c r="DU63" s="3">
        <v>-0.29421991999999997</v>
      </c>
      <c r="DW63" s="20" t="s">
        <v>806</v>
      </c>
      <c r="DX63" s="5">
        <v>175</v>
      </c>
      <c r="DY63" s="19">
        <v>-2.711483664466273E-4</v>
      </c>
      <c r="DZ63" s="5">
        <v>229</v>
      </c>
      <c r="EA63" s="4">
        <v>-1</v>
      </c>
      <c r="EB63" s="3"/>
      <c r="EC63" s="3">
        <v>2.2121640000000001E-2</v>
      </c>
      <c r="ED63" s="3">
        <v>-2.2121640000000001E-2</v>
      </c>
      <c r="EF63" s="20" t="s">
        <v>836</v>
      </c>
      <c r="EG63" s="5">
        <v>118</v>
      </c>
      <c r="EH63" s="19">
        <v>-1.4964508485595441E-3</v>
      </c>
      <c r="EI63" s="5">
        <v>229</v>
      </c>
      <c r="EJ63" s="4">
        <v>-0.639733772665112</v>
      </c>
      <c r="EK63" s="3">
        <v>0.13882818</v>
      </c>
      <c r="EL63" s="3">
        <v>0.38534886000000013</v>
      </c>
      <c r="EM63" s="3">
        <v>-0.24652068000000013</v>
      </c>
    </row>
    <row r="64" spans="1:143" x14ac:dyDescent="0.35">
      <c r="A64" t="s">
        <v>742</v>
      </c>
      <c r="B64" s="5">
        <v>98</v>
      </c>
      <c r="C64" s="19"/>
      <c r="D64" s="5">
        <v>63</v>
      </c>
      <c r="E64" s="4">
        <v>-1</v>
      </c>
      <c r="F64" s="3"/>
      <c r="G64" s="3"/>
      <c r="H64" s="3"/>
      <c r="J64" t="s">
        <v>712</v>
      </c>
      <c r="K64" s="5">
        <v>84</v>
      </c>
      <c r="L64" s="19">
        <v>-4.6224217963709568E-3</v>
      </c>
      <c r="M64" s="5">
        <v>63</v>
      </c>
      <c r="N64" s="4">
        <v>-0.32542993497542516</v>
      </c>
      <c r="O64" s="3">
        <v>0.75165492000000012</v>
      </c>
      <c r="P64" s="3">
        <v>1.11427257</v>
      </c>
      <c r="Q64" s="3">
        <v>-0.3626176499999999</v>
      </c>
      <c r="S64" t="s">
        <v>737</v>
      </c>
      <c r="T64" s="5">
        <v>84</v>
      </c>
      <c r="U64" s="19">
        <v>-5.5795945238535623E-3</v>
      </c>
      <c r="V64" s="5">
        <v>63</v>
      </c>
      <c r="W64" s="4">
        <v>-0.32142624633059202</v>
      </c>
      <c r="X64" s="3">
        <v>0.96101172999999984</v>
      </c>
      <c r="Y64" s="3">
        <v>1.41622296</v>
      </c>
      <c r="Z64" s="3">
        <v>-0.45521123000000019</v>
      </c>
      <c r="AB64" t="s">
        <v>730</v>
      </c>
      <c r="AC64" s="5">
        <v>88</v>
      </c>
      <c r="AD64" s="19">
        <v>-5.6516184689779448E-3</v>
      </c>
      <c r="AE64" s="5">
        <v>63</v>
      </c>
      <c r="AF64" s="4">
        <v>-0.38654546698123993</v>
      </c>
      <c r="AG64" s="3">
        <v>1.47756138</v>
      </c>
      <c r="AH64" s="3">
        <v>2.4085915099999999</v>
      </c>
      <c r="AI64" s="3">
        <v>-0.9310301299999999</v>
      </c>
      <c r="AK64" s="20" t="s">
        <v>782</v>
      </c>
      <c r="AL64" s="5">
        <v>110</v>
      </c>
      <c r="AM64" s="19">
        <v>3.7147102624677645E-3</v>
      </c>
      <c r="AN64" s="5">
        <v>63</v>
      </c>
      <c r="AO64" s="4">
        <v>0.3676308463023219</v>
      </c>
      <c r="AP64" s="3">
        <v>0.56497737000000003</v>
      </c>
      <c r="AQ64" s="3">
        <v>0.41310662999999992</v>
      </c>
      <c r="AR64" s="3">
        <v>0.15187074000000012</v>
      </c>
      <c r="AT64" s="20" t="s">
        <v>906</v>
      </c>
      <c r="AU64" s="5">
        <v>107</v>
      </c>
      <c r="AV64" s="19">
        <v>3.3284059323078767E-3</v>
      </c>
      <c r="AW64" s="5">
        <v>63</v>
      </c>
      <c r="AX64" s="4">
        <v>0.31531591890765065</v>
      </c>
      <c r="AY64" s="3">
        <v>1.0891804399999998</v>
      </c>
      <c r="AZ64" s="3">
        <v>0.82807516000000003</v>
      </c>
      <c r="BA64" s="3">
        <v>0.26110527999999977</v>
      </c>
      <c r="BC64" s="20" t="s">
        <v>889</v>
      </c>
      <c r="BD64" s="5">
        <v>112</v>
      </c>
      <c r="BE64" s="19">
        <v>3.2480859683712714E-4</v>
      </c>
      <c r="BF64" s="5">
        <v>63</v>
      </c>
      <c r="BG64" s="4">
        <v>0.19772480943079729</v>
      </c>
      <c r="BH64" s="3">
        <v>0.16052168999999999</v>
      </c>
      <c r="BI64" s="3">
        <v>0.13402217999999999</v>
      </c>
      <c r="BJ64" s="3">
        <v>2.6499510000000004E-2</v>
      </c>
      <c r="BL64" s="20" t="s">
        <v>894</v>
      </c>
      <c r="BM64" s="5">
        <v>139</v>
      </c>
      <c r="BN64" s="19">
        <v>1.2176178800888983E-4</v>
      </c>
      <c r="BO64" s="5">
        <v>63</v>
      </c>
      <c r="BP64" s="4">
        <v>9.2655263364543821</v>
      </c>
      <c r="BQ64" s="3">
        <v>2.2223529999999998E-2</v>
      </c>
      <c r="BR64" s="3">
        <v>2.1648700000000002E-3</v>
      </c>
      <c r="BS64" s="3">
        <v>2.0058659999999999E-2</v>
      </c>
      <c r="BU64" t="s">
        <v>692</v>
      </c>
      <c r="BV64" s="5">
        <v>58</v>
      </c>
      <c r="BW64" s="19">
        <v>8.5738820315752681E-3</v>
      </c>
      <c r="BX64" s="5">
        <v>37</v>
      </c>
      <c r="BY64" s="4">
        <v>0.14602590634839263</v>
      </c>
      <c r="BZ64" s="3">
        <v>2.7510038099999998</v>
      </c>
      <c r="CA64" s="3">
        <v>2.4004726199999991</v>
      </c>
      <c r="CB64" s="3">
        <v>2.1357629900000017</v>
      </c>
      <c r="CD64" t="s">
        <v>726</v>
      </c>
      <c r="CE64" s="5">
        <v>86</v>
      </c>
      <c r="CF64" s="19">
        <v>4.9325949121149749E-3</v>
      </c>
      <c r="CG64" s="5">
        <v>37</v>
      </c>
      <c r="CH64" s="4">
        <v>1.407479366667336</v>
      </c>
      <c r="CI64" s="3">
        <v>0.6618740500000001</v>
      </c>
      <c r="CJ64" s="3">
        <v>0.27492408000000002</v>
      </c>
      <c r="CK64" s="3">
        <v>0.38694997000000009</v>
      </c>
      <c r="CM64" t="s">
        <v>726</v>
      </c>
      <c r="CN64" s="5">
        <v>72</v>
      </c>
      <c r="CO64" s="19">
        <v>1.2526719566307137E-2</v>
      </c>
      <c r="CP64" s="5">
        <v>37</v>
      </c>
      <c r="CQ64" s="4">
        <v>0.57243958050174593</v>
      </c>
      <c r="CR64" s="3">
        <v>2.8073204899999999</v>
      </c>
      <c r="CS64" s="3">
        <v>1.7853280499999999</v>
      </c>
      <c r="CT64" s="3">
        <v>1.02199244</v>
      </c>
      <c r="CV64" t="s">
        <v>720</v>
      </c>
      <c r="CW64" s="5">
        <v>86</v>
      </c>
      <c r="CX64" s="19">
        <v>2.4047750687742528E-3</v>
      </c>
      <c r="CY64" s="5">
        <v>37</v>
      </c>
      <c r="CZ64" s="4">
        <v>0.33796932896296328</v>
      </c>
      <c r="DA64" s="3">
        <v>1.5683183699999999</v>
      </c>
      <c r="DB64" s="3">
        <v>1.1721631699999999</v>
      </c>
      <c r="DC64" s="3">
        <v>0.39615519999999993</v>
      </c>
      <c r="DE64" s="20" t="s">
        <v>779</v>
      </c>
      <c r="DF64" s="5">
        <v>142</v>
      </c>
      <c r="DG64" s="19">
        <v>-3.2492823510936976E-3</v>
      </c>
      <c r="DH64" s="5">
        <v>228</v>
      </c>
      <c r="DI64" s="4">
        <v>-0.53038483116863211</v>
      </c>
      <c r="DJ64" s="3">
        <v>0.11762175</v>
      </c>
      <c r="DK64" s="3">
        <v>0.25046412000000001</v>
      </c>
      <c r="DL64" s="3">
        <v>-0.13284237000000002</v>
      </c>
      <c r="DN64" s="20" t="s">
        <v>912</v>
      </c>
      <c r="DO64" s="5">
        <v>81</v>
      </c>
      <c r="DP64" s="19">
        <v>-3.5012771126146365E-3</v>
      </c>
      <c r="DQ64" s="5">
        <v>228</v>
      </c>
      <c r="DR64" s="4">
        <v>-6.8789141620673955E-2</v>
      </c>
      <c r="DS64" s="3">
        <v>3.7182106699999999</v>
      </c>
      <c r="DT64" s="3">
        <v>3.9928772700000001</v>
      </c>
      <c r="DU64" s="3">
        <v>-0.27466660000000021</v>
      </c>
      <c r="DW64" s="20" t="s">
        <v>953</v>
      </c>
      <c r="DX64" s="5">
        <v>102</v>
      </c>
      <c r="DY64" s="19">
        <v>-2.5118403524041334E-4</v>
      </c>
      <c r="DZ64" s="5">
        <v>228</v>
      </c>
      <c r="EA64" s="4">
        <v>-0.11028983787388125</v>
      </c>
      <c r="EB64" s="3">
        <v>0.16531620000000011</v>
      </c>
      <c r="EC64" s="3">
        <v>0.18580905</v>
      </c>
      <c r="ED64" s="3">
        <v>-2.0492849999999896E-2</v>
      </c>
      <c r="EF64" s="20" t="s">
        <v>748</v>
      </c>
      <c r="EG64" s="5">
        <v>126</v>
      </c>
      <c r="EH64" s="19">
        <v>-1.2927570243145723E-3</v>
      </c>
      <c r="EI64" s="5">
        <v>228</v>
      </c>
      <c r="EJ64" s="4">
        <v>-0.73609894446006741</v>
      </c>
      <c r="EK64" s="3">
        <v>7.635065000000002E-2</v>
      </c>
      <c r="EL64" s="3">
        <v>0.28931543999999998</v>
      </c>
      <c r="EM64" s="3">
        <v>-0.21296478999999996</v>
      </c>
    </row>
    <row r="65" spans="1:143" x14ac:dyDescent="0.35">
      <c r="A65" t="s">
        <v>741</v>
      </c>
      <c r="B65" s="5">
        <v>98</v>
      </c>
      <c r="C65" s="19">
        <v>-4.0398591973030831E-5</v>
      </c>
      <c r="D65" s="5">
        <v>64</v>
      </c>
      <c r="E65" s="4">
        <v>-1</v>
      </c>
      <c r="F65" s="3"/>
      <c r="G65" s="3">
        <v>1.65164E-3</v>
      </c>
      <c r="H65" s="3">
        <v>-1.65164E-3</v>
      </c>
      <c r="J65" t="s">
        <v>654</v>
      </c>
      <c r="K65" s="5">
        <v>16</v>
      </c>
      <c r="L65" s="19">
        <v>-5.6557085382926177E-3</v>
      </c>
      <c r="M65" s="5">
        <v>64</v>
      </c>
      <c r="N65" s="4">
        <v>-5.0172900640786944E-3</v>
      </c>
      <c r="O65" s="3">
        <v>87.985825190000014</v>
      </c>
      <c r="P65" s="3">
        <v>88.429501649999992</v>
      </c>
      <c r="Q65" s="3">
        <v>-0.44367645999997762</v>
      </c>
      <c r="S65" t="s">
        <v>716</v>
      </c>
      <c r="T65" s="5">
        <v>77</v>
      </c>
      <c r="U65" s="19">
        <v>-5.6976439173953451E-3</v>
      </c>
      <c r="V65" s="5">
        <v>64</v>
      </c>
      <c r="W65" s="4">
        <v>-0.17490888689374129</v>
      </c>
      <c r="X65" s="3">
        <v>2.1927830500000001</v>
      </c>
      <c r="Y65" s="3">
        <v>2.6576253400000009</v>
      </c>
      <c r="Z65" s="3">
        <v>-0.46484229000000088</v>
      </c>
      <c r="AB65" t="s">
        <v>712</v>
      </c>
      <c r="AC65" s="5">
        <v>87</v>
      </c>
      <c r="AD65" s="19">
        <v>-9.2779374962346905E-3</v>
      </c>
      <c r="AE65" s="5">
        <v>64</v>
      </c>
      <c r="AF65" s="4">
        <v>-0.50069870430660579</v>
      </c>
      <c r="AG65" s="3">
        <v>1.52415301</v>
      </c>
      <c r="AH65" s="3">
        <v>3.0525717099999996</v>
      </c>
      <c r="AI65" s="3">
        <v>-1.5284186999999996</v>
      </c>
      <c r="AK65" s="20" t="s">
        <v>748</v>
      </c>
      <c r="AL65" s="5">
        <v>153</v>
      </c>
      <c r="AM65" s="19">
        <v>3.4508110661623775E-3</v>
      </c>
      <c r="AN65" s="5">
        <v>64</v>
      </c>
      <c r="AO65" s="4">
        <v>9.0971021529608773</v>
      </c>
      <c r="AP65" s="3">
        <v>0.15659000000000001</v>
      </c>
      <c r="AQ65" s="3">
        <v>1.550841E-2</v>
      </c>
      <c r="AR65" s="3">
        <v>0.14108159000000001</v>
      </c>
      <c r="AT65" s="20" t="s">
        <v>967</v>
      </c>
      <c r="AU65" s="5">
        <v>109</v>
      </c>
      <c r="AV65" s="19">
        <v>3.2148701957777988E-3</v>
      </c>
      <c r="AW65" s="5">
        <v>64</v>
      </c>
      <c r="AX65" s="4">
        <v>0.30890906111817373</v>
      </c>
      <c r="AY65" s="3">
        <v>1.0686159100000001</v>
      </c>
      <c r="AZ65" s="3">
        <v>0.81641722999999999</v>
      </c>
      <c r="BA65" s="3">
        <v>0.25219868000000012</v>
      </c>
      <c r="BC65" s="20" t="s">
        <v>846</v>
      </c>
      <c r="BD65" s="5">
        <v>146</v>
      </c>
      <c r="BE65" s="19">
        <v>1.8385732236395714E-4</v>
      </c>
      <c r="BF65" s="5">
        <v>64</v>
      </c>
      <c r="BG65" s="4">
        <v>-1</v>
      </c>
      <c r="BH65" s="3">
        <v>1.4999999999999999E-2</v>
      </c>
      <c r="BI65" s="3"/>
      <c r="BJ65" s="3">
        <v>1.4999999999999999E-2</v>
      </c>
      <c r="BL65" s="20" t="s">
        <v>906</v>
      </c>
      <c r="BM65" s="5">
        <v>104</v>
      </c>
      <c r="BN65" s="19">
        <v>1.1383593795871483E-4</v>
      </c>
      <c r="BO65" s="5">
        <v>64</v>
      </c>
      <c r="BP65" s="4">
        <v>3.8949920003346516E-2</v>
      </c>
      <c r="BQ65" s="3">
        <v>0.50021687000000004</v>
      </c>
      <c r="BR65" s="3">
        <v>0.48146389000000001</v>
      </c>
      <c r="BS65" s="3">
        <v>1.875298000000003E-2</v>
      </c>
      <c r="BU65" t="s">
        <v>690</v>
      </c>
      <c r="BV65" s="5">
        <v>47</v>
      </c>
      <c r="BW65" s="19">
        <v>9.8492639951762943E-3</v>
      </c>
      <c r="BX65" s="5">
        <v>36</v>
      </c>
      <c r="BY65" s="4">
        <v>5.2656680360840369E-2</v>
      </c>
      <c r="BZ65" s="3">
        <v>8.0498208699999996</v>
      </c>
      <c r="CA65" s="3">
        <v>7.6471474700000011</v>
      </c>
      <c r="CB65" s="3">
        <v>2.2145068699999975</v>
      </c>
      <c r="CD65" t="s">
        <v>736</v>
      </c>
      <c r="CE65" s="5">
        <v>75</v>
      </c>
      <c r="CF65" s="19">
        <v>6.7807832365971172E-3</v>
      </c>
      <c r="CG65" s="5">
        <v>36</v>
      </c>
      <c r="CH65" s="4">
        <v>0.39272772008282186</v>
      </c>
      <c r="CI65" s="3">
        <v>1.88640045</v>
      </c>
      <c r="CJ65" s="3">
        <v>1.35446464</v>
      </c>
      <c r="CK65" s="3">
        <v>0.53193581000000001</v>
      </c>
      <c r="CM65" t="s">
        <v>704</v>
      </c>
      <c r="CN65" s="5">
        <v>81</v>
      </c>
      <c r="CO65" s="19">
        <v>1.3218809640020687E-2</v>
      </c>
      <c r="CP65" s="5">
        <v>36</v>
      </c>
      <c r="CQ65" s="4">
        <v>1.3222146565587938</v>
      </c>
      <c r="CR65" s="3">
        <v>1.8941007299999999</v>
      </c>
      <c r="CS65" s="3">
        <v>0.81564412000000008</v>
      </c>
      <c r="CT65" s="3">
        <v>1.0784566099999999</v>
      </c>
      <c r="CV65" t="s">
        <v>689</v>
      </c>
      <c r="CW65" s="5">
        <v>78</v>
      </c>
      <c r="CX65" s="19">
        <v>2.7596531715446942E-3</v>
      </c>
      <c r="CY65" s="5">
        <v>36</v>
      </c>
      <c r="CZ65" s="4">
        <v>0.11775474677608533</v>
      </c>
      <c r="DA65" s="3">
        <v>4.315324949999999</v>
      </c>
      <c r="DB65" s="3">
        <v>3.8607082300000002</v>
      </c>
      <c r="DC65" s="3">
        <v>0.45461671999999886</v>
      </c>
      <c r="DE65" s="20" t="s">
        <v>807</v>
      </c>
      <c r="DF65" s="5">
        <v>123</v>
      </c>
      <c r="DG65" s="19">
        <v>-3.1524584486021349E-3</v>
      </c>
      <c r="DH65" s="5">
        <v>227</v>
      </c>
      <c r="DI65" s="4">
        <v>-0.50099418400800444</v>
      </c>
      <c r="DJ65" s="3">
        <v>0.12837234</v>
      </c>
      <c r="DK65" s="3">
        <v>0.25725619999999999</v>
      </c>
      <c r="DL65" s="3">
        <v>-0.12888385999999999</v>
      </c>
      <c r="DN65" s="20" t="s">
        <v>794</v>
      </c>
      <c r="DO65" s="5">
        <v>97</v>
      </c>
      <c r="DP65" s="19">
        <v>-2.807961868880075E-3</v>
      </c>
      <c r="DQ65" s="5">
        <v>227</v>
      </c>
      <c r="DR65" s="4">
        <v>-9.7479756245868465E-2</v>
      </c>
      <c r="DS65" s="3">
        <v>2.0394501299999996</v>
      </c>
      <c r="DT65" s="3">
        <v>2.25972785</v>
      </c>
      <c r="DU65" s="3">
        <v>-0.22027772000000034</v>
      </c>
      <c r="DW65" s="20" t="s">
        <v>789</v>
      </c>
      <c r="DX65" s="5">
        <v>187</v>
      </c>
      <c r="DY65" s="19">
        <v>-2.3714370953231692E-4</v>
      </c>
      <c r="DZ65" s="5">
        <v>227</v>
      </c>
      <c r="EA65" s="4">
        <v>-0.99873991961502762</v>
      </c>
      <c r="EB65" s="3">
        <v>2.4409999999999998E-5</v>
      </c>
      <c r="EC65" s="3">
        <v>1.9371780000000002E-2</v>
      </c>
      <c r="ED65" s="3">
        <v>-1.9347370000000003E-2</v>
      </c>
      <c r="EF65" s="20" t="s">
        <v>843</v>
      </c>
      <c r="EG65" s="5">
        <v>94</v>
      </c>
      <c r="EH65" s="19">
        <v>-1.2844483213734397E-3</v>
      </c>
      <c r="EI65" s="5">
        <v>227</v>
      </c>
      <c r="EJ65" s="4">
        <v>-0.18002891185707137</v>
      </c>
      <c r="EK65" s="3">
        <v>0.96374873000000005</v>
      </c>
      <c r="EL65" s="3">
        <v>1.1753447699999999</v>
      </c>
      <c r="EM65" s="3">
        <v>-0.21159603999999987</v>
      </c>
    </row>
    <row r="66" spans="1:143" x14ac:dyDescent="0.35">
      <c r="A66" t="s">
        <v>677</v>
      </c>
      <c r="B66" s="5">
        <v>49</v>
      </c>
      <c r="C66" s="19">
        <v>-6.8025021993244246E-4</v>
      </c>
      <c r="D66" s="5">
        <v>65</v>
      </c>
      <c r="E66" s="4">
        <v>-3.2596315235733364E-3</v>
      </c>
      <c r="F66" s="3">
        <v>8.5041594200000024</v>
      </c>
      <c r="G66" s="3">
        <v>8.5319704999999999</v>
      </c>
      <c r="H66" s="3">
        <v>-3.3224087799999946</v>
      </c>
      <c r="J66" t="s">
        <v>684</v>
      </c>
      <c r="K66" s="5">
        <v>83</v>
      </c>
      <c r="L66" s="19">
        <v>-6.1245103239505093E-3</v>
      </c>
      <c r="M66" s="5">
        <v>65</v>
      </c>
      <c r="N66" s="4">
        <v>-0.32663233238983147</v>
      </c>
      <c r="O66" s="3">
        <v>0.99047570000000029</v>
      </c>
      <c r="P66" s="3">
        <v>1.4709285099999998</v>
      </c>
      <c r="Q66" s="3">
        <v>-0.48045280999999951</v>
      </c>
      <c r="S66" t="s">
        <v>722</v>
      </c>
      <c r="T66" s="5">
        <v>49</v>
      </c>
      <c r="U66" s="19">
        <v>-5.8456224638723416E-3</v>
      </c>
      <c r="V66" s="5">
        <v>65</v>
      </c>
      <c r="W66" s="4">
        <v>-3.2896703689384243E-2</v>
      </c>
      <c r="X66" s="3">
        <v>14.0204377</v>
      </c>
      <c r="Y66" s="3">
        <v>14.49735282</v>
      </c>
      <c r="Z66" s="3">
        <v>-0.47691511999999925</v>
      </c>
      <c r="AB66" t="s">
        <v>729</v>
      </c>
      <c r="AC66" s="5">
        <v>82</v>
      </c>
      <c r="AD66" s="19">
        <v>-9.5059645445423196E-3</v>
      </c>
      <c r="AE66" s="5">
        <v>65</v>
      </c>
      <c r="AF66" s="4">
        <v>-0.35304643867205654</v>
      </c>
      <c r="AG66" s="3">
        <v>2.8696462500000002</v>
      </c>
      <c r="AH66" s="3">
        <v>4.4356294199999997</v>
      </c>
      <c r="AI66" s="3">
        <v>-1.5659831699999995</v>
      </c>
      <c r="AK66" s="20" t="s">
        <v>1016</v>
      </c>
      <c r="AL66" s="5">
        <v>65</v>
      </c>
      <c r="AM66" s="19">
        <v>3.148606782211163E-3</v>
      </c>
      <c r="AN66" s="5">
        <v>65</v>
      </c>
      <c r="AO66" s="4">
        <v>4.0660794952237067E-2</v>
      </c>
      <c r="AP66" s="3">
        <v>3.2945865300000001</v>
      </c>
      <c r="AQ66" s="3">
        <v>3.1658601399999999</v>
      </c>
      <c r="AR66" s="3">
        <v>0.12872639000000019</v>
      </c>
      <c r="AT66" s="20" t="s">
        <v>792</v>
      </c>
      <c r="AU66" s="5">
        <v>128</v>
      </c>
      <c r="AV66" s="19">
        <v>3.1250364114039334E-3</v>
      </c>
      <c r="AW66" s="5">
        <v>65</v>
      </c>
      <c r="AX66" s="4">
        <v>0.96615794995532212</v>
      </c>
      <c r="AY66" s="3">
        <v>0.49888990999999999</v>
      </c>
      <c r="AZ66" s="3">
        <v>0.25373846999999999</v>
      </c>
      <c r="BA66" s="3">
        <v>0.24515144</v>
      </c>
      <c r="BC66" s="20" t="s">
        <v>820</v>
      </c>
      <c r="BD66" s="5">
        <v>115</v>
      </c>
      <c r="BE66" s="19">
        <v>1.656165922691325E-4</v>
      </c>
      <c r="BF66" s="5">
        <v>65</v>
      </c>
      <c r="BG66" s="4">
        <v>0.18318199479459429</v>
      </c>
      <c r="BH66" s="3">
        <v>8.7273610000000001E-2</v>
      </c>
      <c r="BI66" s="3">
        <v>7.3761779999999999E-2</v>
      </c>
      <c r="BJ66" s="3">
        <v>1.3511830000000002E-2</v>
      </c>
      <c r="BL66" s="20" t="s">
        <v>864</v>
      </c>
      <c r="BM66" s="5">
        <v>136</v>
      </c>
      <c r="BN66" s="19">
        <v>9.9190100024030661E-5</v>
      </c>
      <c r="BO66" s="5">
        <v>65</v>
      </c>
      <c r="BP66" s="4">
        <v>1.1650251538606331</v>
      </c>
      <c r="BQ66" s="3">
        <v>3.0365950000000003E-2</v>
      </c>
      <c r="BR66" s="3">
        <v>1.4025679999999999E-2</v>
      </c>
      <c r="BS66" s="3">
        <v>1.6340270000000004E-2</v>
      </c>
      <c r="BU66" t="s">
        <v>710</v>
      </c>
      <c r="BV66" s="5">
        <v>65</v>
      </c>
      <c r="BW66" s="19">
        <v>9.8581607159255926E-3</v>
      </c>
      <c r="BX66" s="5">
        <v>35</v>
      </c>
      <c r="BY66" s="4">
        <v>0.2470033137926968</v>
      </c>
      <c r="BZ66" s="3">
        <v>2.034744509999999</v>
      </c>
      <c r="CA66" s="3">
        <v>1.6317073799999999</v>
      </c>
      <c r="CB66" s="3">
        <v>-3.7629220000000796E-2</v>
      </c>
      <c r="CD66" t="s">
        <v>708</v>
      </c>
      <c r="CE66" s="5">
        <v>59</v>
      </c>
      <c r="CF66" s="19">
        <v>6.8445231520785953E-3</v>
      </c>
      <c r="CG66" s="5">
        <v>35</v>
      </c>
      <c r="CH66" s="4">
        <v>9.9017953536157721E-2</v>
      </c>
      <c r="CI66" s="3">
        <v>5.9595491299999992</v>
      </c>
      <c r="CJ66" s="3">
        <v>5.4226130799999979</v>
      </c>
      <c r="CK66" s="3">
        <v>0.53693605000000133</v>
      </c>
      <c r="CM66" t="s">
        <v>647</v>
      </c>
      <c r="CN66" s="5">
        <v>58</v>
      </c>
      <c r="CO66" s="19">
        <v>1.604366536774781E-2</v>
      </c>
      <c r="CP66" s="5">
        <v>35</v>
      </c>
      <c r="CQ66" s="4">
        <v>0.22238278961479319</v>
      </c>
      <c r="CR66" s="3">
        <v>7.1948207100000019</v>
      </c>
      <c r="CS66" s="3">
        <v>5.8858982400000004</v>
      </c>
      <c r="CT66" s="3">
        <v>1.3089224700000015</v>
      </c>
      <c r="CV66" t="s">
        <v>724</v>
      </c>
      <c r="CW66" s="5">
        <v>80</v>
      </c>
      <c r="CX66" s="19">
        <v>3.8797987209306878E-3</v>
      </c>
      <c r="CY66" s="5">
        <v>35</v>
      </c>
      <c r="CZ66" s="4">
        <v>0.21532256042083242</v>
      </c>
      <c r="DA66" s="3">
        <v>3.6074649499999998</v>
      </c>
      <c r="DB66" s="3">
        <v>2.9683189199999997</v>
      </c>
      <c r="DC66" s="3">
        <v>0.63914603000000003</v>
      </c>
      <c r="DE66" s="20" t="s">
        <v>1015</v>
      </c>
      <c r="DF66" s="5">
        <v>126</v>
      </c>
      <c r="DG66" s="19">
        <v>-3.0953367708888937E-3</v>
      </c>
      <c r="DH66" s="5">
        <v>226</v>
      </c>
      <c r="DI66" s="4">
        <v>-0.86882688873194214</v>
      </c>
      <c r="DJ66" s="3">
        <v>1.910595E-2</v>
      </c>
      <c r="DK66" s="3">
        <v>0.14565447000000001</v>
      </c>
      <c r="DL66" s="3">
        <v>-0.12654852</v>
      </c>
      <c r="DN66" s="20" t="s">
        <v>769</v>
      </c>
      <c r="DO66" s="5">
        <v>127</v>
      </c>
      <c r="DP66" s="19">
        <v>-2.4387967235401172E-3</v>
      </c>
      <c r="DQ66" s="5">
        <v>226</v>
      </c>
      <c r="DR66" s="4">
        <v>-0.26631640491877995</v>
      </c>
      <c r="DS66" s="3">
        <v>0.52706703999999993</v>
      </c>
      <c r="DT66" s="3">
        <v>0.71838466000000001</v>
      </c>
      <c r="DU66" s="3">
        <v>-0.19131762000000008</v>
      </c>
      <c r="DW66" s="20" t="s">
        <v>912</v>
      </c>
      <c r="DX66" s="5">
        <v>83</v>
      </c>
      <c r="DY66" s="19">
        <v>-2.2479952890880003E-4</v>
      </c>
      <c r="DZ66" s="5">
        <v>226</v>
      </c>
      <c r="EA66" s="4">
        <v>-1.5564137581046911E-2</v>
      </c>
      <c r="EB66" s="3">
        <v>1.16002698</v>
      </c>
      <c r="EC66" s="3">
        <v>1.17836725</v>
      </c>
      <c r="ED66" s="3">
        <v>-1.8340269999999936E-2</v>
      </c>
      <c r="EF66" s="20" t="s">
        <v>950</v>
      </c>
      <c r="EG66" s="5">
        <v>117</v>
      </c>
      <c r="EH66" s="19">
        <v>-9.5216102798640137E-4</v>
      </c>
      <c r="EI66" s="5">
        <v>226</v>
      </c>
      <c r="EJ66" s="4">
        <v>-0.48052962152302303</v>
      </c>
      <c r="EK66" s="3">
        <v>0.16956723000000001</v>
      </c>
      <c r="EL66" s="3">
        <v>0.32642329000000003</v>
      </c>
      <c r="EM66" s="3">
        <v>-0.15685606000000002</v>
      </c>
    </row>
    <row r="67" spans="1:143" x14ac:dyDescent="0.35">
      <c r="A67" t="s">
        <v>740</v>
      </c>
      <c r="B67" s="5">
        <v>97</v>
      </c>
      <c r="C67" s="19">
        <v>-9.698203434662996E-4</v>
      </c>
      <c r="D67" s="5">
        <v>66</v>
      </c>
      <c r="E67" s="4">
        <v>-0.95346507987274232</v>
      </c>
      <c r="F67" s="3">
        <v>1.9351500000000001E-3</v>
      </c>
      <c r="G67" s="3">
        <v>4.1584900000000001E-2</v>
      </c>
      <c r="H67" s="3">
        <v>-5.7414569999999998E-2</v>
      </c>
      <c r="J67" t="s">
        <v>704</v>
      </c>
      <c r="K67" s="5">
        <v>85</v>
      </c>
      <c r="L67" s="19">
        <v>-7.9191470694007591E-3</v>
      </c>
      <c r="M67" s="5">
        <v>66</v>
      </c>
      <c r="N67" s="4">
        <v>-0.47219941684930977</v>
      </c>
      <c r="O67" s="3">
        <v>0.69438798000000002</v>
      </c>
      <c r="P67" s="3">
        <v>1.3156256399999999</v>
      </c>
      <c r="Q67" s="3">
        <v>-0.62123765999999991</v>
      </c>
      <c r="S67" t="s">
        <v>721</v>
      </c>
      <c r="T67" s="5">
        <v>66</v>
      </c>
      <c r="U67" s="19">
        <v>-6.2298494572933282E-3</v>
      </c>
      <c r="V67" s="5">
        <v>66</v>
      </c>
      <c r="W67" s="4">
        <v>-0.14233268593525306</v>
      </c>
      <c r="X67" s="3">
        <v>3.0626833299999991</v>
      </c>
      <c r="Y67" s="3">
        <v>3.5709456099999999</v>
      </c>
      <c r="Z67" s="3">
        <v>-0.50826228000000073</v>
      </c>
      <c r="AB67" t="s">
        <v>695</v>
      </c>
      <c r="AC67" s="5">
        <v>29</v>
      </c>
      <c r="AD67" s="19">
        <v>-9.7424361487750012E-3</v>
      </c>
      <c r="AE67" s="5">
        <v>66</v>
      </c>
      <c r="AF67" s="4">
        <v>-1.9976335359350395E-2</v>
      </c>
      <c r="AG67" s="3">
        <v>78.737062960000003</v>
      </c>
      <c r="AH67" s="3">
        <v>80.342001729999993</v>
      </c>
      <c r="AI67" s="3">
        <v>-1.6049387699999897</v>
      </c>
      <c r="AK67" s="20" t="s">
        <v>842</v>
      </c>
      <c r="AL67" s="5">
        <v>156</v>
      </c>
      <c r="AM67" s="19">
        <v>3.1482120029163699E-3</v>
      </c>
      <c r="AN67" s="5">
        <v>66</v>
      </c>
      <c r="AO67" s="4">
        <v>-1</v>
      </c>
      <c r="AP67" s="3">
        <v>0.12871025</v>
      </c>
      <c r="AQ67" s="3"/>
      <c r="AR67" s="3">
        <v>0.12871025</v>
      </c>
      <c r="AT67" s="20" t="s">
        <v>808</v>
      </c>
      <c r="AU67" s="5">
        <v>148</v>
      </c>
      <c r="AV67" s="19">
        <v>3.110108219912719E-3</v>
      </c>
      <c r="AW67" s="5">
        <v>66</v>
      </c>
      <c r="AX67" s="4">
        <v>-1</v>
      </c>
      <c r="AY67" s="3">
        <v>0.24398036000000001</v>
      </c>
      <c r="AZ67" s="3"/>
      <c r="BA67" s="3">
        <v>0.24398036000000001</v>
      </c>
      <c r="BC67" s="20" t="s">
        <v>907</v>
      </c>
      <c r="BD67" s="5">
        <v>107</v>
      </c>
      <c r="BE67" s="19">
        <v>1.4230287093564166E-4</v>
      </c>
      <c r="BF67" s="5">
        <v>66</v>
      </c>
      <c r="BG67" s="4">
        <v>8.0965512152832986E-2</v>
      </c>
      <c r="BH67" s="3">
        <v>0.15500145000000001</v>
      </c>
      <c r="BI67" s="3">
        <v>0.14339167</v>
      </c>
      <c r="BJ67" s="3">
        <v>1.1609780000000014E-2</v>
      </c>
      <c r="BL67" s="20" t="s">
        <v>958</v>
      </c>
      <c r="BM67" s="5">
        <v>144</v>
      </c>
      <c r="BN67" s="19">
        <v>9.1711387185649986E-5</v>
      </c>
      <c r="BO67" s="5">
        <v>66</v>
      </c>
      <c r="BP67" s="4">
        <v>-1</v>
      </c>
      <c r="BQ67" s="3">
        <v>1.510825E-2</v>
      </c>
      <c r="BR67" s="3"/>
      <c r="BS67" s="3">
        <v>1.510825E-2</v>
      </c>
      <c r="BU67" t="s">
        <v>696</v>
      </c>
      <c r="BV67" s="5">
        <v>68</v>
      </c>
      <c r="BW67" s="19">
        <v>1.2271207329262091E-2</v>
      </c>
      <c r="BX67" s="5">
        <v>34</v>
      </c>
      <c r="BY67" s="4">
        <v>0.78607309358094568</v>
      </c>
      <c r="BZ67" s="3">
        <v>1.1399157499999999</v>
      </c>
      <c r="CA67" s="3">
        <v>0.63822458000000004</v>
      </c>
      <c r="CB67" s="3">
        <v>1.3075627499999998</v>
      </c>
      <c r="CD67" t="s">
        <v>699</v>
      </c>
      <c r="CE67" s="5">
        <v>56</v>
      </c>
      <c r="CF67" s="19">
        <v>1.1020364380306938E-2</v>
      </c>
      <c r="CG67" s="5">
        <v>34</v>
      </c>
      <c r="CH67" s="4">
        <v>0.1304653131349256</v>
      </c>
      <c r="CI67" s="3">
        <v>7.4909604000000005</v>
      </c>
      <c r="CJ67" s="3">
        <v>6.6264398500000006</v>
      </c>
      <c r="CK67" s="3">
        <v>0.86452054999999994</v>
      </c>
      <c r="CM67" t="s">
        <v>686</v>
      </c>
      <c r="CN67" s="5">
        <v>25</v>
      </c>
      <c r="CO67" s="19">
        <v>1.6387216870312745E-2</v>
      </c>
      <c r="CP67" s="5">
        <v>34</v>
      </c>
      <c r="CQ67" s="4">
        <v>2.8318551431132599E-2</v>
      </c>
      <c r="CR67" s="3">
        <v>48.548091960000001</v>
      </c>
      <c r="CS67" s="3">
        <v>47.211140840000013</v>
      </c>
      <c r="CT67" s="3">
        <v>1.3369511199999877</v>
      </c>
      <c r="CV67" t="s">
        <v>731</v>
      </c>
      <c r="CW67" s="5">
        <v>62</v>
      </c>
      <c r="CX67" s="19">
        <v>5.1090331845040568E-3</v>
      </c>
      <c r="CY67" s="5">
        <v>34</v>
      </c>
      <c r="CZ67" s="4">
        <v>7.5823023338154938E-2</v>
      </c>
      <c r="DA67" s="3">
        <v>11.941788099999998</v>
      </c>
      <c r="DB67" s="3">
        <v>11.10014179</v>
      </c>
      <c r="DC67" s="3">
        <v>0.84164630999999801</v>
      </c>
      <c r="DE67" s="20" t="s">
        <v>749</v>
      </c>
      <c r="DF67" s="5">
        <v>117</v>
      </c>
      <c r="DG67" s="19">
        <v>-3.0919442127608143E-3</v>
      </c>
      <c r="DH67" s="5">
        <v>225</v>
      </c>
      <c r="DI67" s="4">
        <v>-0.24606474445465409</v>
      </c>
      <c r="DJ67" s="3">
        <v>0.38731602999999998</v>
      </c>
      <c r="DK67" s="3">
        <v>0.51372584999999993</v>
      </c>
      <c r="DL67" s="3">
        <v>-0.12640981999999995</v>
      </c>
      <c r="DN67" s="20" t="s">
        <v>1017</v>
      </c>
      <c r="DO67" s="5">
        <v>205</v>
      </c>
      <c r="DP67" s="19">
        <v>-1.8306159457782522E-3</v>
      </c>
      <c r="DQ67" s="5">
        <v>225</v>
      </c>
      <c r="DR67" s="4">
        <v>-1</v>
      </c>
      <c r="DS67" s="3"/>
      <c r="DT67" s="3">
        <v>0.14360733000000001</v>
      </c>
      <c r="DU67" s="3">
        <v>-0.14360733000000001</v>
      </c>
      <c r="DW67" s="20" t="s">
        <v>896</v>
      </c>
      <c r="DX67" s="5">
        <v>156</v>
      </c>
      <c r="DY67" s="19">
        <v>-2.1017760120429181E-4</v>
      </c>
      <c r="DZ67" s="5">
        <v>225</v>
      </c>
      <c r="EA67" s="4">
        <v>-0.84532200672615898</v>
      </c>
      <c r="EB67" s="3">
        <v>3.1376400000000001E-3</v>
      </c>
      <c r="EC67" s="3">
        <v>2.0284980000000001E-2</v>
      </c>
      <c r="ED67" s="3">
        <v>-1.714734E-2</v>
      </c>
      <c r="EF67" s="20" t="s">
        <v>1026</v>
      </c>
      <c r="EG67" s="5">
        <v>109</v>
      </c>
      <c r="EH67" s="19">
        <v>-8.940129764032147E-4</v>
      </c>
      <c r="EI67" s="5">
        <v>225</v>
      </c>
      <c r="EJ67" s="4">
        <v>-0.3399850018427395</v>
      </c>
      <c r="EK67" s="3">
        <v>0.28590962000000003</v>
      </c>
      <c r="EL67" s="3">
        <v>0.43318655</v>
      </c>
      <c r="EM67" s="3">
        <v>-0.14727692999999997</v>
      </c>
    </row>
    <row r="68" spans="1:143" x14ac:dyDescent="0.35">
      <c r="A68" t="s">
        <v>723</v>
      </c>
      <c r="B68" s="5">
        <v>94</v>
      </c>
      <c r="C68" s="19">
        <v>-1.0210866175005169E-3</v>
      </c>
      <c r="D68" s="5">
        <v>67</v>
      </c>
      <c r="E68" s="4">
        <v>-0.32000253268808054</v>
      </c>
      <c r="F68" s="3">
        <v>8.8708579999999995E-2</v>
      </c>
      <c r="G68" s="3">
        <v>0.13045428000000001</v>
      </c>
      <c r="H68" s="3">
        <v>-2.1243070000000003E-2</v>
      </c>
      <c r="J68" t="s">
        <v>698</v>
      </c>
      <c r="K68" s="5">
        <v>50</v>
      </c>
      <c r="L68" s="19">
        <v>-8.3909033132866014E-3</v>
      </c>
      <c r="M68" s="5">
        <v>67</v>
      </c>
      <c r="N68" s="4">
        <v>-4.4828331485547435E-2</v>
      </c>
      <c r="O68" s="3">
        <v>14.025454420000001</v>
      </c>
      <c r="P68" s="3">
        <v>14.683700200000001</v>
      </c>
      <c r="Q68" s="3">
        <v>-0.65824577999999967</v>
      </c>
      <c r="S68" t="s">
        <v>709</v>
      </c>
      <c r="T68" s="5">
        <v>70</v>
      </c>
      <c r="U68" s="19">
        <v>-6.2552225032088595E-3</v>
      </c>
      <c r="V68" s="5">
        <v>67</v>
      </c>
      <c r="W68" s="4">
        <v>-0.12342145426271944</v>
      </c>
      <c r="X68" s="3">
        <v>3.624543099999999</v>
      </c>
      <c r="Y68" s="3">
        <v>4.134875440000001</v>
      </c>
      <c r="Z68" s="3">
        <v>-0.51033234000000194</v>
      </c>
      <c r="AB68" t="s">
        <v>706</v>
      </c>
      <c r="AC68" s="5">
        <v>76</v>
      </c>
      <c r="AD68" s="19">
        <v>-1.1267221207110904E-2</v>
      </c>
      <c r="AE68" s="5">
        <v>67</v>
      </c>
      <c r="AF68" s="4">
        <v>-0.27266915167497585</v>
      </c>
      <c r="AG68" s="3">
        <v>4.9511230699999995</v>
      </c>
      <c r="AH68" s="3">
        <v>6.8072502100000012</v>
      </c>
      <c r="AI68" s="3">
        <v>-1.8561271400000017</v>
      </c>
      <c r="AK68" s="20" t="s">
        <v>995</v>
      </c>
      <c r="AL68" s="5">
        <v>137</v>
      </c>
      <c r="AM68" s="19">
        <v>2.8176383994318386E-3</v>
      </c>
      <c r="AN68" s="5">
        <v>67</v>
      </c>
      <c r="AO68" s="4">
        <v>1.0038415966206777</v>
      </c>
      <c r="AP68" s="3">
        <v>0.22994957999999999</v>
      </c>
      <c r="AQ68" s="3">
        <v>0.11475436999999999</v>
      </c>
      <c r="AR68" s="3">
        <v>0.11519520999999999</v>
      </c>
      <c r="AT68" s="20" t="s">
        <v>995</v>
      </c>
      <c r="AU68" s="5">
        <v>137</v>
      </c>
      <c r="AV68" s="19">
        <v>2.5228554388553501E-3</v>
      </c>
      <c r="AW68" s="5">
        <v>67</v>
      </c>
      <c r="AX68" s="4">
        <v>1.0814181654396662</v>
      </c>
      <c r="AY68" s="3">
        <v>0.38092318999999997</v>
      </c>
      <c r="AZ68" s="3">
        <v>0.18301137000000001</v>
      </c>
      <c r="BA68" s="3">
        <v>0.19791181999999996</v>
      </c>
      <c r="BC68" s="20" t="s">
        <v>1003</v>
      </c>
      <c r="BD68" s="5">
        <v>152</v>
      </c>
      <c r="BE68" s="19">
        <v>1.0890384004119799E-4</v>
      </c>
      <c r="BF68" s="5">
        <v>67</v>
      </c>
      <c r="BG68" s="4">
        <v>-1</v>
      </c>
      <c r="BH68" s="3">
        <v>8.8849199999999993E-3</v>
      </c>
      <c r="BI68" s="3"/>
      <c r="BJ68" s="3">
        <v>8.8849199999999993E-3</v>
      </c>
      <c r="BL68" s="20" t="s">
        <v>820</v>
      </c>
      <c r="BM68" s="5">
        <v>115</v>
      </c>
      <c r="BN68" s="19">
        <v>8.1593557130329273E-5</v>
      </c>
      <c r="BO68" s="5">
        <v>67</v>
      </c>
      <c r="BP68" s="4">
        <v>8.0720852059543713E-2</v>
      </c>
      <c r="BQ68" s="3">
        <v>0.17995940999999999</v>
      </c>
      <c r="BR68" s="3">
        <v>0.16651794</v>
      </c>
      <c r="BS68" s="3">
        <v>1.3441469999999983E-2</v>
      </c>
      <c r="BU68" t="s">
        <v>662</v>
      </c>
      <c r="BV68" s="5">
        <v>53</v>
      </c>
      <c r="BW68" s="19">
        <v>1.2819255649404641E-2</v>
      </c>
      <c r="BX68" s="5">
        <v>33</v>
      </c>
      <c r="BY68" s="4">
        <v>0.1145308586979199</v>
      </c>
      <c r="BZ68" s="3">
        <v>5.1001336000000004</v>
      </c>
      <c r="CA68" s="3">
        <v>4.5760362399999996</v>
      </c>
      <c r="CB68" s="3">
        <v>-0.98344237999999606</v>
      </c>
      <c r="CD68" t="s">
        <v>668</v>
      </c>
      <c r="CE68" s="5">
        <v>41</v>
      </c>
      <c r="CF68" s="19">
        <v>1.4708873861647631E-2</v>
      </c>
      <c r="CG68" s="5">
        <v>33</v>
      </c>
      <c r="CH68" s="4">
        <v>5.9178408906410906E-2</v>
      </c>
      <c r="CI68" s="3">
        <v>20.652119300000003</v>
      </c>
      <c r="CJ68" s="3">
        <v>19.498244229999997</v>
      </c>
      <c r="CK68" s="3">
        <v>1.1538750700000051</v>
      </c>
      <c r="CM68" t="s">
        <v>728</v>
      </c>
      <c r="CN68" s="5">
        <v>71</v>
      </c>
      <c r="CO68" s="19">
        <v>1.6674901854619124E-2</v>
      </c>
      <c r="CP68" s="5">
        <v>33</v>
      </c>
      <c r="CQ68" s="4">
        <v>0.77526607100437284</v>
      </c>
      <c r="CR68" s="3">
        <v>3.1152025499999998</v>
      </c>
      <c r="CS68" s="3">
        <v>1.7547806500000001</v>
      </c>
      <c r="CT68" s="3">
        <v>1.3604218999999997</v>
      </c>
      <c r="CV68" t="s">
        <v>688</v>
      </c>
      <c r="CW68" s="5">
        <v>63</v>
      </c>
      <c r="CX68" s="19">
        <v>8.2036668528943733E-3</v>
      </c>
      <c r="CY68" s="5">
        <v>33</v>
      </c>
      <c r="CZ68" s="4">
        <v>0.16758236631227597</v>
      </c>
      <c r="DA68" s="3">
        <v>9.4158195000000013</v>
      </c>
      <c r="DB68" s="3">
        <v>8.0643728199999991</v>
      </c>
      <c r="DC68" s="3">
        <v>1.3514466800000022</v>
      </c>
      <c r="DE68" s="20" t="s">
        <v>816</v>
      </c>
      <c r="DF68" s="5">
        <v>134</v>
      </c>
      <c r="DG68" s="19">
        <v>-2.7842416365124762E-3</v>
      </c>
      <c r="DH68" s="5">
        <v>224</v>
      </c>
      <c r="DI68" s="4">
        <v>-0.92572251070502942</v>
      </c>
      <c r="DJ68" s="3">
        <v>9.1333999999999999E-3</v>
      </c>
      <c r="DK68" s="3">
        <v>0.12296323000000001</v>
      </c>
      <c r="DL68" s="3">
        <v>-0.11382983000000001</v>
      </c>
      <c r="DN68" s="20" t="s">
        <v>959</v>
      </c>
      <c r="DO68" s="5">
        <v>151</v>
      </c>
      <c r="DP68" s="19">
        <v>-1.8004787382077925E-3</v>
      </c>
      <c r="DQ68" s="5">
        <v>224</v>
      </c>
      <c r="DR68" s="4">
        <v>-0.44622722855042662</v>
      </c>
      <c r="DS68" s="3">
        <v>0.17528425</v>
      </c>
      <c r="DT68" s="3">
        <v>0.31652739000000002</v>
      </c>
      <c r="DU68" s="3">
        <v>-0.14124314000000002</v>
      </c>
      <c r="DW68" s="20" t="s">
        <v>782</v>
      </c>
      <c r="DX68" s="5">
        <v>125</v>
      </c>
      <c r="DY68" s="19">
        <v>-2.010581554434913E-4</v>
      </c>
      <c r="DZ68" s="5">
        <v>224</v>
      </c>
      <c r="EA68" s="4">
        <v>-0.37411669934581637</v>
      </c>
      <c r="EB68" s="3">
        <v>2.744216E-2</v>
      </c>
      <c r="EC68" s="3">
        <v>4.3845490000000001E-2</v>
      </c>
      <c r="ED68" s="3">
        <v>-1.6403330000000001E-2</v>
      </c>
      <c r="EF68" s="20" t="s">
        <v>752</v>
      </c>
      <c r="EG68" s="5">
        <v>101</v>
      </c>
      <c r="EH68" s="19">
        <v>-8.3338752000225067E-4</v>
      </c>
      <c r="EI68" s="5">
        <v>224</v>
      </c>
      <c r="EJ68" s="4">
        <v>-0.17831198100072276</v>
      </c>
      <c r="EK68" s="3">
        <v>0.63265117999999998</v>
      </c>
      <c r="EL68" s="3">
        <v>0.76994086000000017</v>
      </c>
      <c r="EM68" s="3">
        <v>-0.13728968000000019</v>
      </c>
    </row>
    <row r="69" spans="1:143" x14ac:dyDescent="0.35">
      <c r="A69" t="s">
        <v>737</v>
      </c>
      <c r="B69" s="5">
        <v>92</v>
      </c>
      <c r="C69" s="19">
        <v>-1.8653314340858365E-3</v>
      </c>
      <c r="D69" s="5">
        <v>68</v>
      </c>
      <c r="E69" s="4">
        <v>-0.39935161336303393</v>
      </c>
      <c r="F69" s="3">
        <v>0.11470175000000001</v>
      </c>
      <c r="G69" s="3">
        <v>0.19096321999999999</v>
      </c>
      <c r="H69" s="3">
        <v>-9.9284309999999987E-2</v>
      </c>
      <c r="J69" t="s">
        <v>694</v>
      </c>
      <c r="K69" s="5">
        <v>78</v>
      </c>
      <c r="L69" s="19">
        <v>-8.6282276244947116E-3</v>
      </c>
      <c r="M69" s="5">
        <v>68</v>
      </c>
      <c r="N69" s="4">
        <v>-0.32282863800139128</v>
      </c>
      <c r="O69" s="3">
        <v>1.4198010400000003</v>
      </c>
      <c r="P69" s="3">
        <v>2.0966643299999999</v>
      </c>
      <c r="Q69" s="3">
        <v>-0.67686328999999956</v>
      </c>
      <c r="S69" t="s">
        <v>743</v>
      </c>
      <c r="T69" s="5">
        <v>85</v>
      </c>
      <c r="U69" s="19">
        <v>-7.2696285587544526E-3</v>
      </c>
      <c r="V69" s="5">
        <v>68</v>
      </c>
      <c r="W69" s="4">
        <v>-0.42871144485785306</v>
      </c>
      <c r="X69" s="3">
        <v>0.79033823999999997</v>
      </c>
      <c r="Y69" s="3">
        <v>1.3834309</v>
      </c>
      <c r="Z69" s="3">
        <v>-0.59309266000000005</v>
      </c>
      <c r="AB69" t="s">
        <v>685</v>
      </c>
      <c r="AC69" s="5">
        <v>45</v>
      </c>
      <c r="AD69" s="19">
        <v>-1.4566495117920148E-2</v>
      </c>
      <c r="AE69" s="5">
        <v>68</v>
      </c>
      <c r="AF69" s="4">
        <v>-6.4113574756787362E-2</v>
      </c>
      <c r="AG69" s="3">
        <v>35.028305070000002</v>
      </c>
      <c r="AH69" s="3">
        <v>37.427944380000014</v>
      </c>
      <c r="AI69" s="3">
        <v>-2.399639310000012</v>
      </c>
      <c r="AK69" s="20" t="s">
        <v>915</v>
      </c>
      <c r="AL69" s="5">
        <v>124</v>
      </c>
      <c r="AM69" s="19">
        <v>2.6512990975003066E-3</v>
      </c>
      <c r="AN69" s="5">
        <v>68</v>
      </c>
      <c r="AO69" s="4">
        <v>0.40849214090613062</v>
      </c>
      <c r="AP69" s="3">
        <v>0.37374776999999998</v>
      </c>
      <c r="AQ69" s="3">
        <v>0.26535311</v>
      </c>
      <c r="AR69" s="3">
        <v>0.10839465999999998</v>
      </c>
      <c r="AT69" s="20" t="s">
        <v>1003</v>
      </c>
      <c r="AU69" s="5">
        <v>114</v>
      </c>
      <c r="AV69" s="19">
        <v>2.4526884262772307E-3</v>
      </c>
      <c r="AW69" s="5">
        <v>68</v>
      </c>
      <c r="AX69" s="4">
        <v>0.26230699465996721</v>
      </c>
      <c r="AY69" s="3">
        <v>0.92592724999999998</v>
      </c>
      <c r="AZ69" s="3">
        <v>0.73351986000000002</v>
      </c>
      <c r="BA69" s="3">
        <v>0.19240738999999996</v>
      </c>
      <c r="BC69" s="20" t="s">
        <v>928</v>
      </c>
      <c r="BD69" s="5">
        <v>148</v>
      </c>
      <c r="BE69" s="19">
        <v>8.124789903966333E-5</v>
      </c>
      <c r="BF69" s="5">
        <v>68</v>
      </c>
      <c r="BG69" s="4">
        <v>4.3091329870568886</v>
      </c>
      <c r="BH69" s="3">
        <v>8.1668799999999996E-3</v>
      </c>
      <c r="BI69" s="3">
        <v>1.53827E-3</v>
      </c>
      <c r="BJ69" s="3">
        <v>6.6286100000000001E-3</v>
      </c>
      <c r="BL69" s="20" t="s">
        <v>931</v>
      </c>
      <c r="BM69" s="5">
        <v>137</v>
      </c>
      <c r="BN69" s="19">
        <v>6.2022836066388847E-5</v>
      </c>
      <c r="BO69" s="5">
        <v>68</v>
      </c>
      <c r="BP69" s="4">
        <v>0.55641143770775336</v>
      </c>
      <c r="BQ69" s="3">
        <v>2.858057E-2</v>
      </c>
      <c r="BR69" s="3">
        <v>1.836312E-2</v>
      </c>
      <c r="BS69" s="3">
        <v>1.0217449999999999E-2</v>
      </c>
      <c r="BU69" t="s">
        <v>668</v>
      </c>
      <c r="BV69" s="5">
        <v>41</v>
      </c>
      <c r="BW69" s="19">
        <v>1.2870678220817746E-2</v>
      </c>
      <c r="BX69" s="5">
        <v>32</v>
      </c>
      <c r="BY69" s="4">
        <v>5.4565789207972504E-2</v>
      </c>
      <c r="BZ69" s="3">
        <v>10.169599120000001</v>
      </c>
      <c r="CA69" s="3">
        <v>9.6433994199999962</v>
      </c>
      <c r="CB69" s="3">
        <v>1.1538750700000051</v>
      </c>
      <c r="CD69" t="s">
        <v>695</v>
      </c>
      <c r="CE69" s="5">
        <v>43</v>
      </c>
      <c r="CF69" s="19">
        <v>1.5163636839904234E-2</v>
      </c>
      <c r="CG69" s="5">
        <v>32</v>
      </c>
      <c r="CH69" s="4">
        <v>7.6847472253851912E-2</v>
      </c>
      <c r="CI69" s="3">
        <v>16.668915600000005</v>
      </c>
      <c r="CJ69" s="3">
        <v>15.479365489999999</v>
      </c>
      <c r="CK69" s="3">
        <v>1.1895501100000061</v>
      </c>
      <c r="CM69" t="s">
        <v>697</v>
      </c>
      <c r="CN69" s="5">
        <v>61</v>
      </c>
      <c r="CO69" s="19">
        <v>2.3604137211892039E-2</v>
      </c>
      <c r="CP69" s="5">
        <v>32</v>
      </c>
      <c r="CQ69" s="4">
        <v>0.50012643898179321</v>
      </c>
      <c r="CR69" s="3">
        <v>5.7762570299999991</v>
      </c>
      <c r="CS69" s="3">
        <v>3.8505134499999998</v>
      </c>
      <c r="CT69" s="3">
        <v>1.9257435799999993</v>
      </c>
      <c r="CV69" t="s">
        <v>722</v>
      </c>
      <c r="CW69" s="5">
        <v>49</v>
      </c>
      <c r="CX69" s="19">
        <v>8.9282480304877856E-3</v>
      </c>
      <c r="CY69" s="5">
        <v>32</v>
      </c>
      <c r="CZ69" s="4">
        <v>5.4976982644073802E-2</v>
      </c>
      <c r="DA69" s="3">
        <v>28.22404337</v>
      </c>
      <c r="DB69" s="3">
        <v>26.75323143</v>
      </c>
      <c r="DC69" s="3">
        <v>1.4708119400000008</v>
      </c>
      <c r="DE69" s="20" t="s">
        <v>787</v>
      </c>
      <c r="DF69" s="5">
        <v>186</v>
      </c>
      <c r="DG69" s="19">
        <v>-2.6905400126441964E-3</v>
      </c>
      <c r="DH69" s="5">
        <v>223</v>
      </c>
      <c r="DI69" s="4">
        <v>-0.98084455073332188</v>
      </c>
      <c r="DJ69" s="3">
        <v>2.1482300000000001E-3</v>
      </c>
      <c r="DK69" s="3">
        <v>0.1121472</v>
      </c>
      <c r="DL69" s="3">
        <v>-0.10999897</v>
      </c>
      <c r="DN69" s="20" t="s">
        <v>820</v>
      </c>
      <c r="DO69" s="5">
        <v>98</v>
      </c>
      <c r="DP69" s="19">
        <v>-1.6405275285298676E-3</v>
      </c>
      <c r="DQ69" s="5">
        <v>223</v>
      </c>
      <c r="DR69" s="4">
        <v>-6.3161060523728718E-2</v>
      </c>
      <c r="DS69" s="3">
        <v>1.9088790399999997</v>
      </c>
      <c r="DT69" s="3">
        <v>2.0375744</v>
      </c>
      <c r="DU69" s="3">
        <v>-0.12869536000000026</v>
      </c>
      <c r="DW69" s="20" t="s">
        <v>878</v>
      </c>
      <c r="DX69" s="5">
        <v>217</v>
      </c>
      <c r="DY69" s="19">
        <v>-1.9793699353904076E-4</v>
      </c>
      <c r="DZ69" s="5">
        <v>223</v>
      </c>
      <c r="EA69" s="4">
        <v>-1</v>
      </c>
      <c r="EB69" s="3"/>
      <c r="EC69" s="3">
        <v>1.614869E-2</v>
      </c>
      <c r="ED69" s="3">
        <v>-1.614869E-2</v>
      </c>
      <c r="EF69" s="20" t="s">
        <v>769</v>
      </c>
      <c r="EG69" s="5">
        <v>194</v>
      </c>
      <c r="EH69" s="19">
        <v>-7.8079408294054844E-4</v>
      </c>
      <c r="EI69" s="5">
        <v>223</v>
      </c>
      <c r="EJ69" s="4">
        <v>-0.99786525712763396</v>
      </c>
      <c r="EK69" s="3">
        <v>2.7516999999999998E-4</v>
      </c>
      <c r="EL69" s="3">
        <v>0.12890077</v>
      </c>
      <c r="EM69" s="3">
        <v>-0.12862560000000001</v>
      </c>
    </row>
    <row r="70" spans="1:143" x14ac:dyDescent="0.35">
      <c r="A70" t="s">
        <v>732</v>
      </c>
      <c r="B70" s="5">
        <v>96</v>
      </c>
      <c r="C70" s="19">
        <v>-1.9103211086878536E-3</v>
      </c>
      <c r="D70" s="5">
        <v>69</v>
      </c>
      <c r="E70" s="4">
        <v>-0.85847584415824241</v>
      </c>
      <c r="F70" s="3">
        <v>1.2875320000000001E-2</v>
      </c>
      <c r="G70" s="3">
        <v>9.0976130000000002E-2</v>
      </c>
      <c r="H70" s="3">
        <v>-9.4562260000000009E-2</v>
      </c>
      <c r="J70" t="s">
        <v>676</v>
      </c>
      <c r="K70" s="5">
        <v>39</v>
      </c>
      <c r="L70" s="19">
        <v>-1.0809506798599461E-2</v>
      </c>
      <c r="M70" s="5">
        <v>69</v>
      </c>
      <c r="N70" s="4">
        <v>-3.3068559222995564E-2</v>
      </c>
      <c r="O70" s="3">
        <v>24.795088020000001</v>
      </c>
      <c r="P70" s="3">
        <v>25.643067309999999</v>
      </c>
      <c r="Q70" s="3">
        <v>-0.84797928999999783</v>
      </c>
      <c r="S70" t="s">
        <v>730</v>
      </c>
      <c r="T70" s="5">
        <v>88</v>
      </c>
      <c r="U70" s="19">
        <v>-7.4693796112074821E-3</v>
      </c>
      <c r="V70" s="5">
        <v>69</v>
      </c>
      <c r="W70" s="4">
        <v>-0.45919975772155175</v>
      </c>
      <c r="X70" s="3">
        <v>0.71767875000000003</v>
      </c>
      <c r="Y70" s="3">
        <v>1.3270681</v>
      </c>
      <c r="Z70" s="3">
        <v>-0.60938934999999994</v>
      </c>
      <c r="AB70" t="s">
        <v>699</v>
      </c>
      <c r="AC70" s="5">
        <v>59</v>
      </c>
      <c r="AD70" s="19">
        <v>-1.4938506782927933E-2</v>
      </c>
      <c r="AE70" s="5">
        <v>69</v>
      </c>
      <c r="AF70" s="4">
        <v>-0.15790405998617252</v>
      </c>
      <c r="AG70" s="3">
        <v>13.12400435</v>
      </c>
      <c r="AH70" s="3">
        <v>15.584927710000002</v>
      </c>
      <c r="AI70" s="3">
        <v>-2.4609233600000024</v>
      </c>
      <c r="AK70" s="20" t="s">
        <v>762</v>
      </c>
      <c r="AL70" s="5">
        <v>133</v>
      </c>
      <c r="AM70" s="19">
        <v>2.574590105086524E-3</v>
      </c>
      <c r="AN70" s="5">
        <v>69</v>
      </c>
      <c r="AO70" s="4">
        <v>0.70844037881565214</v>
      </c>
      <c r="AP70" s="3">
        <v>0.25383633</v>
      </c>
      <c r="AQ70" s="3">
        <v>0.14857781</v>
      </c>
      <c r="AR70" s="3">
        <v>0.10525851999999999</v>
      </c>
      <c r="AT70" s="20" t="s">
        <v>911</v>
      </c>
      <c r="AU70" s="5">
        <v>146</v>
      </c>
      <c r="AV70" s="19">
        <v>2.3529092703493061E-3</v>
      </c>
      <c r="AW70" s="5">
        <v>69</v>
      </c>
      <c r="AX70" s="4">
        <v>2.3207087404287092</v>
      </c>
      <c r="AY70" s="3">
        <v>0.26411599000000002</v>
      </c>
      <c r="AZ70" s="3">
        <v>7.9536029999999994E-2</v>
      </c>
      <c r="BA70" s="3">
        <v>0.18457996000000004</v>
      </c>
      <c r="BC70" s="20" t="s">
        <v>923</v>
      </c>
      <c r="BD70" s="5">
        <v>124</v>
      </c>
      <c r="BE70" s="19">
        <v>5.3802045671816532E-5</v>
      </c>
      <c r="BF70" s="5">
        <v>69</v>
      </c>
      <c r="BG70" s="4">
        <v>4.3234639402714574</v>
      </c>
      <c r="BH70" s="3">
        <v>5.4047000000000001E-3</v>
      </c>
      <c r="BI70" s="3">
        <v>1.01526E-3</v>
      </c>
      <c r="BJ70" s="3">
        <v>4.3894399999999997E-3</v>
      </c>
      <c r="BL70" s="20" t="s">
        <v>1003</v>
      </c>
      <c r="BM70" s="5">
        <v>152</v>
      </c>
      <c r="BN70" s="19">
        <v>5.7897834425024917E-5</v>
      </c>
      <c r="BO70" s="5">
        <v>69</v>
      </c>
      <c r="BP70" s="4">
        <v>164.33339076498964</v>
      </c>
      <c r="BQ70" s="3">
        <v>9.5959499999999989E-3</v>
      </c>
      <c r="BR70" s="3">
        <v>5.804E-5</v>
      </c>
      <c r="BS70" s="3">
        <v>9.5379099999999984E-3</v>
      </c>
      <c r="BU70" t="s">
        <v>708</v>
      </c>
      <c r="BV70" s="5">
        <v>59</v>
      </c>
      <c r="BW70" s="19">
        <v>1.6010874051597648E-2</v>
      </c>
      <c r="BX70" s="5">
        <v>31</v>
      </c>
      <c r="BY70" s="4">
        <v>0.25161237520315716</v>
      </c>
      <c r="BZ70" s="3">
        <v>3.2561323999999998</v>
      </c>
      <c r="CA70" s="3">
        <v>2.6015501799999989</v>
      </c>
      <c r="CB70" s="3">
        <v>0.53693605000000133</v>
      </c>
      <c r="CD70" t="s">
        <v>696</v>
      </c>
      <c r="CE70" s="5">
        <v>68</v>
      </c>
      <c r="CF70" s="19">
        <v>1.6667987770928275E-2</v>
      </c>
      <c r="CG70" s="5">
        <v>31</v>
      </c>
      <c r="CH70" s="4">
        <v>0.9046747827402366</v>
      </c>
      <c r="CI70" s="3">
        <v>2.7529028599999998</v>
      </c>
      <c r="CJ70" s="3">
        <v>1.4453401100000001</v>
      </c>
      <c r="CK70" s="3">
        <v>1.3075627499999998</v>
      </c>
      <c r="CM70" t="s">
        <v>692</v>
      </c>
      <c r="CN70" s="5">
        <v>67</v>
      </c>
      <c r="CO70" s="19">
        <v>2.4530571093261413E-2</v>
      </c>
      <c r="CP70" s="5">
        <v>31</v>
      </c>
      <c r="CQ70" s="4">
        <v>0.99605330154393146</v>
      </c>
      <c r="CR70" s="3">
        <v>4.0105833100000003</v>
      </c>
      <c r="CS70" s="3">
        <v>2.0092566199999999</v>
      </c>
      <c r="CT70" s="3">
        <v>2.0013266900000004</v>
      </c>
      <c r="CV70" t="s">
        <v>692</v>
      </c>
      <c r="CW70" s="5">
        <v>67</v>
      </c>
      <c r="CX70" s="19">
        <v>8.9429291367797929E-3</v>
      </c>
      <c r="CY70" s="5">
        <v>31</v>
      </c>
      <c r="CZ70" s="4">
        <v>0.2934222705491909</v>
      </c>
      <c r="DA70" s="3">
        <v>6.4940847300000009</v>
      </c>
      <c r="DB70" s="3">
        <v>5.0208542700000001</v>
      </c>
      <c r="DC70" s="3">
        <v>1.4732304600000008</v>
      </c>
      <c r="DE70" s="20" t="s">
        <v>1033</v>
      </c>
      <c r="DF70" s="5">
        <v>168</v>
      </c>
      <c r="DG70" s="19">
        <v>-2.3277319704093453E-3</v>
      </c>
      <c r="DH70" s="5">
        <v>222</v>
      </c>
      <c r="DI70" s="4">
        <v>-0.88882769274450546</v>
      </c>
      <c r="DJ70" s="3">
        <v>1.190313E-2</v>
      </c>
      <c r="DK70" s="3">
        <v>0.1070692</v>
      </c>
      <c r="DL70" s="3">
        <v>-9.5166070000000005E-2</v>
      </c>
      <c r="DN70" s="20" t="s">
        <v>998</v>
      </c>
      <c r="DO70" s="5">
        <v>139</v>
      </c>
      <c r="DP70" s="19">
        <v>-1.6340816927975078E-3</v>
      </c>
      <c r="DQ70" s="5">
        <v>222</v>
      </c>
      <c r="DR70" s="4">
        <v>-0.26668850553623868</v>
      </c>
      <c r="DS70" s="3">
        <v>0.35248231000000002</v>
      </c>
      <c r="DT70" s="3">
        <v>0.48067200999999998</v>
      </c>
      <c r="DU70" s="3">
        <v>-0.12818969999999996</v>
      </c>
      <c r="DW70" s="20" t="s">
        <v>987</v>
      </c>
      <c r="DX70" s="5">
        <v>106</v>
      </c>
      <c r="DY70" s="19">
        <v>-1.618763214745087E-4</v>
      </c>
      <c r="DZ70" s="5">
        <v>222</v>
      </c>
      <c r="EA70" s="4">
        <v>-4.1449052820529464E-2</v>
      </c>
      <c r="EB70" s="3">
        <v>0.30541773</v>
      </c>
      <c r="EC70" s="3">
        <v>0.31862441000000002</v>
      </c>
      <c r="ED70" s="3">
        <v>-1.3206680000000026E-2</v>
      </c>
      <c r="EF70" s="20" t="s">
        <v>406</v>
      </c>
      <c r="EG70" s="5">
        <v>71</v>
      </c>
      <c r="EH70" s="19">
        <v>-7.328115738547712E-4</v>
      </c>
      <c r="EI70" s="5">
        <v>222</v>
      </c>
      <c r="EJ70" s="4">
        <v>-2.2376635072261619E-2</v>
      </c>
      <c r="EK70" s="3">
        <v>5.2742415200000012</v>
      </c>
      <c r="EL70" s="3">
        <v>5.3949626300000002</v>
      </c>
      <c r="EM70" s="3">
        <v>-0.12072110999999897</v>
      </c>
    </row>
    <row r="71" spans="1:143" x14ac:dyDescent="0.35">
      <c r="A71" t="s">
        <v>720</v>
      </c>
      <c r="B71" s="5">
        <v>88</v>
      </c>
      <c r="C71" s="19">
        <v>-3.0505236952031332E-3</v>
      </c>
      <c r="D71" s="5">
        <v>70</v>
      </c>
      <c r="E71" s="4">
        <v>-0.40283535541717752</v>
      </c>
      <c r="F71" s="3">
        <v>0.18488006000000001</v>
      </c>
      <c r="G71" s="3">
        <v>0.30959646000000002</v>
      </c>
      <c r="H71" s="3">
        <v>-5.0021709999999886E-2</v>
      </c>
      <c r="J71" t="s">
        <v>680</v>
      </c>
      <c r="K71" s="5">
        <v>52</v>
      </c>
      <c r="L71" s="19">
        <v>-1.201092269873336E-2</v>
      </c>
      <c r="M71" s="5">
        <v>70</v>
      </c>
      <c r="N71" s="4">
        <v>-8.1002846022924291E-2</v>
      </c>
      <c r="O71" s="3">
        <v>10.689801160000002</v>
      </c>
      <c r="P71" s="3">
        <v>11.632028579999997</v>
      </c>
      <c r="Q71" s="3">
        <v>-0.94222741999999471</v>
      </c>
      <c r="S71" t="s">
        <v>684</v>
      </c>
      <c r="T71" s="5">
        <v>68</v>
      </c>
      <c r="U71" s="19">
        <v>-1.0097210277714474E-2</v>
      </c>
      <c r="V71" s="5">
        <v>70</v>
      </c>
      <c r="W71" s="4">
        <v>-0.23796941764481372</v>
      </c>
      <c r="X71" s="3">
        <v>2.6379282700000002</v>
      </c>
      <c r="Y71" s="3">
        <v>3.4617091900000001</v>
      </c>
      <c r="Z71" s="3">
        <v>-0.82378091999999992</v>
      </c>
      <c r="AB71" t="s">
        <v>727</v>
      </c>
      <c r="AC71" s="5">
        <v>28</v>
      </c>
      <c r="AD71" s="19">
        <v>-1.4997481971579737E-2</v>
      </c>
      <c r="AE71" s="5">
        <v>70</v>
      </c>
      <c r="AF71" s="4">
        <v>-2.8144917688555982E-2</v>
      </c>
      <c r="AG71" s="3">
        <v>85.31212819000001</v>
      </c>
      <c r="AH71" s="3">
        <v>87.782766940000002</v>
      </c>
      <c r="AI71" s="3">
        <v>-2.470638749999992</v>
      </c>
      <c r="AK71" s="20" t="s">
        <v>836</v>
      </c>
      <c r="AL71" s="5">
        <v>88</v>
      </c>
      <c r="AM71" s="19">
        <v>2.5053056050606047E-3</v>
      </c>
      <c r="AN71" s="5">
        <v>70</v>
      </c>
      <c r="AO71" s="4">
        <v>7.4649495797017851E-2</v>
      </c>
      <c r="AP71" s="3">
        <v>1.4745171699999999</v>
      </c>
      <c r="AQ71" s="3">
        <v>1.37209125</v>
      </c>
      <c r="AR71" s="3">
        <v>0.10242591999999995</v>
      </c>
      <c r="AT71" s="20" t="s">
        <v>888</v>
      </c>
      <c r="AU71" s="5">
        <v>147</v>
      </c>
      <c r="AV71" s="19">
        <v>1.919733327889413E-3</v>
      </c>
      <c r="AW71" s="5">
        <v>70</v>
      </c>
      <c r="AX71" s="4">
        <v>1.4156873391530054</v>
      </c>
      <c r="AY71" s="3">
        <v>0.25697663999999998</v>
      </c>
      <c r="AZ71" s="3">
        <v>0.10637827</v>
      </c>
      <c r="BA71" s="3">
        <v>0.15059836999999998</v>
      </c>
      <c r="BC71" s="20" t="s">
        <v>880</v>
      </c>
      <c r="BD71" s="5">
        <v>157</v>
      </c>
      <c r="BE71" s="19">
        <v>4.8322852322274122E-5</v>
      </c>
      <c r="BF71" s="5">
        <v>70</v>
      </c>
      <c r="BG71" s="4">
        <v>2.7247921375106259</v>
      </c>
      <c r="BH71" s="3">
        <v>5.3892899999999997E-3</v>
      </c>
      <c r="BI71" s="3">
        <v>1.4468700000000001E-3</v>
      </c>
      <c r="BJ71" s="3">
        <v>3.9424199999999994E-3</v>
      </c>
      <c r="BL71" s="20" t="s">
        <v>928</v>
      </c>
      <c r="BM71" s="5">
        <v>148</v>
      </c>
      <c r="BN71" s="19">
        <v>3.4477399155980087E-5</v>
      </c>
      <c r="BO71" s="5">
        <v>70</v>
      </c>
      <c r="BP71" s="4">
        <v>0.94248856674432635</v>
      </c>
      <c r="BQ71" s="3">
        <v>1.170598E-2</v>
      </c>
      <c r="BR71" s="3">
        <v>6.0262800000000002E-3</v>
      </c>
      <c r="BS71" s="3">
        <v>5.6796999999999993E-3</v>
      </c>
      <c r="BU71" t="s">
        <v>698</v>
      </c>
      <c r="BV71" s="5">
        <v>50</v>
      </c>
      <c r="BW71" s="19">
        <v>1.8711333444366259E-2</v>
      </c>
      <c r="BX71" s="5">
        <v>30</v>
      </c>
      <c r="BY71" s="4">
        <v>0.10787186036747465</v>
      </c>
      <c r="BZ71" s="3">
        <v>7.8566112500000012</v>
      </c>
      <c r="CA71" s="3">
        <v>7.0916245200000017</v>
      </c>
      <c r="CB71" s="3">
        <v>-0.65824577999999967</v>
      </c>
      <c r="CD71" t="s">
        <v>678</v>
      </c>
      <c r="CE71" s="5">
        <v>57</v>
      </c>
      <c r="CF71" s="19">
        <v>1.715996083567814E-2</v>
      </c>
      <c r="CG71" s="5">
        <v>30</v>
      </c>
      <c r="CH71" s="4">
        <v>0.22945717213029515</v>
      </c>
      <c r="CI71" s="3">
        <v>7.2128587400000015</v>
      </c>
      <c r="CJ71" s="3">
        <v>5.8667019099999997</v>
      </c>
      <c r="CK71" s="3">
        <v>1.3461568300000017</v>
      </c>
      <c r="CM71" t="s">
        <v>680</v>
      </c>
      <c r="CN71" s="5">
        <v>43</v>
      </c>
      <c r="CO71" s="19">
        <v>2.5855537416018676E-2</v>
      </c>
      <c r="CP71" s="5">
        <v>30</v>
      </c>
      <c r="CQ71" s="4">
        <v>0.11310551997845586</v>
      </c>
      <c r="CR71" s="3">
        <v>20.7594782</v>
      </c>
      <c r="CS71" s="3">
        <v>18.650054130000001</v>
      </c>
      <c r="CT71" s="3">
        <v>2.1094240699999993</v>
      </c>
      <c r="CV71" t="s">
        <v>701</v>
      </c>
      <c r="CW71" s="5">
        <v>51</v>
      </c>
      <c r="CX71" s="19">
        <v>1.0454115117170119E-2</v>
      </c>
      <c r="CY71" s="5">
        <v>30</v>
      </c>
      <c r="CZ71" s="4">
        <v>6.8378315449679983E-2</v>
      </c>
      <c r="DA71" s="3">
        <v>26.908212300000002</v>
      </c>
      <c r="DB71" s="3">
        <v>25.186033739999999</v>
      </c>
      <c r="DC71" s="3">
        <v>1.7221785600000032</v>
      </c>
      <c r="DE71" s="20" t="s">
        <v>799</v>
      </c>
      <c r="DF71" s="5">
        <v>154</v>
      </c>
      <c r="DG71" s="19">
        <v>-2.0449000005390164E-3</v>
      </c>
      <c r="DH71" s="5">
        <v>221</v>
      </c>
      <c r="DI71" s="4">
        <v>-0.98213953842441581</v>
      </c>
      <c r="DJ71" s="3">
        <v>1.52034E-3</v>
      </c>
      <c r="DK71" s="3">
        <v>8.5123219999999999E-2</v>
      </c>
      <c r="DL71" s="3">
        <v>-8.3602880000000004E-2</v>
      </c>
      <c r="DN71" s="20" t="s">
        <v>834</v>
      </c>
      <c r="DO71" s="5">
        <v>103</v>
      </c>
      <c r="DP71" s="19">
        <v>-1.4796404068567783E-3</v>
      </c>
      <c r="DQ71" s="5">
        <v>221</v>
      </c>
      <c r="DR71" s="4">
        <v>-8.9653944161783072E-2</v>
      </c>
      <c r="DS71" s="3">
        <v>1.1786169000000002</v>
      </c>
      <c r="DT71" s="3">
        <v>1.2946910599999999</v>
      </c>
      <c r="DU71" s="3">
        <v>-0.1160741599999997</v>
      </c>
      <c r="DW71" s="20" t="s">
        <v>922</v>
      </c>
      <c r="DX71" s="5">
        <v>159</v>
      </c>
      <c r="DY71" s="19">
        <v>-1.321562756005677E-4</v>
      </c>
      <c r="DZ71" s="5">
        <v>221</v>
      </c>
      <c r="EA71" s="4">
        <v>-0.7948386212143328</v>
      </c>
      <c r="EB71" s="3">
        <v>2.7830099999999998E-3</v>
      </c>
      <c r="EC71" s="3">
        <v>1.3564980000000001E-2</v>
      </c>
      <c r="ED71" s="3">
        <v>-1.0781970000000002E-2</v>
      </c>
      <c r="EF71" s="20" t="s">
        <v>935</v>
      </c>
      <c r="EG71" s="5">
        <v>88</v>
      </c>
      <c r="EH71" s="19">
        <v>-6.2276203702597019E-4</v>
      </c>
      <c r="EI71" s="5">
        <v>221</v>
      </c>
      <c r="EJ71" s="4">
        <v>-6.3771215892973632E-2</v>
      </c>
      <c r="EK71" s="3">
        <v>1.5061572700000001</v>
      </c>
      <c r="EL71" s="3">
        <v>1.6087491600000001</v>
      </c>
      <c r="EM71" s="3">
        <v>-0.10259189000000002</v>
      </c>
    </row>
    <row r="72" spans="1:143" x14ac:dyDescent="0.35">
      <c r="A72" t="s">
        <v>706</v>
      </c>
      <c r="B72" s="5">
        <v>72</v>
      </c>
      <c r="C72" s="19">
        <v>-3.2049614042438225E-3</v>
      </c>
      <c r="D72" s="5">
        <v>71</v>
      </c>
      <c r="E72" s="4">
        <v>-0.10883976498551684</v>
      </c>
      <c r="F72" s="3">
        <v>1.0728528799999999</v>
      </c>
      <c r="G72" s="3">
        <v>1.2038832500000001</v>
      </c>
      <c r="H72" s="3">
        <v>-6.3596159999999902E-2</v>
      </c>
      <c r="J72" t="s">
        <v>718</v>
      </c>
      <c r="K72" s="5">
        <v>62</v>
      </c>
      <c r="L72" s="19">
        <v>-1.2428361374050619E-2</v>
      </c>
      <c r="M72" s="5">
        <v>71</v>
      </c>
      <c r="N72" s="4">
        <v>-0.18343700197430801</v>
      </c>
      <c r="O72" s="3">
        <v>4.3400625799999997</v>
      </c>
      <c r="P72" s="3">
        <v>5.31503704</v>
      </c>
      <c r="Q72" s="3">
        <v>-0.97497446000000032</v>
      </c>
      <c r="S72" t="s">
        <v>729</v>
      </c>
      <c r="T72" s="5">
        <v>82</v>
      </c>
      <c r="U72" s="19">
        <v>-1.2575021949180851E-2</v>
      </c>
      <c r="V72" s="5">
        <v>71</v>
      </c>
      <c r="W72" s="4">
        <v>-0.34578672173342884</v>
      </c>
      <c r="X72" s="3">
        <v>1.9410205</v>
      </c>
      <c r="Y72" s="3">
        <v>2.96695369</v>
      </c>
      <c r="Z72" s="3">
        <v>-1.0259331899999999</v>
      </c>
      <c r="AB72" t="s">
        <v>660</v>
      </c>
      <c r="AC72" s="5">
        <v>57</v>
      </c>
      <c r="AD72" s="19">
        <v>-1.60797777141342E-2</v>
      </c>
      <c r="AE72" s="5">
        <v>71</v>
      </c>
      <c r="AF72" s="4">
        <v>-0.15251457908243105</v>
      </c>
      <c r="AG72" s="3">
        <v>14.71945792</v>
      </c>
      <c r="AH72" s="3">
        <v>17.368390720000001</v>
      </c>
      <c r="AI72" s="3">
        <v>-2.6489328000000008</v>
      </c>
      <c r="AK72" s="20" t="s">
        <v>873</v>
      </c>
      <c r="AL72" s="5">
        <v>164</v>
      </c>
      <c r="AM72" s="19">
        <v>2.2919413382470476E-3</v>
      </c>
      <c r="AN72" s="5">
        <v>71</v>
      </c>
      <c r="AO72" s="4">
        <v>-1</v>
      </c>
      <c r="AP72" s="3">
        <v>9.3702819999999992E-2</v>
      </c>
      <c r="AQ72" s="3"/>
      <c r="AR72" s="3">
        <v>9.3702819999999992E-2</v>
      </c>
      <c r="AT72" s="20" t="s">
        <v>762</v>
      </c>
      <c r="AU72" s="5">
        <v>133</v>
      </c>
      <c r="AV72" s="19">
        <v>1.8733668046470614E-3</v>
      </c>
      <c r="AW72" s="5">
        <v>71</v>
      </c>
      <c r="AX72" s="4">
        <v>0.49461264387452641</v>
      </c>
      <c r="AY72" s="3">
        <v>0.44408450999999999</v>
      </c>
      <c r="AZ72" s="3">
        <v>0.29712348</v>
      </c>
      <c r="BA72" s="3">
        <v>0.14696102999999999</v>
      </c>
      <c r="BC72" s="20" t="s">
        <v>911</v>
      </c>
      <c r="BD72" s="5">
        <v>153</v>
      </c>
      <c r="BE72" s="19">
        <v>4.6386467003136933E-5</v>
      </c>
      <c r="BF72" s="5">
        <v>71</v>
      </c>
      <c r="BG72" s="4">
        <v>12.270410479216654</v>
      </c>
      <c r="BH72" s="3">
        <v>4.0928600000000002E-3</v>
      </c>
      <c r="BI72" s="3">
        <v>3.0842E-4</v>
      </c>
      <c r="BJ72" s="3">
        <v>3.78444E-3</v>
      </c>
      <c r="BL72" s="20" t="s">
        <v>837</v>
      </c>
      <c r="BM72" s="5">
        <v>132</v>
      </c>
      <c r="BN72" s="19">
        <v>1.9776503734044194E-5</v>
      </c>
      <c r="BO72" s="5">
        <v>71</v>
      </c>
      <c r="BP72" s="4">
        <v>9.0955359029830429E-2</v>
      </c>
      <c r="BQ72" s="3">
        <v>3.9076810000000003E-2</v>
      </c>
      <c r="BR72" s="3">
        <v>3.5818889999999999E-2</v>
      </c>
      <c r="BS72" s="3">
        <v>3.2579200000000044E-3</v>
      </c>
      <c r="BU72" t="s">
        <v>693</v>
      </c>
      <c r="BV72" s="5">
        <v>73</v>
      </c>
      <c r="BW72" s="19">
        <v>1.8765666473541789E-2</v>
      </c>
      <c r="BX72" s="5">
        <v>29</v>
      </c>
      <c r="BY72" s="4">
        <v>1.0421605761316113</v>
      </c>
      <c r="BZ72" s="3">
        <v>1.50337874</v>
      </c>
      <c r="CA72" s="3">
        <v>0.73617067999999997</v>
      </c>
      <c r="CB72" s="3">
        <v>-6.4936819999999784E-2</v>
      </c>
      <c r="CD72" t="s">
        <v>686</v>
      </c>
      <c r="CE72" s="5">
        <v>42</v>
      </c>
      <c r="CF72" s="19">
        <v>2.2421720407079224E-2</v>
      </c>
      <c r="CG72" s="5">
        <v>29</v>
      </c>
      <c r="CH72" s="4">
        <v>0.10821815070611707</v>
      </c>
      <c r="CI72" s="3">
        <v>18.012477450000002</v>
      </c>
      <c r="CJ72" s="3">
        <v>16.25354849</v>
      </c>
      <c r="CK72" s="3">
        <v>1.7589289600000022</v>
      </c>
      <c r="CM72" t="s">
        <v>715</v>
      </c>
      <c r="CN72" s="5">
        <v>42</v>
      </c>
      <c r="CO72" s="19">
        <v>2.7001556755206053E-2</v>
      </c>
      <c r="CP72" s="5">
        <v>29</v>
      </c>
      <c r="CQ72" s="4">
        <v>0.11537482983155467</v>
      </c>
      <c r="CR72" s="3">
        <v>21.296532540000001</v>
      </c>
      <c r="CS72" s="3">
        <v>19.093610480000009</v>
      </c>
      <c r="CT72" s="3">
        <v>2.2029220599999917</v>
      </c>
      <c r="CV72" t="s">
        <v>704</v>
      </c>
      <c r="CW72" s="5">
        <v>81</v>
      </c>
      <c r="CX72" s="19">
        <v>1.125816033512396E-2</v>
      </c>
      <c r="CY72" s="5">
        <v>29</v>
      </c>
      <c r="CZ72" s="4">
        <v>1.3078767766318169</v>
      </c>
      <c r="DA72" s="3">
        <v>3.2726843399999996</v>
      </c>
      <c r="DB72" s="3">
        <v>1.4180498600000002</v>
      </c>
      <c r="DC72" s="3">
        <v>1.8546344799999994</v>
      </c>
      <c r="DE72" s="20" t="s">
        <v>993</v>
      </c>
      <c r="DF72" s="5">
        <v>152</v>
      </c>
      <c r="DG72" s="19">
        <v>-1.822644149509747E-3</v>
      </c>
      <c r="DH72" s="5">
        <v>220</v>
      </c>
      <c r="DI72" s="4">
        <v>-0.50032178106305181</v>
      </c>
      <c r="DJ72" s="3">
        <v>7.4420410000000006E-2</v>
      </c>
      <c r="DK72" s="3">
        <v>0.14893666999999999</v>
      </c>
      <c r="DL72" s="3">
        <v>-7.4516259999999987E-2</v>
      </c>
      <c r="DN72" s="20" t="s">
        <v>787</v>
      </c>
      <c r="DO72" s="5">
        <v>186</v>
      </c>
      <c r="DP72" s="19">
        <v>-1.3549639777731069E-3</v>
      </c>
      <c r="DQ72" s="5">
        <v>220</v>
      </c>
      <c r="DR72" s="4">
        <v>-0.94499445504676094</v>
      </c>
      <c r="DS72" s="3">
        <v>6.1870600000000003E-3</v>
      </c>
      <c r="DT72" s="3">
        <v>0.11248066</v>
      </c>
      <c r="DU72" s="3">
        <v>-0.1062936</v>
      </c>
      <c r="DW72" s="20" t="s">
        <v>1005</v>
      </c>
      <c r="DX72" s="5">
        <v>151</v>
      </c>
      <c r="DY72" s="19">
        <v>-1.2729741685668124E-4</v>
      </c>
      <c r="DZ72" s="5">
        <v>220</v>
      </c>
      <c r="EA72" s="4">
        <v>-0.59405496585440631</v>
      </c>
      <c r="EB72" s="3">
        <v>7.0969300000000004E-3</v>
      </c>
      <c r="EC72" s="3">
        <v>1.748249E-2</v>
      </c>
      <c r="ED72" s="3">
        <v>-1.0385559999999999E-2</v>
      </c>
      <c r="EF72" s="20" t="s">
        <v>782</v>
      </c>
      <c r="EG72" s="5">
        <v>125</v>
      </c>
      <c r="EH72" s="19">
        <v>-4.81760176390914E-4</v>
      </c>
      <c r="EI72" s="5">
        <v>220</v>
      </c>
      <c r="EJ72" s="4">
        <v>-0.49419703461902675</v>
      </c>
      <c r="EK72" s="3">
        <v>8.1227489999999999E-2</v>
      </c>
      <c r="EL72" s="3">
        <v>0.16059117000000001</v>
      </c>
      <c r="EM72" s="3">
        <v>-7.9363680000000006E-2</v>
      </c>
    </row>
    <row r="73" spans="1:143" x14ac:dyDescent="0.35">
      <c r="A73" t="s">
        <v>733</v>
      </c>
      <c r="B73" s="5">
        <v>89</v>
      </c>
      <c r="C73" s="19">
        <v>-4.3866329384904907E-3</v>
      </c>
      <c r="D73" s="5">
        <v>72</v>
      </c>
      <c r="E73" s="4">
        <v>-0.42624521172965457</v>
      </c>
      <c r="F73" s="3">
        <v>0.24140555999999999</v>
      </c>
      <c r="G73" s="3">
        <v>0.42074692000000002</v>
      </c>
      <c r="H73" s="3">
        <v>-0.16295644999999992</v>
      </c>
      <c r="J73" t="s">
        <v>662</v>
      </c>
      <c r="K73" s="5">
        <v>53</v>
      </c>
      <c r="L73" s="19">
        <v>-1.2536305093772772E-2</v>
      </c>
      <c r="M73" s="5">
        <v>72</v>
      </c>
      <c r="N73" s="4">
        <v>-8.7117909742096766E-2</v>
      </c>
      <c r="O73" s="3">
        <v>10.305193710000001</v>
      </c>
      <c r="P73" s="3">
        <v>11.288636089999997</v>
      </c>
      <c r="Q73" s="3">
        <v>-0.98344237999999606</v>
      </c>
      <c r="S73" t="s">
        <v>685</v>
      </c>
      <c r="T73" s="5">
        <v>45</v>
      </c>
      <c r="U73" s="19">
        <v>-1.4186576853745329E-2</v>
      </c>
      <c r="V73" s="5">
        <v>72</v>
      </c>
      <c r="W73" s="4">
        <v>-6.0628831828560159E-2</v>
      </c>
      <c r="X73" s="3">
        <v>17.932711810000001</v>
      </c>
      <c r="Y73" s="3">
        <v>19.09012371</v>
      </c>
      <c r="Z73" s="3">
        <v>-1.1574118999999996</v>
      </c>
      <c r="AB73" t="s">
        <v>711</v>
      </c>
      <c r="AC73" s="5">
        <v>69</v>
      </c>
      <c r="AD73" s="19">
        <v>-1.6387980240234003E-2</v>
      </c>
      <c r="AE73" s="5">
        <v>72</v>
      </c>
      <c r="AF73" s="4">
        <v>-0.30400456387265173</v>
      </c>
      <c r="AG73" s="3">
        <v>6.1807705300000002</v>
      </c>
      <c r="AH73" s="3">
        <v>8.8804756599999983</v>
      </c>
      <c r="AI73" s="3">
        <v>-2.6997051299999981</v>
      </c>
      <c r="AK73" s="20" t="s">
        <v>778</v>
      </c>
      <c r="AL73" s="5">
        <v>122</v>
      </c>
      <c r="AM73" s="19">
        <v>1.7077829424732051E-3</v>
      </c>
      <c r="AN73" s="5">
        <v>72</v>
      </c>
      <c r="AO73" s="4">
        <v>-1</v>
      </c>
      <c r="AP73" s="3">
        <v>6.9820319999999991E-2</v>
      </c>
      <c r="AQ73" s="3"/>
      <c r="AR73" s="3">
        <v>6.9820319999999991E-2</v>
      </c>
      <c r="AT73" s="20" t="s">
        <v>748</v>
      </c>
      <c r="AU73" s="5">
        <v>153</v>
      </c>
      <c r="AV73" s="19">
        <v>1.7984194003868019E-3</v>
      </c>
      <c r="AW73" s="5">
        <v>72</v>
      </c>
      <c r="AX73" s="4">
        <v>9.0971021529608773</v>
      </c>
      <c r="AY73" s="3">
        <v>0.15659000000000001</v>
      </c>
      <c r="AZ73" s="3">
        <v>1.550841E-2</v>
      </c>
      <c r="BA73" s="3">
        <v>0.14108159000000001</v>
      </c>
      <c r="BC73" s="20" t="s">
        <v>833</v>
      </c>
      <c r="BD73" s="5">
        <v>142</v>
      </c>
      <c r="BE73" s="19">
        <v>3.6346631486582447E-5</v>
      </c>
      <c r="BF73" s="5">
        <v>72</v>
      </c>
      <c r="BG73" s="4">
        <v>1786.3493975903614</v>
      </c>
      <c r="BH73" s="3">
        <v>2.967E-3</v>
      </c>
      <c r="BI73" s="3">
        <v>1.66E-6</v>
      </c>
      <c r="BJ73" s="3">
        <v>2.9653399999999999E-3</v>
      </c>
      <c r="BL73" s="20" t="s">
        <v>781</v>
      </c>
      <c r="BM73" s="5">
        <v>143</v>
      </c>
      <c r="BN73" s="19">
        <v>1.5872885395886148E-5</v>
      </c>
      <c r="BO73" s="5">
        <v>72</v>
      </c>
      <c r="BP73" s="4">
        <v>0.19850072117209439</v>
      </c>
      <c r="BQ73" s="3">
        <v>1.5787849999999999E-2</v>
      </c>
      <c r="BR73" s="3">
        <v>1.3172999999999999E-2</v>
      </c>
      <c r="BS73" s="3">
        <v>2.6148500000000002E-3</v>
      </c>
      <c r="BU73" t="s">
        <v>713</v>
      </c>
      <c r="BV73" s="5">
        <v>60</v>
      </c>
      <c r="BW73" s="19">
        <v>2.1591957730676511E-2</v>
      </c>
      <c r="BX73" s="5">
        <v>28</v>
      </c>
      <c r="BY73" s="4">
        <v>0.5582557902031815</v>
      </c>
      <c r="BZ73" s="3">
        <v>2.4640340100000002</v>
      </c>
      <c r="CA73" s="3">
        <v>1.5812769799999999</v>
      </c>
      <c r="CB73" s="3">
        <v>1.8078802200000008</v>
      </c>
      <c r="CD73" t="s">
        <v>713</v>
      </c>
      <c r="CE73" s="5">
        <v>60</v>
      </c>
      <c r="CF73" s="19">
        <v>2.3045720290107024E-2</v>
      </c>
      <c r="CG73" s="5">
        <v>28</v>
      </c>
      <c r="CH73" s="4">
        <v>0.60631796943993232</v>
      </c>
      <c r="CI73" s="3">
        <v>4.7896163900000008</v>
      </c>
      <c r="CJ73" s="3">
        <v>2.98173617</v>
      </c>
      <c r="CK73" s="3">
        <v>1.8078802200000008</v>
      </c>
      <c r="CM73" t="s">
        <v>701</v>
      </c>
      <c r="CN73" s="5">
        <v>51</v>
      </c>
      <c r="CO73" s="19">
        <v>2.7471386124489662E-2</v>
      </c>
      <c r="CP73" s="5">
        <v>28</v>
      </c>
      <c r="CQ73" s="4">
        <v>0.18240872610564463</v>
      </c>
      <c r="CR73" s="3">
        <v>14.52823704</v>
      </c>
      <c r="CS73" s="3">
        <v>12.28698395</v>
      </c>
      <c r="CT73" s="3">
        <v>2.2412530900000007</v>
      </c>
      <c r="CV73" t="s">
        <v>728</v>
      </c>
      <c r="CW73" s="5">
        <v>71</v>
      </c>
      <c r="CX73" s="19">
        <v>1.183784902415461E-2</v>
      </c>
      <c r="CY73" s="5">
        <v>28</v>
      </c>
      <c r="CZ73" s="4">
        <v>0.4657636076914986</v>
      </c>
      <c r="DA73" s="3">
        <v>6.1370841699999996</v>
      </c>
      <c r="DB73" s="3">
        <v>4.18695357</v>
      </c>
      <c r="DC73" s="3">
        <v>1.9501305999999996</v>
      </c>
      <c r="DE73" s="20" t="s">
        <v>969</v>
      </c>
      <c r="DF73" s="5">
        <v>24</v>
      </c>
      <c r="DG73" s="19">
        <v>-1.6846144854833676E-3</v>
      </c>
      <c r="DH73" s="5">
        <v>219</v>
      </c>
      <c r="DI73" s="4">
        <v>-2.7163605198077256E-3</v>
      </c>
      <c r="DJ73" s="3">
        <v>25.286049219999999</v>
      </c>
      <c r="DK73" s="3">
        <v>25.354922330000001</v>
      </c>
      <c r="DL73" s="3">
        <v>-6.8873110000001958E-2</v>
      </c>
      <c r="DN73" s="20" t="s">
        <v>923</v>
      </c>
      <c r="DO73" s="5">
        <v>141</v>
      </c>
      <c r="DP73" s="19">
        <v>-1.2702041570406364E-3</v>
      </c>
      <c r="DQ73" s="5">
        <v>219</v>
      </c>
      <c r="DR73" s="4">
        <v>-0.24058540507358306</v>
      </c>
      <c r="DS73" s="3">
        <v>0.31453035000000001</v>
      </c>
      <c r="DT73" s="3">
        <v>0.41417475000000004</v>
      </c>
      <c r="DU73" s="3">
        <v>-9.9644400000000022E-2</v>
      </c>
      <c r="DW73" s="20" t="s">
        <v>910</v>
      </c>
      <c r="DX73" s="5">
        <v>155</v>
      </c>
      <c r="DY73" s="19">
        <v>-7.4024512558628199E-5</v>
      </c>
      <c r="DZ73" s="5">
        <v>219</v>
      </c>
      <c r="EA73" s="4">
        <v>-0.99307397462101721</v>
      </c>
      <c r="EB73" s="3">
        <v>4.2120000000000003E-5</v>
      </c>
      <c r="EC73" s="3">
        <v>6.0814100000000006E-3</v>
      </c>
      <c r="ED73" s="3">
        <v>-6.039290000000001E-3</v>
      </c>
      <c r="EF73" s="20" t="s">
        <v>907</v>
      </c>
      <c r="EG73" s="5">
        <v>107</v>
      </c>
      <c r="EH73" s="19">
        <v>-4.4632798206736379E-4</v>
      </c>
      <c r="EI73" s="5">
        <v>219</v>
      </c>
      <c r="EJ73" s="4">
        <v>-0.16918963788427976</v>
      </c>
      <c r="EK73" s="3">
        <v>0.36105483000000005</v>
      </c>
      <c r="EL73" s="3">
        <v>0.43458151999999994</v>
      </c>
      <c r="EM73" s="3">
        <v>-7.3526689999999895E-2</v>
      </c>
    </row>
    <row r="74" spans="1:143" x14ac:dyDescent="0.35">
      <c r="A74" t="s">
        <v>672</v>
      </c>
      <c r="B74" s="5">
        <v>90</v>
      </c>
      <c r="C74" s="19">
        <v>-4.8385591044665787E-3</v>
      </c>
      <c r="D74" s="5">
        <v>73</v>
      </c>
      <c r="E74" s="4">
        <v>-0.46639013640735949</v>
      </c>
      <c r="F74" s="3">
        <v>0.22632874</v>
      </c>
      <c r="G74" s="3">
        <v>0.42414647</v>
      </c>
      <c r="H74" s="3">
        <v>-0.12201030999999996</v>
      </c>
      <c r="J74" t="s">
        <v>730</v>
      </c>
      <c r="K74" s="5">
        <v>71</v>
      </c>
      <c r="L74" s="19">
        <v>-1.3256099941852974E-2</v>
      </c>
      <c r="M74" s="5">
        <v>73</v>
      </c>
      <c r="N74" s="4">
        <v>-0.30508219201604347</v>
      </c>
      <c r="O74" s="3">
        <v>2.3687090500000001</v>
      </c>
      <c r="P74" s="3">
        <v>3.4086175699999997</v>
      </c>
      <c r="Q74" s="3">
        <v>-1.0399085199999996</v>
      </c>
      <c r="S74" t="s">
        <v>663</v>
      </c>
      <c r="T74" s="5">
        <v>26</v>
      </c>
      <c r="U74" s="19">
        <v>-1.4411710880409391E-2</v>
      </c>
      <c r="V74" s="5">
        <v>73</v>
      </c>
      <c r="W74" s="4">
        <v>-2.3887545520331122E-2</v>
      </c>
      <c r="X74" s="3">
        <v>48.045663529999992</v>
      </c>
      <c r="Y74" s="3">
        <v>49.22144299</v>
      </c>
      <c r="Z74" s="3">
        <v>-1.1757794600000082</v>
      </c>
      <c r="AB74" t="s">
        <v>718</v>
      </c>
      <c r="AC74" s="5">
        <v>53</v>
      </c>
      <c r="AD74" s="19">
        <v>-2.1096481859928032E-2</v>
      </c>
      <c r="AE74" s="5">
        <v>73</v>
      </c>
      <c r="AF74" s="4">
        <v>-0.13844469808732163</v>
      </c>
      <c r="AG74" s="3">
        <v>21.627572050000001</v>
      </c>
      <c r="AH74" s="3">
        <v>25.10294116</v>
      </c>
      <c r="AI74" s="3">
        <v>-3.475369109999999</v>
      </c>
      <c r="AK74" s="20" t="s">
        <v>925</v>
      </c>
      <c r="AL74" s="5">
        <v>130</v>
      </c>
      <c r="AM74" s="19">
        <v>1.4833680351644448E-3</v>
      </c>
      <c r="AN74" s="5">
        <v>73</v>
      </c>
      <c r="AO74" s="4">
        <v>2.1627305451918146</v>
      </c>
      <c r="AP74" s="3">
        <v>8.8686569999999992E-2</v>
      </c>
      <c r="AQ74" s="3">
        <v>2.8041139999999999E-2</v>
      </c>
      <c r="AR74" s="3">
        <v>6.0645429999999993E-2</v>
      </c>
      <c r="AT74" s="20" t="s">
        <v>847</v>
      </c>
      <c r="AU74" s="5">
        <v>135</v>
      </c>
      <c r="AV74" s="19">
        <v>1.7922046744947098E-3</v>
      </c>
      <c r="AW74" s="5">
        <v>73</v>
      </c>
      <c r="AX74" s="4">
        <v>0.49353655682486886</v>
      </c>
      <c r="AY74" s="3">
        <v>0.42546466999999999</v>
      </c>
      <c r="AZ74" s="3">
        <v>0.28487060999999997</v>
      </c>
      <c r="BA74" s="3">
        <v>0.14059406000000002</v>
      </c>
      <c r="BC74" s="20" t="s">
        <v>781</v>
      </c>
      <c r="BD74" s="5">
        <v>143</v>
      </c>
      <c r="BE74" s="19">
        <v>3.423460113881355E-5</v>
      </c>
      <c r="BF74" s="5">
        <v>73</v>
      </c>
      <c r="BG74" s="4">
        <v>0.29162411902897412</v>
      </c>
      <c r="BH74" s="3">
        <v>1.2370529999999999E-2</v>
      </c>
      <c r="BI74" s="3">
        <v>9.5774999999999992E-3</v>
      </c>
      <c r="BJ74" s="3">
        <v>2.7930300000000002E-3</v>
      </c>
      <c r="BL74" s="20" t="s">
        <v>898</v>
      </c>
      <c r="BM74" s="5">
        <v>166</v>
      </c>
      <c r="BN74" s="19">
        <v>1.0193951432403206E-5</v>
      </c>
      <c r="BO74" s="5">
        <v>73</v>
      </c>
      <c r="BP74" s="4">
        <v>38.410795974382438</v>
      </c>
      <c r="BQ74" s="3">
        <v>1.7230400000000001E-3</v>
      </c>
      <c r="BR74" s="3">
        <v>4.3719999999999995E-5</v>
      </c>
      <c r="BS74" s="3">
        <v>1.6793200000000002E-3</v>
      </c>
      <c r="BU74" t="s">
        <v>678</v>
      </c>
      <c r="BV74" s="5">
        <v>57</v>
      </c>
      <c r="BW74" s="19">
        <v>3.0138875896143349E-2</v>
      </c>
      <c r="BX74" s="5">
        <v>27</v>
      </c>
      <c r="BY74" s="4">
        <v>0.50499385315991896</v>
      </c>
      <c r="BZ74" s="3">
        <v>3.6721874999999988</v>
      </c>
      <c r="CA74" s="3">
        <v>2.4400016600000001</v>
      </c>
      <c r="CB74" s="3">
        <v>1.3461568300000017</v>
      </c>
      <c r="CD74" t="s">
        <v>728</v>
      </c>
      <c r="CE74" s="5">
        <v>63</v>
      </c>
      <c r="CF74" s="19">
        <v>2.479139795195567E-2</v>
      </c>
      <c r="CG74" s="5">
        <v>27</v>
      </c>
      <c r="CH74" s="4">
        <v>0.93558144884518901</v>
      </c>
      <c r="CI74" s="3">
        <v>4.0235576899999996</v>
      </c>
      <c r="CJ74" s="3">
        <v>2.0787333400000003</v>
      </c>
      <c r="CK74" s="3">
        <v>1.9448243499999993</v>
      </c>
      <c r="CM74" t="s">
        <v>687</v>
      </c>
      <c r="CN74" s="5">
        <v>9</v>
      </c>
      <c r="CO74" s="19">
        <v>3.4304361264636068E-2</v>
      </c>
      <c r="CP74" s="5">
        <v>27</v>
      </c>
      <c r="CQ74" s="4">
        <v>1.3595561200997919E-2</v>
      </c>
      <c r="CR74" s="3">
        <v>208.65424573999991</v>
      </c>
      <c r="CS74" s="3">
        <v>205.85552436</v>
      </c>
      <c r="CT74" s="3">
        <v>2.798721379999904</v>
      </c>
      <c r="CV74" t="s">
        <v>726</v>
      </c>
      <c r="CW74" s="5">
        <v>72</v>
      </c>
      <c r="CX74" s="19">
        <v>1.1861365855553484E-2</v>
      </c>
      <c r="CY74" s="5">
        <v>27</v>
      </c>
      <c r="CZ74" s="4">
        <v>0.47665961073903418</v>
      </c>
      <c r="DA74" s="3">
        <v>6.0533759099999997</v>
      </c>
      <c r="DB74" s="3">
        <v>4.0993712200000001</v>
      </c>
      <c r="DC74" s="3">
        <v>1.9540046899999997</v>
      </c>
      <c r="DE74" s="20" t="s">
        <v>967</v>
      </c>
      <c r="DF74" s="5">
        <v>109</v>
      </c>
      <c r="DG74" s="19">
        <v>-1.5550975251722131E-3</v>
      </c>
      <c r="DH74" s="5">
        <v>218</v>
      </c>
      <c r="DI74" s="4">
        <v>-0.17221044923049444</v>
      </c>
      <c r="DJ74" s="3">
        <v>0.30560977</v>
      </c>
      <c r="DK74" s="3">
        <v>0.36918775999999998</v>
      </c>
      <c r="DL74" s="3">
        <v>-6.3577989999999973E-2</v>
      </c>
      <c r="DN74" s="20" t="s">
        <v>994</v>
      </c>
      <c r="DO74" s="5">
        <v>205</v>
      </c>
      <c r="DP74" s="19">
        <v>-1.2326906831122923E-3</v>
      </c>
      <c r="DQ74" s="5">
        <v>218</v>
      </c>
      <c r="DR74" s="4">
        <v>-1</v>
      </c>
      <c r="DS74" s="3"/>
      <c r="DT74" s="3">
        <v>9.6701559999999992E-2</v>
      </c>
      <c r="DU74" s="3">
        <v>-9.6701559999999992E-2</v>
      </c>
      <c r="DW74" s="20" t="s">
        <v>892</v>
      </c>
      <c r="DX74" s="5">
        <v>217</v>
      </c>
      <c r="DY74" s="19">
        <v>-6.6240361244382961E-5</v>
      </c>
      <c r="DZ74" s="5">
        <v>218</v>
      </c>
      <c r="EA74" s="4">
        <v>-1</v>
      </c>
      <c r="EB74" s="3"/>
      <c r="EC74" s="3">
        <v>5.4042200000000004E-3</v>
      </c>
      <c r="ED74" s="3">
        <v>-5.4042200000000004E-3</v>
      </c>
      <c r="EF74" s="20" t="s">
        <v>929</v>
      </c>
      <c r="EG74" s="5">
        <v>133</v>
      </c>
      <c r="EH74" s="19">
        <v>-3.5319323439540463E-4</v>
      </c>
      <c r="EI74" s="5">
        <v>218</v>
      </c>
      <c r="EJ74" s="4">
        <v>-0.60810486534393526</v>
      </c>
      <c r="EK74" s="3">
        <v>3.7496840000000004E-2</v>
      </c>
      <c r="EL74" s="3">
        <v>9.568080000000001E-2</v>
      </c>
      <c r="EM74" s="3">
        <v>-5.8183960000000007E-2</v>
      </c>
    </row>
    <row r="75" spans="1:143" x14ac:dyDescent="0.35">
      <c r="A75" t="s">
        <v>736</v>
      </c>
      <c r="B75" s="5">
        <v>75</v>
      </c>
      <c r="C75" s="19">
        <v>-6.0629790724985718E-3</v>
      </c>
      <c r="D75" s="5">
        <v>74</v>
      </c>
      <c r="E75" s="4">
        <v>-0.22573848479228986</v>
      </c>
      <c r="F75" s="3">
        <v>0.85019255999999999</v>
      </c>
      <c r="G75" s="3">
        <v>1.09806899</v>
      </c>
      <c r="H75" s="3">
        <v>0.53193581000000001</v>
      </c>
      <c r="J75" t="s">
        <v>653</v>
      </c>
      <c r="K75" s="5">
        <v>38</v>
      </c>
      <c r="L75" s="19">
        <v>-1.3459922504330146E-2</v>
      </c>
      <c r="M75" s="5">
        <v>74</v>
      </c>
      <c r="N75" s="4">
        <v>-3.7826560509610085E-2</v>
      </c>
      <c r="O75" s="3">
        <v>26.858294820000001</v>
      </c>
      <c r="P75" s="3">
        <v>27.914192719999999</v>
      </c>
      <c r="Q75" s="3">
        <v>-1.0558978999999979</v>
      </c>
      <c r="S75" t="s">
        <v>711</v>
      </c>
      <c r="T75" s="5">
        <v>69</v>
      </c>
      <c r="U75" s="19">
        <v>-1.5333340937659918E-2</v>
      </c>
      <c r="V75" s="5">
        <v>74</v>
      </c>
      <c r="W75" s="4">
        <v>-0.27669614853303937</v>
      </c>
      <c r="X75" s="3">
        <v>3.27012824</v>
      </c>
      <c r="Y75" s="3">
        <v>4.5210988899999993</v>
      </c>
      <c r="Z75" s="3">
        <v>-1.2509706499999993</v>
      </c>
      <c r="AB75" t="s">
        <v>653</v>
      </c>
      <c r="AC75" s="5">
        <v>46</v>
      </c>
      <c r="AD75" s="19">
        <v>-2.5312357249815554E-2</v>
      </c>
      <c r="AE75" s="5">
        <v>74</v>
      </c>
      <c r="AF75" s="4">
        <v>-0.11230588188864821</v>
      </c>
      <c r="AG75" s="3">
        <v>32.959782049999987</v>
      </c>
      <c r="AH75" s="3">
        <v>37.129661420000005</v>
      </c>
      <c r="AI75" s="3">
        <v>-4.1698793700000181</v>
      </c>
      <c r="AK75" s="20" t="s">
        <v>897</v>
      </c>
      <c r="AL75" s="5">
        <v>162</v>
      </c>
      <c r="AM75" s="19">
        <v>1.4171339022917547E-3</v>
      </c>
      <c r="AN75" s="5">
        <v>74</v>
      </c>
      <c r="AO75" s="4">
        <v>3.9295752772150241</v>
      </c>
      <c r="AP75" s="3">
        <v>7.2681510000000005E-2</v>
      </c>
      <c r="AQ75" s="3">
        <v>1.474397E-2</v>
      </c>
      <c r="AR75" s="3">
        <v>5.7937540000000003E-2</v>
      </c>
      <c r="AT75" s="20" t="s">
        <v>910</v>
      </c>
      <c r="AU75" s="5">
        <v>159</v>
      </c>
      <c r="AV75" s="19">
        <v>1.5023311100539215E-3</v>
      </c>
      <c r="AW75" s="5">
        <v>74</v>
      </c>
      <c r="AX75" s="4">
        <v>-1</v>
      </c>
      <c r="AY75" s="3">
        <v>0.11785419</v>
      </c>
      <c r="AZ75" s="3"/>
      <c r="BA75" s="3">
        <v>0.11785419</v>
      </c>
      <c r="BC75" s="20" t="s">
        <v>890</v>
      </c>
      <c r="BD75" s="5">
        <v>128</v>
      </c>
      <c r="BE75" s="19">
        <v>3.3748604950031491E-5</v>
      </c>
      <c r="BF75" s="5">
        <v>74</v>
      </c>
      <c r="BG75" s="4">
        <v>1.4179816249176005</v>
      </c>
      <c r="BH75" s="3">
        <v>4.6951400000000004E-3</v>
      </c>
      <c r="BI75" s="3">
        <v>1.9417600000000001E-3</v>
      </c>
      <c r="BJ75" s="3">
        <v>2.7533800000000006E-3</v>
      </c>
      <c r="BL75" s="20" t="s">
        <v>772</v>
      </c>
      <c r="BM75" s="5">
        <v>150</v>
      </c>
      <c r="BN75" s="19">
        <v>1.0117040918237624E-5</v>
      </c>
      <c r="BO75" s="5">
        <v>74</v>
      </c>
      <c r="BP75" s="4">
        <v>0.19888519754270906</v>
      </c>
      <c r="BQ75" s="3">
        <v>1.0046609999999999E-2</v>
      </c>
      <c r="BR75" s="3">
        <v>8.3799599999999988E-3</v>
      </c>
      <c r="BS75" s="3">
        <v>1.6666500000000004E-3</v>
      </c>
      <c r="BU75" t="s">
        <v>671</v>
      </c>
      <c r="BV75" s="5">
        <v>21</v>
      </c>
      <c r="BW75" s="19">
        <v>3.1551507015264268E-2</v>
      </c>
      <c r="BX75" s="5">
        <v>26</v>
      </c>
      <c r="BY75" s="4">
        <v>4.8714244100814152E-2</v>
      </c>
      <c r="BZ75" s="3">
        <v>27.769654079999999</v>
      </c>
      <c r="CA75" s="3">
        <v>26.479714789999999</v>
      </c>
      <c r="CB75" s="3">
        <v>-14.867633959999992</v>
      </c>
      <c r="CD75" t="s">
        <v>692</v>
      </c>
      <c r="CE75" s="5">
        <v>58</v>
      </c>
      <c r="CF75" s="19">
        <v>2.7225363676749922E-2</v>
      </c>
      <c r="CG75" s="5">
        <v>26</v>
      </c>
      <c r="CH75" s="4">
        <v>0.46929169083964739</v>
      </c>
      <c r="CI75" s="3">
        <v>6.6867981600000004</v>
      </c>
      <c r="CJ75" s="3">
        <v>4.5510351699999987</v>
      </c>
      <c r="CK75" s="3">
        <v>2.1357629900000017</v>
      </c>
      <c r="CM75" t="s">
        <v>662</v>
      </c>
      <c r="CN75" s="5">
        <v>56</v>
      </c>
      <c r="CO75" s="19">
        <v>3.5190822112693712E-2</v>
      </c>
      <c r="CP75" s="5">
        <v>26</v>
      </c>
      <c r="CQ75" s="4">
        <v>0.40040331567382359</v>
      </c>
      <c r="CR75" s="3">
        <v>10.041421700000001</v>
      </c>
      <c r="CS75" s="3">
        <v>7.1703784100000014</v>
      </c>
      <c r="CT75" s="3">
        <v>2.8710432899999994</v>
      </c>
      <c r="CV75" t="s">
        <v>647</v>
      </c>
      <c r="CW75" s="5">
        <v>58</v>
      </c>
      <c r="CX75" s="19">
        <v>1.5288292462696147E-2</v>
      </c>
      <c r="CY75" s="5">
        <v>26</v>
      </c>
      <c r="CZ75" s="4">
        <v>0.20926816713870777</v>
      </c>
      <c r="DA75" s="3">
        <v>14.553563070000006</v>
      </c>
      <c r="DB75" s="3">
        <v>12.035017099999999</v>
      </c>
      <c r="DC75" s="3">
        <v>2.518545970000007</v>
      </c>
      <c r="DE75" s="20" t="s">
        <v>986</v>
      </c>
      <c r="DF75" s="5">
        <v>205</v>
      </c>
      <c r="DG75" s="19">
        <v>-1.5310426492453307E-3</v>
      </c>
      <c r="DH75" s="5">
        <v>217</v>
      </c>
      <c r="DI75" s="4">
        <v>-1</v>
      </c>
      <c r="DJ75" s="3"/>
      <c r="DK75" s="3">
        <v>6.2594540000000004E-2</v>
      </c>
      <c r="DL75" s="3">
        <v>-6.2594540000000004E-2</v>
      </c>
      <c r="DN75" s="20" t="s">
        <v>894</v>
      </c>
      <c r="DO75" s="5">
        <v>136</v>
      </c>
      <c r="DP75" s="19">
        <v>-1.0616779420560617E-3</v>
      </c>
      <c r="DQ75" s="5">
        <v>217</v>
      </c>
      <c r="DR75" s="4">
        <v>-0.16488186914989378</v>
      </c>
      <c r="DS75" s="3">
        <v>0.42183943000000002</v>
      </c>
      <c r="DT75" s="3">
        <v>0.50512545999999992</v>
      </c>
      <c r="DU75" s="3">
        <v>-8.32860299999999E-2</v>
      </c>
      <c r="DW75" s="20" t="s">
        <v>778</v>
      </c>
      <c r="DX75" s="5">
        <v>176</v>
      </c>
      <c r="DY75" s="19">
        <v>-4.0791566112053471E-5</v>
      </c>
      <c r="DZ75" s="5">
        <v>217</v>
      </c>
      <c r="EA75" s="4">
        <v>-0.95581621106203074</v>
      </c>
      <c r="EB75" s="3">
        <v>1.5384E-4</v>
      </c>
      <c r="EC75" s="3">
        <v>3.4818200000000001E-3</v>
      </c>
      <c r="ED75" s="3">
        <v>-3.3279799999999999E-3</v>
      </c>
      <c r="EF75" s="20" t="s">
        <v>833</v>
      </c>
      <c r="EG75" s="5">
        <v>142</v>
      </c>
      <c r="EH75" s="19">
        <v>-3.1309116962611051E-4</v>
      </c>
      <c r="EI75" s="5">
        <v>217</v>
      </c>
      <c r="EJ75" s="4">
        <v>-0.75375006868525318</v>
      </c>
      <c r="EK75" s="3">
        <v>1.685041E-2</v>
      </c>
      <c r="EL75" s="3">
        <v>6.8428080000000002E-2</v>
      </c>
      <c r="EM75" s="3">
        <v>-5.1577670000000006E-2</v>
      </c>
    </row>
    <row r="76" spans="1:143" x14ac:dyDescent="0.35">
      <c r="A76" t="s">
        <v>709</v>
      </c>
      <c r="B76" s="5">
        <v>82</v>
      </c>
      <c r="C76" s="19">
        <v>-6.4181549596310098E-3</v>
      </c>
      <c r="D76" s="5">
        <v>75</v>
      </c>
      <c r="E76" s="4">
        <v>-0.33727121234104518</v>
      </c>
      <c r="F76" s="3">
        <v>0.51560357999999995</v>
      </c>
      <c r="G76" s="3">
        <v>0.77800087999999989</v>
      </c>
      <c r="H76" s="3">
        <v>-0.28520814999999988</v>
      </c>
      <c r="J76" t="s">
        <v>674</v>
      </c>
      <c r="K76" s="5">
        <v>34</v>
      </c>
      <c r="L76" s="19">
        <v>-1.4461019839388516E-2</v>
      </c>
      <c r="M76" s="5">
        <v>75</v>
      </c>
      <c r="N76" s="4">
        <v>-3.4318414000548358E-2</v>
      </c>
      <c r="O76" s="3">
        <v>31.921627820000001</v>
      </c>
      <c r="P76" s="3">
        <v>33.056059349999998</v>
      </c>
      <c r="Q76" s="3">
        <v>-1.134431529999997</v>
      </c>
      <c r="S76" t="s">
        <v>712</v>
      </c>
      <c r="T76" s="5">
        <v>87</v>
      </c>
      <c r="U76" s="19">
        <v>-1.5735094191621016E-2</v>
      </c>
      <c r="V76" s="5">
        <v>75</v>
      </c>
      <c r="W76" s="4">
        <v>-0.64209259952773312</v>
      </c>
      <c r="X76" s="3">
        <v>0.71557092999999983</v>
      </c>
      <c r="Y76" s="3">
        <v>1.9993186199999999</v>
      </c>
      <c r="Z76" s="3">
        <v>-1.2837476900000002</v>
      </c>
      <c r="AB76" t="s">
        <v>708</v>
      </c>
      <c r="AC76" s="5">
        <v>55</v>
      </c>
      <c r="AD76" s="19">
        <v>-2.6661729942903736E-2</v>
      </c>
      <c r="AE76" s="5">
        <v>75</v>
      </c>
      <c r="AF76" s="4">
        <v>-0.21096788890257523</v>
      </c>
      <c r="AG76" s="3">
        <v>16.426973109999999</v>
      </c>
      <c r="AH76" s="3">
        <v>20.819143959999998</v>
      </c>
      <c r="AI76" s="3">
        <v>-4.3921708499999994</v>
      </c>
      <c r="AK76" s="20" t="s">
        <v>910</v>
      </c>
      <c r="AL76" s="5">
        <v>159</v>
      </c>
      <c r="AM76" s="19">
        <v>1.4093420254548356E-3</v>
      </c>
      <c r="AN76" s="5">
        <v>75</v>
      </c>
      <c r="AO76" s="4">
        <v>-1</v>
      </c>
      <c r="AP76" s="3">
        <v>5.7618979999999993E-2</v>
      </c>
      <c r="AQ76" s="3"/>
      <c r="AR76" s="3">
        <v>5.7618979999999993E-2</v>
      </c>
      <c r="AT76" s="20" t="s">
        <v>915</v>
      </c>
      <c r="AU76" s="5">
        <v>124</v>
      </c>
      <c r="AV76" s="19">
        <v>1.4755923516513738E-3</v>
      </c>
      <c r="AW76" s="5">
        <v>75</v>
      </c>
      <c r="AX76" s="4">
        <v>0.2633589605478921</v>
      </c>
      <c r="AY76" s="3">
        <v>0.55529585000000004</v>
      </c>
      <c r="AZ76" s="3">
        <v>0.43953924999999999</v>
      </c>
      <c r="BA76" s="3">
        <v>0.11575660000000004</v>
      </c>
      <c r="BC76" s="20" t="s">
        <v>1013</v>
      </c>
      <c r="BD76" s="5">
        <v>167</v>
      </c>
      <c r="BE76" s="19">
        <v>2.1026658814831595E-5</v>
      </c>
      <c r="BF76" s="5">
        <v>75</v>
      </c>
      <c r="BG76" s="4">
        <v>-1</v>
      </c>
      <c r="BH76" s="3">
        <v>1.71546E-3</v>
      </c>
      <c r="BI76" s="3"/>
      <c r="BJ76" s="3">
        <v>1.71546E-3</v>
      </c>
      <c r="BL76" s="20" t="s">
        <v>1013</v>
      </c>
      <c r="BM76" s="5">
        <v>167</v>
      </c>
      <c r="BN76" s="19">
        <v>9.5449772359199699E-6</v>
      </c>
      <c r="BO76" s="5">
        <v>75</v>
      </c>
      <c r="BP76" s="4">
        <v>10.992030758476057</v>
      </c>
      <c r="BQ76" s="3">
        <v>1.71546E-3</v>
      </c>
      <c r="BR76" s="3">
        <v>1.4305000000000001E-4</v>
      </c>
      <c r="BS76" s="3">
        <v>1.57241E-3</v>
      </c>
      <c r="BU76" t="s">
        <v>686</v>
      </c>
      <c r="BV76" s="5">
        <v>42</v>
      </c>
      <c r="BW76" s="19">
        <v>3.5989254822346987E-2</v>
      </c>
      <c r="BX76" s="5">
        <v>25</v>
      </c>
      <c r="BY76" s="4">
        <v>0.17850778231209574</v>
      </c>
      <c r="BZ76" s="3">
        <v>9.7139825300000027</v>
      </c>
      <c r="CA76" s="3">
        <v>8.2426121200000004</v>
      </c>
      <c r="CB76" s="3">
        <v>1.7589289600000022</v>
      </c>
      <c r="CD76" t="s">
        <v>690</v>
      </c>
      <c r="CE76" s="5">
        <v>47</v>
      </c>
      <c r="CF76" s="19">
        <v>2.8229141146607774E-2</v>
      </c>
      <c r="CG76" s="5">
        <v>25</v>
      </c>
      <c r="CH76" s="4">
        <v>0.17200438274972862</v>
      </c>
      <c r="CI76" s="3">
        <v>15.089218749999999</v>
      </c>
      <c r="CJ76" s="3">
        <v>12.874711880000001</v>
      </c>
      <c r="CK76" s="3">
        <v>2.2145068699999975</v>
      </c>
      <c r="CM76" t="s">
        <v>681</v>
      </c>
      <c r="CN76" s="5">
        <v>22</v>
      </c>
      <c r="CO76" s="19">
        <v>3.5193041515718004E-2</v>
      </c>
      <c r="CP76" s="5">
        <v>25</v>
      </c>
      <c r="CQ76" s="4">
        <v>4.5274040566588125E-2</v>
      </c>
      <c r="CR76" s="3">
        <v>66.290003070000012</v>
      </c>
      <c r="CS76" s="3">
        <v>63.418778709999991</v>
      </c>
      <c r="CT76" s="3">
        <v>2.8712243600000207</v>
      </c>
      <c r="CV76" t="s">
        <v>661</v>
      </c>
      <c r="CW76" s="5">
        <v>7</v>
      </c>
      <c r="CX76" s="19">
        <v>1.5619796385772268E-2</v>
      </c>
      <c r="CY76" s="5">
        <v>25</v>
      </c>
      <c r="CZ76" s="4">
        <v>3.6129379065623635E-3</v>
      </c>
      <c r="DA76" s="3">
        <v>714.77939087000004</v>
      </c>
      <c r="DB76" s="3">
        <v>712.20623396999986</v>
      </c>
      <c r="DC76" s="3">
        <v>2.5731569000001855</v>
      </c>
      <c r="DE76" s="20" t="s">
        <v>991</v>
      </c>
      <c r="DF76" s="5">
        <v>163</v>
      </c>
      <c r="DG76" s="19">
        <v>-1.4252784877675122E-3</v>
      </c>
      <c r="DH76" s="5">
        <v>216</v>
      </c>
      <c r="DI76" s="4">
        <v>-0.39021081173638117</v>
      </c>
      <c r="DJ76" s="3">
        <v>9.1060349999999984E-2</v>
      </c>
      <c r="DK76" s="3">
        <v>0.14933087</v>
      </c>
      <c r="DL76" s="3">
        <v>-5.827052000000002E-2</v>
      </c>
      <c r="DN76" s="20" t="s">
        <v>993</v>
      </c>
      <c r="DO76" s="5">
        <v>152</v>
      </c>
      <c r="DP76" s="19">
        <v>-1.0352739296218168E-3</v>
      </c>
      <c r="DQ76" s="5">
        <v>216</v>
      </c>
      <c r="DR76" s="4">
        <v>-0.33241930477754389</v>
      </c>
      <c r="DS76" s="3">
        <v>0.16309932999999999</v>
      </c>
      <c r="DT76" s="3">
        <v>0.24431402999999999</v>
      </c>
      <c r="DU76" s="3">
        <v>-8.1214700000000001E-2</v>
      </c>
      <c r="DW76" s="20" t="s">
        <v>1008</v>
      </c>
      <c r="DX76" s="5">
        <v>160</v>
      </c>
      <c r="DY76" s="19">
        <v>-3.1058282037653817E-5</v>
      </c>
      <c r="DZ76" s="5">
        <v>216</v>
      </c>
      <c r="EA76" s="4">
        <v>-0.41802536306600435</v>
      </c>
      <c r="EB76" s="3">
        <v>3.5276800000000001E-3</v>
      </c>
      <c r="EC76" s="3">
        <v>6.0615699999999996E-3</v>
      </c>
      <c r="ED76" s="3">
        <v>-2.5338899999999996E-3</v>
      </c>
      <c r="EF76" s="20" t="s">
        <v>891</v>
      </c>
      <c r="EG76" s="5">
        <v>114</v>
      </c>
      <c r="EH76" s="19">
        <v>-2.8391950329620998E-4</v>
      </c>
      <c r="EI76" s="5">
        <v>216</v>
      </c>
      <c r="EJ76" s="4">
        <v>-0.1933054242168214</v>
      </c>
      <c r="EK76" s="3">
        <v>0.19518715</v>
      </c>
      <c r="EL76" s="3">
        <v>0.24195917</v>
      </c>
      <c r="EM76" s="3">
        <v>-4.6772019999999997E-2</v>
      </c>
    </row>
    <row r="77" spans="1:143" x14ac:dyDescent="0.35">
      <c r="A77" t="s">
        <v>679</v>
      </c>
      <c r="B77" s="5">
        <v>40</v>
      </c>
      <c r="C77" s="19">
        <v>-1.1833473160957741E-2</v>
      </c>
      <c r="D77" s="5">
        <v>76</v>
      </c>
      <c r="E77" s="4">
        <v>-3.4856563171688393E-2</v>
      </c>
      <c r="F77" s="3">
        <v>13.395801130000001</v>
      </c>
      <c r="G77" s="3">
        <v>13.879596149999999</v>
      </c>
      <c r="H77" s="3">
        <v>-2.7370196500000006</v>
      </c>
      <c r="J77" t="s">
        <v>697</v>
      </c>
      <c r="K77" s="5">
        <v>64</v>
      </c>
      <c r="L77" s="19">
        <v>-1.9088105898889811E-2</v>
      </c>
      <c r="M77" s="5">
        <v>76</v>
      </c>
      <c r="N77" s="4">
        <v>-0.28697392368154262</v>
      </c>
      <c r="O77" s="3">
        <v>3.7205331600000004</v>
      </c>
      <c r="P77" s="3">
        <v>5.2179482400000001</v>
      </c>
      <c r="Q77" s="3">
        <v>-1.4974150799999997</v>
      </c>
      <c r="S77" t="s">
        <v>657</v>
      </c>
      <c r="T77" s="5">
        <v>21</v>
      </c>
      <c r="U77" s="19">
        <v>-1.997306271302382E-2</v>
      </c>
      <c r="V77" s="5">
        <v>76</v>
      </c>
      <c r="W77" s="4">
        <v>-2.4048869954425234E-2</v>
      </c>
      <c r="X77" s="3">
        <v>66.128457289999986</v>
      </c>
      <c r="Y77" s="3">
        <v>67.757959650000032</v>
      </c>
      <c r="Z77" s="3">
        <v>-1.6295023600000462</v>
      </c>
      <c r="AB77" t="s">
        <v>703</v>
      </c>
      <c r="AC77" s="5">
        <v>73</v>
      </c>
      <c r="AD77" s="19">
        <v>-2.6700121097774254E-2</v>
      </c>
      <c r="AE77" s="5">
        <v>76</v>
      </c>
      <c r="AF77" s="4">
        <v>-0.43684167920726902</v>
      </c>
      <c r="AG77" s="3">
        <v>5.6703591700000002</v>
      </c>
      <c r="AH77" s="3">
        <v>10.068854460000001</v>
      </c>
      <c r="AI77" s="3">
        <v>-4.3984952900000005</v>
      </c>
      <c r="AK77" s="20" t="s">
        <v>930</v>
      </c>
      <c r="AL77" s="5">
        <v>115</v>
      </c>
      <c r="AM77" s="19">
        <v>1.3918286473345344E-3</v>
      </c>
      <c r="AN77" s="5">
        <v>76</v>
      </c>
      <c r="AO77" s="4">
        <v>0.15103541850513014</v>
      </c>
      <c r="AP77" s="3">
        <v>0.43365545999999988</v>
      </c>
      <c r="AQ77" s="3">
        <v>0.37675249</v>
      </c>
      <c r="AR77" s="3">
        <v>5.6902969999999886E-2</v>
      </c>
      <c r="AT77" s="20" t="s">
        <v>934</v>
      </c>
      <c r="AU77" s="5">
        <v>150</v>
      </c>
      <c r="AV77" s="19">
        <v>1.3372328942974948E-3</v>
      </c>
      <c r="AW77" s="5">
        <v>76</v>
      </c>
      <c r="AX77" s="4">
        <v>1.3501433316760489</v>
      </c>
      <c r="AY77" s="3">
        <v>0.18260004999999999</v>
      </c>
      <c r="AZ77" s="3">
        <v>7.7697410000000008E-2</v>
      </c>
      <c r="BA77" s="3">
        <v>0.10490263999999998</v>
      </c>
      <c r="BC77" s="20" t="s">
        <v>864</v>
      </c>
      <c r="BD77" s="5">
        <v>136</v>
      </c>
      <c r="BE77" s="19">
        <v>2.0945271306798489E-5</v>
      </c>
      <c r="BF77" s="5">
        <v>76</v>
      </c>
      <c r="BG77" s="4">
        <v>0.24722940791796155</v>
      </c>
      <c r="BH77" s="3">
        <v>8.6207000000000002E-3</v>
      </c>
      <c r="BI77" s="3">
        <v>6.9118799999999996E-3</v>
      </c>
      <c r="BJ77" s="3">
        <v>1.7088200000000007E-3</v>
      </c>
      <c r="BL77" s="20" t="s">
        <v>986</v>
      </c>
      <c r="BM77" s="5">
        <v>168</v>
      </c>
      <c r="BN77" s="19">
        <v>9.4862168746632343E-6</v>
      </c>
      <c r="BO77" s="5">
        <v>76</v>
      </c>
      <c r="BP77" s="4">
        <v>-1</v>
      </c>
      <c r="BQ77" s="3">
        <v>1.56273E-3</v>
      </c>
      <c r="BR77" s="3"/>
      <c r="BS77" s="3">
        <v>1.56273E-3</v>
      </c>
      <c r="BU77" t="s">
        <v>666</v>
      </c>
      <c r="BV77" s="5">
        <v>44</v>
      </c>
      <c r="BW77" s="19">
        <v>3.734357381094941E-2</v>
      </c>
      <c r="BX77" s="5">
        <v>24</v>
      </c>
      <c r="BY77" s="4">
        <v>0.2412293584883054</v>
      </c>
      <c r="BZ77" s="3">
        <v>7.8557367000000022</v>
      </c>
      <c r="CA77" s="3">
        <v>6.3289968499999976</v>
      </c>
      <c r="CB77" s="3">
        <v>2.287381730000007</v>
      </c>
      <c r="CD77" t="s">
        <v>666</v>
      </c>
      <c r="CE77" s="5">
        <v>44</v>
      </c>
      <c r="CF77" s="19">
        <v>2.9158104039813677E-2</v>
      </c>
      <c r="CG77" s="5">
        <v>24</v>
      </c>
      <c r="CH77" s="4">
        <v>0.1667696733169195</v>
      </c>
      <c r="CI77" s="3">
        <v>16.003195190000003</v>
      </c>
      <c r="CJ77" s="3">
        <v>13.715813459999996</v>
      </c>
      <c r="CK77" s="3">
        <v>2.287381730000007</v>
      </c>
      <c r="CM77" t="s">
        <v>700</v>
      </c>
      <c r="CN77" s="5">
        <v>31</v>
      </c>
      <c r="CO77" s="19">
        <v>4.306948614150085E-2</v>
      </c>
      <c r="CP77" s="5">
        <v>24</v>
      </c>
      <c r="CQ77" s="4">
        <v>0.12211751168661111</v>
      </c>
      <c r="CR77" s="3">
        <v>32.287945540000003</v>
      </c>
      <c r="CS77" s="3">
        <v>28.774121430000012</v>
      </c>
      <c r="CT77" s="3">
        <v>3.513824109999991</v>
      </c>
      <c r="CV77" t="s">
        <v>678</v>
      </c>
      <c r="CW77" s="5">
        <v>35</v>
      </c>
      <c r="CX77" s="19">
        <v>1.5800298928015502E-2</v>
      </c>
      <c r="CY77" s="5">
        <v>24</v>
      </c>
      <c r="CZ77" s="4">
        <v>5.3545065197987851E-2</v>
      </c>
      <c r="DA77" s="3">
        <v>51.214138210000016</v>
      </c>
      <c r="DB77" s="3">
        <v>48.611245879999998</v>
      </c>
      <c r="DC77" s="3">
        <v>2.6028923300000173</v>
      </c>
      <c r="DE77" s="20" t="s">
        <v>867</v>
      </c>
      <c r="DF77" s="5">
        <v>120</v>
      </c>
      <c r="DG77" s="19">
        <v>-1.0734352325381042E-3</v>
      </c>
      <c r="DH77" s="5">
        <v>215</v>
      </c>
      <c r="DI77" s="4">
        <v>-0.15237493081899889</v>
      </c>
      <c r="DJ77" s="3">
        <v>0.2441267</v>
      </c>
      <c r="DK77" s="3">
        <v>0.28801260000000001</v>
      </c>
      <c r="DL77" s="3">
        <v>-4.3885900000000005E-2</v>
      </c>
      <c r="DN77" s="20" t="s">
        <v>976</v>
      </c>
      <c r="DO77" s="5">
        <v>205</v>
      </c>
      <c r="DP77" s="19">
        <v>-9.3845420339690058E-4</v>
      </c>
      <c r="DQ77" s="5">
        <v>215</v>
      </c>
      <c r="DR77" s="4">
        <v>-1</v>
      </c>
      <c r="DS77" s="3"/>
      <c r="DT77" s="3">
        <v>7.361943E-2</v>
      </c>
      <c r="DU77" s="3">
        <v>-7.361943E-2</v>
      </c>
      <c r="DW77" s="20" t="s">
        <v>763</v>
      </c>
      <c r="DX77" s="5">
        <v>208</v>
      </c>
      <c r="DY77" s="19">
        <v>-2.8311453641536303E-5</v>
      </c>
      <c r="DZ77" s="5">
        <v>215</v>
      </c>
      <c r="EA77" s="4">
        <v>-0.97976246023329794</v>
      </c>
      <c r="EB77" s="3">
        <v>4.7710000000000002E-5</v>
      </c>
      <c r="EC77" s="3">
        <v>2.3574999999999998E-3</v>
      </c>
      <c r="ED77" s="3">
        <v>-2.3097899999999999E-3</v>
      </c>
      <c r="EF77" s="20" t="s">
        <v>979</v>
      </c>
      <c r="EG77" s="5">
        <v>135</v>
      </c>
      <c r="EH77" s="19">
        <v>-2.7786463656695958E-4</v>
      </c>
      <c r="EI77" s="5">
        <v>215</v>
      </c>
      <c r="EJ77" s="4">
        <v>-0.5889106701089486</v>
      </c>
      <c r="EK77" s="3">
        <v>3.1952950000000001E-2</v>
      </c>
      <c r="EL77" s="3">
        <v>7.772751E-2</v>
      </c>
      <c r="EM77" s="3">
        <v>-4.5774559999999999E-2</v>
      </c>
    </row>
    <row r="78" spans="1:143" x14ac:dyDescent="0.35">
      <c r="A78" t="s">
        <v>650</v>
      </c>
      <c r="B78" s="5">
        <v>31</v>
      </c>
      <c r="C78" s="19">
        <v>-1.2229169938481461E-2</v>
      </c>
      <c r="D78" s="5">
        <v>77</v>
      </c>
      <c r="E78" s="4">
        <v>-2.6390412799030982E-2</v>
      </c>
      <c r="F78" s="3">
        <v>18.445260870000009</v>
      </c>
      <c r="G78" s="3">
        <v>18.945233399999999</v>
      </c>
      <c r="H78" s="3">
        <v>-4.7110872499999914</v>
      </c>
      <c r="J78" t="s">
        <v>722</v>
      </c>
      <c r="K78" s="5">
        <v>51</v>
      </c>
      <c r="L78" s="19">
        <v>-1.9521804356096205E-2</v>
      </c>
      <c r="M78" s="5">
        <v>77</v>
      </c>
      <c r="N78" s="4">
        <v>-0.11133352899122584</v>
      </c>
      <c r="O78" s="3">
        <v>12.223966249999997</v>
      </c>
      <c r="P78" s="3">
        <v>13.755403910000004</v>
      </c>
      <c r="Q78" s="3">
        <v>-1.531437660000007</v>
      </c>
      <c r="S78" t="s">
        <v>679</v>
      </c>
      <c r="T78" s="5">
        <v>47</v>
      </c>
      <c r="U78" s="19">
        <v>-2.1349254259793646E-2</v>
      </c>
      <c r="V78" s="5">
        <v>77</v>
      </c>
      <c r="W78" s="4">
        <v>-9.367712312892762E-2</v>
      </c>
      <c r="X78" s="3">
        <v>16.85165018</v>
      </c>
      <c r="Y78" s="3">
        <v>18.593429130000001</v>
      </c>
      <c r="Z78" s="3">
        <v>-1.7417789500000005</v>
      </c>
      <c r="AB78" t="s">
        <v>674</v>
      </c>
      <c r="AC78" s="5">
        <v>30</v>
      </c>
      <c r="AD78" s="19">
        <v>-2.7994590731667407E-2</v>
      </c>
      <c r="AE78" s="5">
        <v>77</v>
      </c>
      <c r="AF78" s="4">
        <v>-5.861119435021156E-2</v>
      </c>
      <c r="AG78" s="3">
        <v>74.071899389999999</v>
      </c>
      <c r="AH78" s="3">
        <v>78.683641599999987</v>
      </c>
      <c r="AI78" s="3">
        <v>-4.6117422099999885</v>
      </c>
      <c r="AK78" s="20" t="s">
        <v>921</v>
      </c>
      <c r="AL78" s="5">
        <v>132</v>
      </c>
      <c r="AM78" s="19">
        <v>9.5737501180697977E-4</v>
      </c>
      <c r="AN78" s="5">
        <v>77</v>
      </c>
      <c r="AO78" s="4">
        <v>0.1171991384123916</v>
      </c>
      <c r="AP78" s="3">
        <v>0.37311045999999998</v>
      </c>
      <c r="AQ78" s="3">
        <v>0.33396952000000002</v>
      </c>
      <c r="AR78" s="3">
        <v>3.9140939999999957E-2</v>
      </c>
      <c r="AT78" s="20" t="s">
        <v>807</v>
      </c>
      <c r="AU78" s="5">
        <v>123</v>
      </c>
      <c r="AV78" s="19">
        <v>1.2760160660020994E-3</v>
      </c>
      <c r="AW78" s="5">
        <v>77</v>
      </c>
      <c r="AX78" s="4">
        <v>0.21873728907818402</v>
      </c>
      <c r="AY78" s="3">
        <v>0.55772843000000005</v>
      </c>
      <c r="AZ78" s="3">
        <v>0.45762809999999998</v>
      </c>
      <c r="BA78" s="3">
        <v>0.10010033000000007</v>
      </c>
      <c r="BC78" s="20" t="s">
        <v>772</v>
      </c>
      <c r="BD78" s="5">
        <v>150</v>
      </c>
      <c r="BE78" s="19">
        <v>2.029196495466523E-5</v>
      </c>
      <c r="BF78" s="5">
        <v>77</v>
      </c>
      <c r="BG78" s="4">
        <v>0.20588279186377956</v>
      </c>
      <c r="BH78" s="3">
        <v>9.6965999999999997E-3</v>
      </c>
      <c r="BI78" s="3">
        <v>8.0410799999999991E-3</v>
      </c>
      <c r="BJ78" s="3">
        <v>1.6555200000000006E-3</v>
      </c>
      <c r="BL78" s="20" t="s">
        <v>1025</v>
      </c>
      <c r="BM78" s="5">
        <v>169</v>
      </c>
      <c r="BN78" s="19">
        <v>9.2123863068645362E-6</v>
      </c>
      <c r="BO78" s="5">
        <v>77</v>
      </c>
      <c r="BP78" s="4">
        <v>-1</v>
      </c>
      <c r="BQ78" s="3">
        <v>1.5176199999999999E-3</v>
      </c>
      <c r="BR78" s="3"/>
      <c r="BS78" s="3">
        <v>1.5176199999999999E-3</v>
      </c>
      <c r="BU78" t="s">
        <v>673</v>
      </c>
      <c r="BV78" s="5">
        <v>15</v>
      </c>
      <c r="BW78" s="19">
        <v>4.2031380302320516E-2</v>
      </c>
      <c r="BX78" s="5">
        <v>23</v>
      </c>
      <c r="BY78" s="4">
        <v>3.5770101076888494E-2</v>
      </c>
      <c r="BZ78" s="3">
        <v>49.75835553000001</v>
      </c>
      <c r="CA78" s="3">
        <v>48.039961259999998</v>
      </c>
      <c r="CB78" s="3">
        <v>4.115518640000019</v>
      </c>
      <c r="CD78" t="s">
        <v>715</v>
      </c>
      <c r="CE78" s="5">
        <v>55</v>
      </c>
      <c r="CF78" s="19">
        <v>3.1080120676836361E-2</v>
      </c>
      <c r="CG78" s="5">
        <v>23</v>
      </c>
      <c r="CH78" s="4">
        <v>0.41671056098730364</v>
      </c>
      <c r="CI78" s="3">
        <v>8.2891249699999996</v>
      </c>
      <c r="CJ78" s="3">
        <v>5.8509657500000003</v>
      </c>
      <c r="CK78" s="3">
        <v>2.4381592199999993</v>
      </c>
      <c r="CM78" t="s">
        <v>696</v>
      </c>
      <c r="CN78" s="5">
        <v>54</v>
      </c>
      <c r="CO78" s="19">
        <v>4.5632319812548935E-2</v>
      </c>
      <c r="CP78" s="5">
        <v>23</v>
      </c>
      <c r="CQ78" s="4">
        <v>0.63043549865628301</v>
      </c>
      <c r="CR78" s="3">
        <v>9.6282163099999991</v>
      </c>
      <c r="CS78" s="3">
        <v>5.9053034100000001</v>
      </c>
      <c r="CT78" s="3">
        <v>3.722912899999999</v>
      </c>
      <c r="CV78" t="s">
        <v>680</v>
      </c>
      <c r="CW78" s="5">
        <v>43</v>
      </c>
      <c r="CX78" s="19">
        <v>1.676836258579547E-2</v>
      </c>
      <c r="CY78" s="5">
        <v>23</v>
      </c>
      <c r="CZ78" s="4">
        <v>7.7553412536859989E-2</v>
      </c>
      <c r="DA78" s="3">
        <v>38.381279669999998</v>
      </c>
      <c r="DB78" s="3">
        <v>35.618911529999991</v>
      </c>
      <c r="DC78" s="3">
        <v>2.7623681400000066</v>
      </c>
      <c r="DE78" s="20" t="s">
        <v>994</v>
      </c>
      <c r="DF78" s="5">
        <v>205</v>
      </c>
      <c r="DG78" s="19">
        <v>-9.9527871604342924E-4</v>
      </c>
      <c r="DH78" s="5">
        <v>214</v>
      </c>
      <c r="DI78" s="4">
        <v>-1</v>
      </c>
      <c r="DJ78" s="3"/>
      <c r="DK78" s="3">
        <v>4.0690579999999997E-2</v>
      </c>
      <c r="DL78" s="3">
        <v>-4.0690579999999997E-2</v>
      </c>
      <c r="DN78" s="20" t="s">
        <v>859</v>
      </c>
      <c r="DO78" s="5">
        <v>82</v>
      </c>
      <c r="DP78" s="19">
        <v>-9.3627261828588618E-4</v>
      </c>
      <c r="DQ78" s="5">
        <v>214</v>
      </c>
      <c r="DR78" s="4">
        <v>-1.9387062111759779E-2</v>
      </c>
      <c r="DS78" s="3">
        <v>3.71507261</v>
      </c>
      <c r="DT78" s="3">
        <v>3.7885209</v>
      </c>
      <c r="DU78" s="3">
        <v>-7.3448289999999972E-2</v>
      </c>
      <c r="DW78" s="20" t="s">
        <v>1014</v>
      </c>
      <c r="DX78" s="5">
        <v>192</v>
      </c>
      <c r="DY78" s="19">
        <v>-1.8532205236545669E-5</v>
      </c>
      <c r="DZ78" s="5">
        <v>214</v>
      </c>
      <c r="EA78" s="4">
        <v>-0.83897011902449847</v>
      </c>
      <c r="EB78" s="3">
        <v>2.9020000000000001E-4</v>
      </c>
      <c r="EC78" s="3">
        <v>1.80215E-3</v>
      </c>
      <c r="ED78" s="3">
        <v>-1.51195E-3</v>
      </c>
      <c r="EF78" s="20" t="s">
        <v>990</v>
      </c>
      <c r="EG78" s="5">
        <v>145</v>
      </c>
      <c r="EH78" s="19">
        <v>-2.4495537420059238E-4</v>
      </c>
      <c r="EI78" s="5">
        <v>214</v>
      </c>
      <c r="EJ78" s="4">
        <v>-0.72811028726777427</v>
      </c>
      <c r="EK78" s="3">
        <v>1.506862E-2</v>
      </c>
      <c r="EL78" s="3">
        <v>5.5421810000000002E-2</v>
      </c>
      <c r="EM78" s="3">
        <v>-4.0353190000000004E-2</v>
      </c>
    </row>
    <row r="79" spans="1:143" x14ac:dyDescent="0.35">
      <c r="A79" t="s">
        <v>676</v>
      </c>
      <c r="B79" s="5">
        <v>39</v>
      </c>
      <c r="C79" s="19">
        <v>-1.4086477862526033E-2</v>
      </c>
      <c r="D79" s="5">
        <v>78</v>
      </c>
      <c r="E79" s="4">
        <v>-4.6586288810928855E-2</v>
      </c>
      <c r="F79" s="3">
        <v>11.78622857</v>
      </c>
      <c r="G79" s="3">
        <v>12.36213454</v>
      </c>
      <c r="H79" s="3">
        <v>-0.84797928999999783</v>
      </c>
      <c r="J79" t="s">
        <v>689</v>
      </c>
      <c r="K79" s="5">
        <v>35</v>
      </c>
      <c r="L79" s="19">
        <v>-2.2591524442396118E-2</v>
      </c>
      <c r="M79" s="5">
        <v>78</v>
      </c>
      <c r="N79" s="4">
        <v>-5.2657743678886315E-2</v>
      </c>
      <c r="O79" s="3">
        <v>31.883762650000001</v>
      </c>
      <c r="P79" s="3">
        <v>33.656012320000002</v>
      </c>
      <c r="Q79" s="3">
        <v>-1.7722496700000008</v>
      </c>
      <c r="S79" t="s">
        <v>708</v>
      </c>
      <c r="T79" s="5">
        <v>55</v>
      </c>
      <c r="U79" s="19">
        <v>-2.2580013684001768E-2</v>
      </c>
      <c r="V79" s="5">
        <v>78</v>
      </c>
      <c r="W79" s="4">
        <v>-0.17701951385225667</v>
      </c>
      <c r="X79" s="3">
        <v>8.5645179299999992</v>
      </c>
      <c r="Y79" s="3">
        <v>10.40670839</v>
      </c>
      <c r="Z79" s="3">
        <v>-1.8421904600000012</v>
      </c>
      <c r="AB79" t="s">
        <v>666</v>
      </c>
      <c r="AC79" s="5">
        <v>33</v>
      </c>
      <c r="AD79" s="19">
        <v>-2.802505464032214E-2</v>
      </c>
      <c r="AE79" s="5">
        <v>78</v>
      </c>
      <c r="AF79" s="4">
        <v>-7.5057344230350154E-2</v>
      </c>
      <c r="AG79" s="3">
        <v>56.893019379999998</v>
      </c>
      <c r="AH79" s="3">
        <v>61.509780119999988</v>
      </c>
      <c r="AI79" s="3">
        <v>-4.6167607399999895</v>
      </c>
      <c r="AK79" s="20" t="s">
        <v>922</v>
      </c>
      <c r="AL79" s="5">
        <v>173</v>
      </c>
      <c r="AM79" s="19">
        <v>8.1414179467192006E-4</v>
      </c>
      <c r="AN79" s="5">
        <v>78</v>
      </c>
      <c r="AO79" s="4">
        <v>5.4602355681687689</v>
      </c>
      <c r="AP79" s="3">
        <v>3.9380949999999998E-2</v>
      </c>
      <c r="AQ79" s="3">
        <v>6.0958999999999996E-3</v>
      </c>
      <c r="AR79" s="3">
        <v>3.3285049999999997E-2</v>
      </c>
      <c r="AT79" s="20" t="s">
        <v>873</v>
      </c>
      <c r="AU79" s="5">
        <v>164</v>
      </c>
      <c r="AV79" s="19">
        <v>1.1944646311326122E-3</v>
      </c>
      <c r="AW79" s="5">
        <v>78</v>
      </c>
      <c r="AX79" s="4">
        <v>-1</v>
      </c>
      <c r="AY79" s="3">
        <v>9.3702819999999992E-2</v>
      </c>
      <c r="AZ79" s="3"/>
      <c r="BA79" s="3">
        <v>9.3702819999999992E-2</v>
      </c>
      <c r="BC79" s="20" t="s">
        <v>986</v>
      </c>
      <c r="BD79" s="5">
        <v>168</v>
      </c>
      <c r="BE79" s="19">
        <v>1.8772568042649481E-5</v>
      </c>
      <c r="BF79" s="5">
        <v>78</v>
      </c>
      <c r="BG79" s="4">
        <v>-1</v>
      </c>
      <c r="BH79" s="3">
        <v>1.53156E-3</v>
      </c>
      <c r="BI79" s="3"/>
      <c r="BJ79" s="3">
        <v>1.53156E-3</v>
      </c>
      <c r="BL79" s="20" t="s">
        <v>790</v>
      </c>
      <c r="BM79" s="5">
        <v>173</v>
      </c>
      <c r="BN79" s="19">
        <v>6.2797100950510431E-6</v>
      </c>
      <c r="BO79" s="5">
        <v>78</v>
      </c>
      <c r="BP79" s="4">
        <v>2.8883739111011839</v>
      </c>
      <c r="BQ79" s="3">
        <v>1.39266E-3</v>
      </c>
      <c r="BR79" s="3">
        <v>3.5816E-4</v>
      </c>
      <c r="BS79" s="3">
        <v>1.0345E-3</v>
      </c>
      <c r="BU79" t="s">
        <v>728</v>
      </c>
      <c r="BV79" s="5">
        <v>63</v>
      </c>
      <c r="BW79" s="19">
        <v>4.317516647709322E-2</v>
      </c>
      <c r="BX79" s="5">
        <v>22</v>
      </c>
      <c r="BY79" s="4">
        <v>1.8758612203312333</v>
      </c>
      <c r="BZ79" s="3">
        <v>2.7061408899999999</v>
      </c>
      <c r="CA79" s="3">
        <v>0.94098451999999999</v>
      </c>
      <c r="CB79" s="3">
        <v>1.9448243499999993</v>
      </c>
      <c r="CD79" t="s">
        <v>687</v>
      </c>
      <c r="CE79" s="5">
        <v>11</v>
      </c>
      <c r="CF79" s="19">
        <v>3.2306114401003831E-2</v>
      </c>
      <c r="CG79" s="5">
        <v>22</v>
      </c>
      <c r="CH79" s="4">
        <v>2.0132228294010623E-2</v>
      </c>
      <c r="CI79" s="3">
        <v>128.41883181</v>
      </c>
      <c r="CJ79" s="3">
        <v>125.88449638999995</v>
      </c>
      <c r="CK79" s="3">
        <v>2.5343354200000476</v>
      </c>
      <c r="CM79" t="s">
        <v>659</v>
      </c>
      <c r="CN79" s="5">
        <v>38</v>
      </c>
      <c r="CO79" s="19">
        <v>5.4543906412980174E-2</v>
      </c>
      <c r="CP79" s="5">
        <v>22</v>
      </c>
      <c r="CQ79" s="4">
        <v>0.21226071789492806</v>
      </c>
      <c r="CR79" s="3">
        <v>25.41458197</v>
      </c>
      <c r="CS79" s="3">
        <v>20.964617260000001</v>
      </c>
      <c r="CT79" s="3">
        <v>4.4499647099999997</v>
      </c>
      <c r="CV79" t="s">
        <v>697</v>
      </c>
      <c r="CW79" s="5">
        <v>61</v>
      </c>
      <c r="CX79" s="19">
        <v>1.8849884948834425E-2</v>
      </c>
      <c r="CY79" s="5">
        <v>22</v>
      </c>
      <c r="CZ79" s="4">
        <v>0.33843873356834764</v>
      </c>
      <c r="DA79" s="3">
        <v>12.280556260000001</v>
      </c>
      <c r="DB79" s="3">
        <v>9.1752845700000005</v>
      </c>
      <c r="DC79" s="3">
        <v>3.1052716900000004</v>
      </c>
      <c r="DE79" s="20" t="s">
        <v>1003</v>
      </c>
      <c r="DF79" s="5">
        <v>114</v>
      </c>
      <c r="DG79" s="19">
        <v>-9.051102934844571E-4</v>
      </c>
      <c r="DH79" s="5">
        <v>213</v>
      </c>
      <c r="DI79" s="4">
        <v>-5.1880690214705205E-2</v>
      </c>
      <c r="DJ79" s="3">
        <v>0.67625099</v>
      </c>
      <c r="DK79" s="3">
        <v>0.71325516</v>
      </c>
      <c r="DL79" s="3">
        <v>-3.7004170000000003E-2</v>
      </c>
      <c r="DN79" s="20" t="s">
        <v>882</v>
      </c>
      <c r="DO79" s="5">
        <v>195</v>
      </c>
      <c r="DP79" s="19">
        <v>-8.9794127301990874E-4</v>
      </c>
      <c r="DQ79" s="5">
        <v>213</v>
      </c>
      <c r="DR79" s="4">
        <v>-0.97715667596363442</v>
      </c>
      <c r="DS79" s="3">
        <v>1.6467299999999999E-3</v>
      </c>
      <c r="DT79" s="3">
        <v>7.2088020000000003E-2</v>
      </c>
      <c r="DU79" s="3">
        <v>-7.0441290000000004E-2</v>
      </c>
      <c r="DW79" s="20" t="s">
        <v>791</v>
      </c>
      <c r="DX79" s="5">
        <v>183</v>
      </c>
      <c r="DY79" s="19">
        <v>-1.7554697139310626E-5</v>
      </c>
      <c r="DZ79" s="5">
        <v>213</v>
      </c>
      <c r="EA79" s="4">
        <v>-1</v>
      </c>
      <c r="EB79" s="3"/>
      <c r="EC79" s="3">
        <v>1.4322E-3</v>
      </c>
      <c r="ED79" s="3">
        <v>-1.4322E-3</v>
      </c>
      <c r="EF79" s="20" t="s">
        <v>840</v>
      </c>
      <c r="EG79" s="5">
        <v>141</v>
      </c>
      <c r="EH79" s="19">
        <v>-1.8071044951419927E-4</v>
      </c>
      <c r="EI79" s="5">
        <v>213</v>
      </c>
      <c r="EJ79" s="4">
        <v>-0.63640438984794756</v>
      </c>
      <c r="EK79" s="3">
        <v>1.7008249999999999E-2</v>
      </c>
      <c r="EL79" s="3">
        <v>4.6777930000000002E-2</v>
      </c>
      <c r="EM79" s="3">
        <v>-2.9769680000000003E-2</v>
      </c>
    </row>
    <row r="80" spans="1:143" x14ac:dyDescent="0.35">
      <c r="A80" t="s">
        <v>718</v>
      </c>
      <c r="B80" s="5">
        <v>62</v>
      </c>
      <c r="C80" s="19">
        <v>-1.442507448685839E-2</v>
      </c>
      <c r="D80" s="5">
        <v>79</v>
      </c>
      <c r="E80" s="4">
        <v>-0.20941563891887249</v>
      </c>
      <c r="F80" s="3">
        <v>2.2264161100000002</v>
      </c>
      <c r="G80" s="3">
        <v>2.8161651299999999</v>
      </c>
      <c r="H80" s="3">
        <v>-0.97497446000000032</v>
      </c>
      <c r="J80" t="s">
        <v>702</v>
      </c>
      <c r="K80" s="5">
        <v>74</v>
      </c>
      <c r="L80" s="19">
        <v>-2.3371117463828309E-2</v>
      </c>
      <c r="M80" s="5">
        <v>79</v>
      </c>
      <c r="N80" s="4">
        <v>-0.47185020105430242</v>
      </c>
      <c r="O80" s="3">
        <v>2.0521628400000003</v>
      </c>
      <c r="P80" s="3">
        <v>3.8855696699999998</v>
      </c>
      <c r="Q80" s="3">
        <v>-1.8334068299999995</v>
      </c>
      <c r="S80" t="s">
        <v>699</v>
      </c>
      <c r="T80" s="5">
        <v>59</v>
      </c>
      <c r="U80" s="19">
        <v>-2.6189690990265396E-2</v>
      </c>
      <c r="V80" s="5">
        <v>79</v>
      </c>
      <c r="W80" s="4">
        <v>-0.22863281398546742</v>
      </c>
      <c r="X80" s="3">
        <v>7.2088053800000003</v>
      </c>
      <c r="Y80" s="3">
        <v>9.3454913700000013</v>
      </c>
      <c r="Z80" s="3">
        <v>-2.136685990000001</v>
      </c>
      <c r="AB80" t="s">
        <v>679</v>
      </c>
      <c r="AC80" s="5">
        <v>47</v>
      </c>
      <c r="AD80" s="19">
        <v>-2.8233255408556691E-2</v>
      </c>
      <c r="AE80" s="5">
        <v>79</v>
      </c>
      <c r="AF80" s="4">
        <v>-0.12630017350295086</v>
      </c>
      <c r="AG80" s="3">
        <v>32.174377970000002</v>
      </c>
      <c r="AH80" s="3">
        <v>36.825437059999999</v>
      </c>
      <c r="AI80" s="3">
        <v>-4.6510590899999968</v>
      </c>
      <c r="AK80" s="20" t="s">
        <v>785</v>
      </c>
      <c r="AL80" s="5">
        <v>165</v>
      </c>
      <c r="AM80" s="19">
        <v>8.1188979159439896E-4</v>
      </c>
      <c r="AN80" s="5">
        <v>79</v>
      </c>
      <c r="AO80" s="4">
        <v>10.013509029147887</v>
      </c>
      <c r="AP80" s="3">
        <v>3.65078E-2</v>
      </c>
      <c r="AQ80" s="3">
        <v>3.31482E-3</v>
      </c>
      <c r="AR80" s="3">
        <v>3.3192979999999997E-2</v>
      </c>
      <c r="AT80" s="20" t="s">
        <v>897</v>
      </c>
      <c r="AU80" s="5">
        <v>162</v>
      </c>
      <c r="AV80" s="19">
        <v>1.180895309413714E-3</v>
      </c>
      <c r="AW80" s="5">
        <v>79</v>
      </c>
      <c r="AX80" s="4">
        <v>6.2831340541251786</v>
      </c>
      <c r="AY80" s="3">
        <v>0.10738231000000001</v>
      </c>
      <c r="AZ80" s="3">
        <v>1.474397E-2</v>
      </c>
      <c r="BA80" s="3">
        <v>9.2638340000000013E-2</v>
      </c>
      <c r="BC80" s="20" t="s">
        <v>994</v>
      </c>
      <c r="BD80" s="5">
        <v>172</v>
      </c>
      <c r="BE80" s="19">
        <v>1.7597352038099065E-5</v>
      </c>
      <c r="BF80" s="5">
        <v>79</v>
      </c>
      <c r="BG80" s="4">
        <v>-1</v>
      </c>
      <c r="BH80" s="3">
        <v>1.4356799999999999E-3</v>
      </c>
      <c r="BI80" s="3"/>
      <c r="BJ80" s="3">
        <v>1.4356799999999999E-3</v>
      </c>
      <c r="BL80" s="20" t="s">
        <v>847</v>
      </c>
      <c r="BM80" s="5">
        <v>177</v>
      </c>
      <c r="BN80" s="19">
        <v>5.785770983949734E-6</v>
      </c>
      <c r="BO80" s="5">
        <v>79</v>
      </c>
      <c r="BP80" s="4">
        <v>28.665563909774434</v>
      </c>
      <c r="BQ80" s="3">
        <v>9.8638000000000003E-4</v>
      </c>
      <c r="BR80" s="3">
        <v>3.3250000000000002E-5</v>
      </c>
      <c r="BS80" s="3">
        <v>9.5313000000000006E-4</v>
      </c>
      <c r="BU80" t="s">
        <v>701</v>
      </c>
      <c r="BV80" s="5">
        <v>46</v>
      </c>
      <c r="BW80" s="19">
        <v>4.5249402688461796E-2</v>
      </c>
      <c r="BX80" s="5">
        <v>21</v>
      </c>
      <c r="BY80" s="4">
        <v>0.30863113172268863</v>
      </c>
      <c r="BZ80" s="3">
        <v>7.8440351399999981</v>
      </c>
      <c r="CA80" s="3">
        <v>5.9940765200000019</v>
      </c>
      <c r="CB80" s="3">
        <v>2.5606253999999939</v>
      </c>
      <c r="CD80" t="s">
        <v>701</v>
      </c>
      <c r="CE80" s="5">
        <v>46</v>
      </c>
      <c r="CF80" s="19">
        <v>3.2641242535494545E-2</v>
      </c>
      <c r="CG80" s="5">
        <v>21</v>
      </c>
      <c r="CH80" s="4">
        <v>0.20190209663698866</v>
      </c>
      <c r="CI80" s="3">
        <v>15.243135599999995</v>
      </c>
      <c r="CJ80" s="3">
        <v>12.682510200000001</v>
      </c>
      <c r="CK80" s="3">
        <v>2.5606253999999939</v>
      </c>
      <c r="CM80" t="s">
        <v>674</v>
      </c>
      <c r="CN80" s="5">
        <v>30</v>
      </c>
      <c r="CO80" s="19">
        <v>5.5009150503215344E-2</v>
      </c>
      <c r="CP80" s="5">
        <v>21</v>
      </c>
      <c r="CQ80" s="4">
        <v>0.12573258618756622</v>
      </c>
      <c r="CR80" s="3">
        <v>40.182102339999993</v>
      </c>
      <c r="CS80" s="3">
        <v>35.694180690000003</v>
      </c>
      <c r="CT80" s="3">
        <v>4.4879216499999899</v>
      </c>
      <c r="CV80" t="s">
        <v>662</v>
      </c>
      <c r="CW80" s="5">
        <v>56</v>
      </c>
      <c r="CX80" s="19">
        <v>1.9754087688173192E-2</v>
      </c>
      <c r="CY80" s="5">
        <v>21</v>
      </c>
      <c r="CZ80" s="4">
        <v>0.26436819201094464</v>
      </c>
      <c r="DA80" s="3">
        <v>15.563678039999999</v>
      </c>
      <c r="DB80" s="3">
        <v>12.309450790000003</v>
      </c>
      <c r="DC80" s="3">
        <v>3.254227249999996</v>
      </c>
      <c r="DE80" s="20" t="s">
        <v>1017</v>
      </c>
      <c r="DF80" s="5">
        <v>205</v>
      </c>
      <c r="DG80" s="19">
        <v>-9.025623282342631E-4</v>
      </c>
      <c r="DH80" s="5">
        <v>212</v>
      </c>
      <c r="DI80" s="4">
        <v>-1</v>
      </c>
      <c r="DJ80" s="3"/>
      <c r="DK80" s="3">
        <v>3.6900000000000002E-2</v>
      </c>
      <c r="DL80" s="3">
        <v>-3.6900000000000002E-2</v>
      </c>
      <c r="DN80" s="20" t="s">
        <v>986</v>
      </c>
      <c r="DO80" s="5">
        <v>205</v>
      </c>
      <c r="DP80" s="19">
        <v>-8.7497025512958714E-4</v>
      </c>
      <c r="DQ80" s="5">
        <v>212</v>
      </c>
      <c r="DR80" s="4">
        <v>-1</v>
      </c>
      <c r="DS80" s="3"/>
      <c r="DT80" s="3">
        <v>6.8639270000000002E-2</v>
      </c>
      <c r="DU80" s="3">
        <v>-6.8639270000000002E-2</v>
      </c>
      <c r="DW80" s="20" t="s">
        <v>984</v>
      </c>
      <c r="DX80" s="5">
        <v>195</v>
      </c>
      <c r="DY80" s="19">
        <v>-1.5511306858557608E-5</v>
      </c>
      <c r="DZ80" s="5">
        <v>212</v>
      </c>
      <c r="EA80" s="4">
        <v>-0.92387043080225151</v>
      </c>
      <c r="EB80" s="3">
        <v>1.0428E-4</v>
      </c>
      <c r="EC80" s="3">
        <v>1.36977E-3</v>
      </c>
      <c r="ED80" s="3">
        <v>-1.26549E-3</v>
      </c>
      <c r="EF80" s="20" t="s">
        <v>889</v>
      </c>
      <c r="EG80" s="5">
        <v>112</v>
      </c>
      <c r="EH80" s="19">
        <v>-1.6573705898722022E-4</v>
      </c>
      <c r="EI80" s="5">
        <v>212</v>
      </c>
      <c r="EJ80" s="4">
        <v>-0.10659267842125442</v>
      </c>
      <c r="EK80" s="3">
        <v>0.22884038000000001</v>
      </c>
      <c r="EL80" s="3">
        <v>0.25614338999999997</v>
      </c>
      <c r="EM80" s="3">
        <v>-2.7303009999999961E-2</v>
      </c>
    </row>
    <row r="81" spans="1:143" x14ac:dyDescent="0.35">
      <c r="A81" t="s">
        <v>704</v>
      </c>
      <c r="B81" s="5">
        <v>85</v>
      </c>
      <c r="C81" s="19">
        <v>-1.6876667115725073E-2</v>
      </c>
      <c r="D81" s="5">
        <v>80</v>
      </c>
      <c r="E81" s="4">
        <v>-0.68168939877034496</v>
      </c>
      <c r="F81" s="3">
        <v>0.32218136000000003</v>
      </c>
      <c r="G81" s="3">
        <v>1.01216032</v>
      </c>
      <c r="H81" s="3">
        <v>-0.62123765999999991</v>
      </c>
      <c r="J81" t="s">
        <v>738</v>
      </c>
      <c r="K81" s="5">
        <v>61</v>
      </c>
      <c r="L81" s="19">
        <v>-2.471391904724432E-2</v>
      </c>
      <c r="M81" s="5">
        <v>80</v>
      </c>
      <c r="N81" s="4">
        <v>-0.30855980879801082</v>
      </c>
      <c r="O81" s="3">
        <v>4.344464470000001</v>
      </c>
      <c r="P81" s="3">
        <v>6.2832107899999992</v>
      </c>
      <c r="Q81" s="3">
        <v>-1.9387463199999981</v>
      </c>
      <c r="S81" t="s">
        <v>695</v>
      </c>
      <c r="T81" s="5">
        <v>29</v>
      </c>
      <c r="U81" s="19">
        <v>-2.6414513930339913E-2</v>
      </c>
      <c r="V81" s="5">
        <v>80</v>
      </c>
      <c r="W81" s="4">
        <v>-5.403510227662689E-2</v>
      </c>
      <c r="X81" s="3">
        <v>37.726975920000001</v>
      </c>
      <c r="Y81" s="3">
        <v>39.882004090000002</v>
      </c>
      <c r="Z81" s="3">
        <v>-2.1550281700000014</v>
      </c>
      <c r="AB81" t="s">
        <v>657</v>
      </c>
      <c r="AC81" s="5">
        <v>21</v>
      </c>
      <c r="AD81" s="19">
        <v>-3.0635576928734327E-2</v>
      </c>
      <c r="AE81" s="5">
        <v>80</v>
      </c>
      <c r="AF81" s="4">
        <v>-3.7928146588717904E-2</v>
      </c>
      <c r="AG81" s="3">
        <v>128.01558692999998</v>
      </c>
      <c r="AH81" s="3">
        <v>133.06239703</v>
      </c>
      <c r="AI81" s="3">
        <v>-5.0468101000000161</v>
      </c>
      <c r="AK81" s="20" t="s">
        <v>845</v>
      </c>
      <c r="AL81" s="5">
        <v>155</v>
      </c>
      <c r="AM81" s="19">
        <v>7.2417565369708092E-4</v>
      </c>
      <c r="AN81" s="5">
        <v>80</v>
      </c>
      <c r="AO81" s="4">
        <v>0.55254606430806952</v>
      </c>
      <c r="AP81" s="3">
        <v>8.3189609999999997E-2</v>
      </c>
      <c r="AQ81" s="3">
        <v>5.3582699999999997E-2</v>
      </c>
      <c r="AR81" s="3">
        <v>2.960691E-2</v>
      </c>
      <c r="AT81" s="20" t="s">
        <v>784</v>
      </c>
      <c r="AU81" s="5">
        <v>105</v>
      </c>
      <c r="AV81" s="19">
        <v>1.1433976422256878E-3</v>
      </c>
      <c r="AW81" s="5">
        <v>80</v>
      </c>
      <c r="AX81" s="4">
        <v>8.7892835357478383E-2</v>
      </c>
      <c r="AY81" s="3">
        <v>1.11022065</v>
      </c>
      <c r="AZ81" s="3">
        <v>1.0205239099999999</v>
      </c>
      <c r="BA81" s="3">
        <v>8.9696740000000164E-2</v>
      </c>
      <c r="BC81" s="20" t="s">
        <v>1025</v>
      </c>
      <c r="BD81" s="5">
        <v>169</v>
      </c>
      <c r="BE81" s="19">
        <v>1.7170803050214685E-5</v>
      </c>
      <c r="BF81" s="5">
        <v>80</v>
      </c>
      <c r="BG81" s="4">
        <v>-1</v>
      </c>
      <c r="BH81" s="3">
        <v>1.40088E-3</v>
      </c>
      <c r="BI81" s="3"/>
      <c r="BJ81" s="3">
        <v>1.40088E-3</v>
      </c>
      <c r="BL81" s="20" t="s">
        <v>882</v>
      </c>
      <c r="BM81" s="5">
        <v>174</v>
      </c>
      <c r="BN81" s="19">
        <v>4.6789758736252726E-6</v>
      </c>
      <c r="BO81" s="5">
        <v>80</v>
      </c>
      <c r="BP81" s="4">
        <v>1.3799029699779801</v>
      </c>
      <c r="BQ81" s="3">
        <v>1.3293900000000002E-3</v>
      </c>
      <c r="BR81" s="3">
        <v>5.5859000000000008E-4</v>
      </c>
      <c r="BS81" s="3">
        <v>7.7080000000000009E-4</v>
      </c>
      <c r="BU81" t="s">
        <v>715</v>
      </c>
      <c r="BV81" s="5">
        <v>55</v>
      </c>
      <c r="BW81" s="19">
        <v>5.8790161526523402E-2</v>
      </c>
      <c r="BX81" s="5">
        <v>20</v>
      </c>
      <c r="BY81" s="4">
        <v>1.3833753226002723</v>
      </c>
      <c r="BZ81" s="3">
        <v>4.1410095399999998</v>
      </c>
      <c r="CA81" s="3">
        <v>1.73745591</v>
      </c>
      <c r="CB81" s="3">
        <v>2.4381592199999993</v>
      </c>
      <c r="CD81" t="s">
        <v>661</v>
      </c>
      <c r="CE81" s="5">
        <v>9</v>
      </c>
      <c r="CF81" s="19">
        <v>3.8176058701850708E-2</v>
      </c>
      <c r="CG81" s="5">
        <v>20</v>
      </c>
      <c r="CH81" s="4">
        <v>1.6181999649611978E-2</v>
      </c>
      <c r="CI81" s="3">
        <v>188.06577444999999</v>
      </c>
      <c r="CJ81" s="3">
        <v>185.07095630000003</v>
      </c>
      <c r="CK81" s="3">
        <v>2.9948181499999578</v>
      </c>
      <c r="CM81" t="s">
        <v>713</v>
      </c>
      <c r="CN81" s="5">
        <v>16</v>
      </c>
      <c r="CO81" s="19">
        <v>5.9397153341101974E-2</v>
      </c>
      <c r="CP81" s="5">
        <v>20</v>
      </c>
      <c r="CQ81" s="4">
        <v>5.2900982168099686E-2</v>
      </c>
      <c r="CR81" s="3">
        <v>96.449449950000002</v>
      </c>
      <c r="CS81" s="3">
        <v>91.603533079999991</v>
      </c>
      <c r="CT81" s="3">
        <v>4.8459168700000106</v>
      </c>
      <c r="CV81" t="s">
        <v>715</v>
      </c>
      <c r="CW81" s="5">
        <v>42</v>
      </c>
      <c r="CX81" s="19">
        <v>2.3080430336391827E-2</v>
      </c>
      <c r="CY81" s="5">
        <v>20</v>
      </c>
      <c r="CZ81" s="4">
        <v>0.10245059449603167</v>
      </c>
      <c r="DA81" s="3">
        <v>40.914707930000006</v>
      </c>
      <c r="DB81" s="3">
        <v>37.112509290000006</v>
      </c>
      <c r="DC81" s="3">
        <v>3.8021986400000003</v>
      </c>
      <c r="DE81" s="20" t="s">
        <v>803</v>
      </c>
      <c r="DF81" s="5">
        <v>149</v>
      </c>
      <c r="DG81" s="19">
        <v>-8.4650146700274262E-4</v>
      </c>
      <c r="DH81" s="5">
        <v>211</v>
      </c>
      <c r="DI81" s="4">
        <v>-0.15437652244167344</v>
      </c>
      <c r="DJ81" s="3">
        <v>0.18957133000000001</v>
      </c>
      <c r="DK81" s="3">
        <v>0.22417935999999999</v>
      </c>
      <c r="DL81" s="3">
        <v>-3.4608029999999984E-2</v>
      </c>
      <c r="DN81" s="20" t="s">
        <v>1033</v>
      </c>
      <c r="DO81" s="5">
        <v>168</v>
      </c>
      <c r="DP81" s="19">
        <v>-8.2379555093583081E-4</v>
      </c>
      <c r="DQ81" s="5">
        <v>211</v>
      </c>
      <c r="DR81" s="4">
        <v>-0.45535636526287404</v>
      </c>
      <c r="DS81" s="3">
        <v>7.729649999999999E-2</v>
      </c>
      <c r="DT81" s="3">
        <v>0.14192124</v>
      </c>
      <c r="DU81" s="3">
        <v>-6.4624740000000014E-2</v>
      </c>
      <c r="DW81" s="20" t="s">
        <v>908</v>
      </c>
      <c r="DX81" s="5">
        <v>78</v>
      </c>
      <c r="DY81" s="19">
        <v>-1.5469019674412101E-5</v>
      </c>
      <c r="DZ81" s="5">
        <v>211</v>
      </c>
      <c r="EA81" s="4">
        <v>-1.4249635815917205E-3</v>
      </c>
      <c r="EB81" s="3">
        <v>0.8844027000000001</v>
      </c>
      <c r="EC81" s="3">
        <v>0.88566473999999995</v>
      </c>
      <c r="ED81" s="3">
        <v>-1.2620399999998533E-3</v>
      </c>
      <c r="EF81" s="20" t="s">
        <v>922</v>
      </c>
      <c r="EG81" s="5">
        <v>159</v>
      </c>
      <c r="EH81" s="19">
        <v>-1.6084003846727888E-4</v>
      </c>
      <c r="EI81" s="5">
        <v>211</v>
      </c>
      <c r="EJ81" s="4">
        <v>-0.87854838180228434</v>
      </c>
      <c r="EK81" s="3">
        <v>3.6628799999999999E-3</v>
      </c>
      <c r="EL81" s="3">
        <v>3.0159170000000003E-2</v>
      </c>
      <c r="EM81" s="3">
        <v>-2.6496290000000002E-2</v>
      </c>
    </row>
    <row r="82" spans="1:143" x14ac:dyDescent="0.35">
      <c r="A82" t="s">
        <v>722</v>
      </c>
      <c r="B82" s="5">
        <v>51</v>
      </c>
      <c r="C82" s="19">
        <v>-1.9598326939333832E-2</v>
      </c>
      <c r="D82" s="5">
        <v>81</v>
      </c>
      <c r="E82" s="4">
        <v>-0.10898715638844858</v>
      </c>
      <c r="F82" s="3">
        <v>6.5505354999999987</v>
      </c>
      <c r="G82" s="3">
        <v>7.3517857200000023</v>
      </c>
      <c r="H82" s="3">
        <v>-1.531437660000007</v>
      </c>
      <c r="J82" t="s">
        <v>663</v>
      </c>
      <c r="K82" s="5">
        <v>23</v>
      </c>
      <c r="L82" s="19">
        <v>-2.7012964427966319E-2</v>
      </c>
      <c r="M82" s="5">
        <v>81</v>
      </c>
      <c r="N82" s="4">
        <v>-3.9155924330014358E-2</v>
      </c>
      <c r="O82" s="3">
        <v>52.000443730000015</v>
      </c>
      <c r="P82" s="3">
        <v>54.119544519999977</v>
      </c>
      <c r="Q82" s="3">
        <v>-2.1191007899999619</v>
      </c>
      <c r="S82" t="s">
        <v>703</v>
      </c>
      <c r="T82" s="5">
        <v>73</v>
      </c>
      <c r="U82" s="19">
        <v>-3.1177253169238361E-2</v>
      </c>
      <c r="V82" s="5">
        <v>81</v>
      </c>
      <c r="W82" s="4">
        <v>-0.43658288762728026</v>
      </c>
      <c r="X82" s="3">
        <v>3.2825511500000002</v>
      </c>
      <c r="Y82" s="3">
        <v>5.8261474099999999</v>
      </c>
      <c r="Z82" s="3">
        <v>-2.5435962599999997</v>
      </c>
      <c r="AB82" t="s">
        <v>663</v>
      </c>
      <c r="AC82" s="5">
        <v>26</v>
      </c>
      <c r="AD82" s="19">
        <v>-3.4097082673013493E-2</v>
      </c>
      <c r="AE82" s="5">
        <v>81</v>
      </c>
      <c r="AF82" s="4">
        <v>-5.632944202877066E-2</v>
      </c>
      <c r="AG82" s="3">
        <v>94.100748709999991</v>
      </c>
      <c r="AH82" s="3">
        <v>99.71779654999996</v>
      </c>
      <c r="AI82" s="3">
        <v>-5.6170478399999695</v>
      </c>
      <c r="AK82" s="20" t="s">
        <v>990</v>
      </c>
      <c r="AL82" s="5">
        <v>144</v>
      </c>
      <c r="AM82" s="19">
        <v>7.094379604821484E-4</v>
      </c>
      <c r="AN82" s="5">
        <v>81</v>
      </c>
      <c r="AO82" s="4">
        <v>0.43382173785777933</v>
      </c>
      <c r="AP82" s="3">
        <v>9.5862209999999989E-2</v>
      </c>
      <c r="AQ82" s="3">
        <v>6.6857830000000007E-2</v>
      </c>
      <c r="AR82" s="3">
        <v>2.9004379999999982E-2</v>
      </c>
      <c r="AT82" s="20" t="s">
        <v>763</v>
      </c>
      <c r="AU82" s="5">
        <v>145</v>
      </c>
      <c r="AV82" s="19">
        <v>1.1349433306835164E-3</v>
      </c>
      <c r="AW82" s="5">
        <v>81</v>
      </c>
      <c r="AX82" s="4">
        <v>0.50758818033895592</v>
      </c>
      <c r="AY82" s="3">
        <v>0.26443854999999999</v>
      </c>
      <c r="AZ82" s="3">
        <v>0.17540503000000002</v>
      </c>
      <c r="BA82" s="3">
        <v>8.9033519999999977E-2</v>
      </c>
      <c r="BC82" s="20" t="s">
        <v>799</v>
      </c>
      <c r="BD82" s="5">
        <v>163</v>
      </c>
      <c r="BE82" s="19">
        <v>1.5647361277106936E-5</v>
      </c>
      <c r="BF82" s="5">
        <v>81</v>
      </c>
      <c r="BG82" s="4">
        <v>18.174686788154901</v>
      </c>
      <c r="BH82" s="3">
        <v>1.34683E-3</v>
      </c>
      <c r="BI82" s="3">
        <v>7.0239999999999992E-5</v>
      </c>
      <c r="BJ82" s="3">
        <v>1.27659E-3</v>
      </c>
      <c r="BL82" s="20" t="s">
        <v>816</v>
      </c>
      <c r="BM82" s="5">
        <v>181</v>
      </c>
      <c r="BN82" s="19">
        <v>4.203551132548038E-6</v>
      </c>
      <c r="BO82" s="5">
        <v>81</v>
      </c>
      <c r="BP82" s="4">
        <v>-1</v>
      </c>
      <c r="BQ82" s="3">
        <v>6.9247999999999998E-4</v>
      </c>
      <c r="BR82" s="3"/>
      <c r="BS82" s="3">
        <v>6.9247999999999998E-4</v>
      </c>
      <c r="BU82" t="s">
        <v>654</v>
      </c>
      <c r="BV82" s="5">
        <v>16</v>
      </c>
      <c r="BW82" s="19">
        <v>6.2023703581967626E-2</v>
      </c>
      <c r="BX82" s="5">
        <v>19</v>
      </c>
      <c r="BY82" s="4">
        <v>5.6388002281862803E-2</v>
      </c>
      <c r="BZ82" s="3">
        <v>47.505469040000001</v>
      </c>
      <c r="CA82" s="3">
        <v>44.969716560000002</v>
      </c>
      <c r="CB82" s="3">
        <v>-0.44367645999997762</v>
      </c>
      <c r="CD82" t="s">
        <v>655</v>
      </c>
      <c r="CE82" s="5">
        <v>13</v>
      </c>
      <c r="CF82" s="19">
        <v>4.6563215690209367E-2</v>
      </c>
      <c r="CG82" s="5">
        <v>19</v>
      </c>
      <c r="CH82" s="4">
        <v>3.7389096009128098E-2</v>
      </c>
      <c r="CI82" s="3">
        <v>101.34890153000001</v>
      </c>
      <c r="CJ82" s="3">
        <v>97.696131489999999</v>
      </c>
      <c r="CK82" s="3">
        <v>3.6527700400000072</v>
      </c>
      <c r="CM82" t="s">
        <v>669</v>
      </c>
      <c r="CN82" s="5">
        <v>32</v>
      </c>
      <c r="CO82" s="19">
        <v>5.9557911442341883E-2</v>
      </c>
      <c r="CP82" s="5">
        <v>19</v>
      </c>
      <c r="CQ82" s="4">
        <v>0.18194028772355764</v>
      </c>
      <c r="CR82" s="3">
        <v>31.565774300000001</v>
      </c>
      <c r="CS82" s="3">
        <v>26.70674197999999</v>
      </c>
      <c r="CT82" s="3">
        <v>4.8590323200000114</v>
      </c>
      <c r="CV82" t="s">
        <v>669</v>
      </c>
      <c r="CW82" s="5">
        <v>32</v>
      </c>
      <c r="CX82" s="19">
        <v>2.4885394873873406E-2</v>
      </c>
      <c r="CY82" s="5">
        <v>19</v>
      </c>
      <c r="CZ82" s="4">
        <v>7.278968883868342E-2</v>
      </c>
      <c r="DA82" s="3">
        <v>60.41992256000001</v>
      </c>
      <c r="DB82" s="3">
        <v>56.320379649999992</v>
      </c>
      <c r="DC82" s="3">
        <v>4.099542910000018</v>
      </c>
      <c r="DE82" s="20" t="s">
        <v>972</v>
      </c>
      <c r="DF82" s="5">
        <v>191</v>
      </c>
      <c r="DG82" s="19">
        <v>-6.4303114224259299E-4</v>
      </c>
      <c r="DH82" s="5">
        <v>210</v>
      </c>
      <c r="DI82" s="4">
        <v>-0.95994997489616141</v>
      </c>
      <c r="DJ82" s="3">
        <v>1.0968200000000001E-3</v>
      </c>
      <c r="DK82" s="3">
        <v>2.7386250000000001E-2</v>
      </c>
      <c r="DL82" s="3">
        <v>-2.6289430000000003E-2</v>
      </c>
      <c r="DN82" s="20" t="s">
        <v>843</v>
      </c>
      <c r="DO82" s="5">
        <v>72</v>
      </c>
      <c r="DP82" s="19">
        <v>-7.470848028143499E-4</v>
      </c>
      <c r="DQ82" s="5">
        <v>210</v>
      </c>
      <c r="DR82" s="4">
        <v>-9.4731972776956885E-3</v>
      </c>
      <c r="DS82" s="3">
        <v>6.1280022900000004</v>
      </c>
      <c r="DT82" s="3">
        <v>6.1866092599999991</v>
      </c>
      <c r="DU82" s="3">
        <v>-5.8606969999998704E-2</v>
      </c>
      <c r="DW82" s="20" t="s">
        <v>837</v>
      </c>
      <c r="DX82" s="5">
        <v>132</v>
      </c>
      <c r="DY82" s="19">
        <v>-1.4041428852031918E-5</v>
      </c>
      <c r="DZ82" s="5">
        <v>210</v>
      </c>
      <c r="EA82" s="4">
        <v>-5.8354082447675704E-2</v>
      </c>
      <c r="EB82" s="3">
        <v>1.8485789999999998E-2</v>
      </c>
      <c r="EC82" s="3">
        <v>1.963136E-2</v>
      </c>
      <c r="ED82" s="3">
        <v>-1.145570000000002E-3</v>
      </c>
      <c r="EF82" s="20" t="s">
        <v>806</v>
      </c>
      <c r="EG82" s="5">
        <v>175</v>
      </c>
      <c r="EH82" s="19">
        <v>-1.2743392325288854E-4</v>
      </c>
      <c r="EI82" s="5">
        <v>210</v>
      </c>
      <c r="EJ82" s="4">
        <v>-0.94898343884088165</v>
      </c>
      <c r="EK82" s="3">
        <v>1.12857E-3</v>
      </c>
      <c r="EL82" s="3">
        <v>2.2121640000000001E-2</v>
      </c>
      <c r="EM82" s="3">
        <v>-2.0993070000000003E-2</v>
      </c>
    </row>
    <row r="83" spans="1:143" x14ac:dyDescent="0.35">
      <c r="A83" t="s">
        <v>702</v>
      </c>
      <c r="B83" s="5">
        <v>74</v>
      </c>
      <c r="C83" s="19">
        <v>-2.363300704321189E-2</v>
      </c>
      <c r="D83" s="5">
        <v>82</v>
      </c>
      <c r="E83" s="4">
        <v>-0.38552588708313318</v>
      </c>
      <c r="F83" s="3">
        <v>1.5399910400000001</v>
      </c>
      <c r="G83" s="3">
        <v>2.5061935200000001</v>
      </c>
      <c r="H83" s="3">
        <v>-1.8334068299999995</v>
      </c>
      <c r="J83" t="s">
        <v>688</v>
      </c>
      <c r="K83" s="5">
        <v>66</v>
      </c>
      <c r="L83" s="19">
        <v>-3.081787742194143E-2</v>
      </c>
      <c r="M83" s="5">
        <v>82</v>
      </c>
      <c r="N83" s="4">
        <v>-0.42528862721323091</v>
      </c>
      <c r="O83" s="3">
        <v>3.26699231</v>
      </c>
      <c r="P83" s="3">
        <v>5.68457919</v>
      </c>
      <c r="Q83" s="3">
        <v>-2.41758688</v>
      </c>
      <c r="S83" t="s">
        <v>718</v>
      </c>
      <c r="T83" s="5">
        <v>53</v>
      </c>
      <c r="U83" s="19">
        <v>-3.3446087092386181E-2</v>
      </c>
      <c r="V83" s="5">
        <v>82</v>
      </c>
      <c r="W83" s="4">
        <v>-0.19047783548947961</v>
      </c>
      <c r="X83" s="3">
        <v>11.596847370000001</v>
      </c>
      <c r="Y83" s="3">
        <v>14.325546449999999</v>
      </c>
      <c r="Z83" s="3">
        <v>-2.7286990799999984</v>
      </c>
      <c r="AB83" t="s">
        <v>659</v>
      </c>
      <c r="AC83" s="5">
        <v>38</v>
      </c>
      <c r="AD83" s="19">
        <v>-3.8850697620765484E-2</v>
      </c>
      <c r="AE83" s="5">
        <v>82</v>
      </c>
      <c r="AF83" s="4">
        <v>-0.11824333548458166</v>
      </c>
      <c r="AG83" s="3">
        <v>47.726743280000001</v>
      </c>
      <c r="AH83" s="3">
        <v>54.126886930000012</v>
      </c>
      <c r="AI83" s="3">
        <v>-6.4001436500000111</v>
      </c>
      <c r="AK83" s="20" t="s">
        <v>874</v>
      </c>
      <c r="AL83" s="5">
        <v>174</v>
      </c>
      <c r="AM83" s="19">
        <v>6.2416587740463851E-4</v>
      </c>
      <c r="AN83" s="5">
        <v>82</v>
      </c>
      <c r="AO83" s="4">
        <v>1.6543467676634744</v>
      </c>
      <c r="AP83" s="3">
        <v>4.0943060000000003E-2</v>
      </c>
      <c r="AQ83" s="3">
        <v>1.542491E-2</v>
      </c>
      <c r="AR83" s="3">
        <v>2.5518150000000003E-2</v>
      </c>
      <c r="AT83" s="20" t="s">
        <v>772</v>
      </c>
      <c r="AU83" s="5">
        <v>166</v>
      </c>
      <c r="AV83" s="19">
        <v>1.0221556098967694E-3</v>
      </c>
      <c r="AW83" s="5">
        <v>82</v>
      </c>
      <c r="AX83" s="4">
        <v>30.161971036298667</v>
      </c>
      <c r="AY83" s="3">
        <v>8.2844100000000004E-2</v>
      </c>
      <c r="AZ83" s="3">
        <v>2.6584999999999998E-3</v>
      </c>
      <c r="BA83" s="3">
        <v>8.018560000000001E-2</v>
      </c>
      <c r="BC83" s="20" t="s">
        <v>901</v>
      </c>
      <c r="BD83" s="5">
        <v>161</v>
      </c>
      <c r="BE83" s="19">
        <v>1.4920879710672824E-5</v>
      </c>
      <c r="BF83" s="5">
        <v>82</v>
      </c>
      <c r="BG83" s="4">
        <v>0.91253373313343356</v>
      </c>
      <c r="BH83" s="3">
        <v>2.5513200000000002E-3</v>
      </c>
      <c r="BI83" s="3">
        <v>1.3339999999999999E-3</v>
      </c>
      <c r="BJ83" s="3">
        <v>1.2173200000000003E-3</v>
      </c>
      <c r="BL83" s="20" t="s">
        <v>865</v>
      </c>
      <c r="BM83" s="5">
        <v>162</v>
      </c>
      <c r="BN83" s="19">
        <v>2.3734815342338903E-6</v>
      </c>
      <c r="BO83" s="5">
        <v>82</v>
      </c>
      <c r="BP83" s="4">
        <v>0.174944071588367</v>
      </c>
      <c r="BQ83" s="3">
        <v>2.6260000000000003E-3</v>
      </c>
      <c r="BR83" s="3">
        <v>2.235E-3</v>
      </c>
      <c r="BS83" s="3">
        <v>3.9100000000000029E-4</v>
      </c>
      <c r="BU83" t="s">
        <v>682</v>
      </c>
      <c r="BV83" s="5">
        <v>32</v>
      </c>
      <c r="BW83" s="19">
        <v>6.2111142303826611E-2</v>
      </c>
      <c r="BX83" s="5">
        <v>18</v>
      </c>
      <c r="BY83" s="4">
        <v>0.17312891138242281</v>
      </c>
      <c r="BZ83" s="3">
        <v>17.206590370000001</v>
      </c>
      <c r="CA83" s="3">
        <v>14.66726308</v>
      </c>
      <c r="CB83" s="3">
        <v>3.9605923900000022</v>
      </c>
      <c r="CD83" t="s">
        <v>682</v>
      </c>
      <c r="CE83" s="5">
        <v>32</v>
      </c>
      <c r="CF83" s="19">
        <v>5.048714145623346E-2</v>
      </c>
      <c r="CG83" s="5">
        <v>18</v>
      </c>
      <c r="CH83" s="4">
        <v>0.13371846890052108</v>
      </c>
      <c r="CI83" s="3">
        <v>33.579480660000002</v>
      </c>
      <c r="CJ83" s="3">
        <v>29.618888269999999</v>
      </c>
      <c r="CK83" s="3">
        <v>3.9605923900000022</v>
      </c>
      <c r="CM83" t="s">
        <v>673</v>
      </c>
      <c r="CN83" s="5">
        <v>23</v>
      </c>
      <c r="CO83" s="19">
        <v>7.0642361017649563E-2</v>
      </c>
      <c r="CP83" s="5">
        <v>18</v>
      </c>
      <c r="CQ83" s="4">
        <v>0.10534679884099951</v>
      </c>
      <c r="CR83" s="3">
        <v>60.471779470000008</v>
      </c>
      <c r="CS83" s="3">
        <v>54.708422309999989</v>
      </c>
      <c r="CT83" s="3">
        <v>5.7633571600000195</v>
      </c>
      <c r="CV83" t="s">
        <v>686</v>
      </c>
      <c r="CW83" s="5">
        <v>25</v>
      </c>
      <c r="CX83" s="19">
        <v>2.7093213467302826E-2</v>
      </c>
      <c r="CY83" s="5">
        <v>18</v>
      </c>
      <c r="CZ83" s="4">
        <v>4.8613419021324544E-2</v>
      </c>
      <c r="DA83" s="3">
        <v>96.274365169999982</v>
      </c>
      <c r="DB83" s="3">
        <v>91.811113059999997</v>
      </c>
      <c r="DC83" s="3">
        <v>4.4632521099999849</v>
      </c>
      <c r="DE83" s="20" t="s">
        <v>923</v>
      </c>
      <c r="DF83" s="5">
        <v>141</v>
      </c>
      <c r="DG83" s="19">
        <v>-6.1218307836393511E-4</v>
      </c>
      <c r="DH83" s="5">
        <v>209</v>
      </c>
      <c r="DI83" s="4">
        <v>-0.17578377266780687</v>
      </c>
      <c r="DJ83" s="3">
        <v>0.11735263999999999</v>
      </c>
      <c r="DK83" s="3">
        <v>0.14238089000000001</v>
      </c>
      <c r="DL83" s="3">
        <v>-2.5028250000000016E-2</v>
      </c>
      <c r="DN83" s="20" t="s">
        <v>803</v>
      </c>
      <c r="DO83" s="5">
        <v>149</v>
      </c>
      <c r="DP83" s="19">
        <v>-6.7715565618325783E-4</v>
      </c>
      <c r="DQ83" s="5">
        <v>209</v>
      </c>
      <c r="DR83" s="4">
        <v>-0.21888271550838412</v>
      </c>
      <c r="DS83" s="3">
        <v>0.18957133000000001</v>
      </c>
      <c r="DT83" s="3">
        <v>0.24269252999999999</v>
      </c>
      <c r="DU83" s="3">
        <v>-5.312119999999998E-2</v>
      </c>
      <c r="DW83" s="20" t="s">
        <v>754</v>
      </c>
      <c r="DX83" s="5">
        <v>190</v>
      </c>
      <c r="DY83" s="19">
        <v>-1.3371330197789388E-5</v>
      </c>
      <c r="DZ83" s="5">
        <v>209</v>
      </c>
      <c r="EA83" s="4">
        <v>-0.77142291428005716</v>
      </c>
      <c r="EB83" s="3">
        <v>3.2323999999999997E-4</v>
      </c>
      <c r="EC83" s="3">
        <v>1.4141399999999999E-3</v>
      </c>
      <c r="ED83" s="3">
        <v>-1.0908999999999999E-3</v>
      </c>
      <c r="EF83" s="20" t="s">
        <v>991</v>
      </c>
      <c r="EG83" s="5">
        <v>130</v>
      </c>
      <c r="EH83" s="19">
        <v>-1.2538684095675121E-4</v>
      </c>
      <c r="EI83" s="5">
        <v>209</v>
      </c>
      <c r="EJ83" s="4">
        <v>-0.29956839540549951</v>
      </c>
      <c r="EK83" s="3">
        <v>4.8296159999999998E-2</v>
      </c>
      <c r="EL83" s="3">
        <v>6.8951999999999999E-2</v>
      </c>
      <c r="EM83" s="3">
        <v>-2.0655840000000002E-2</v>
      </c>
    </row>
    <row r="84" spans="1:143" x14ac:dyDescent="0.35">
      <c r="A84" t="s">
        <v>700</v>
      </c>
      <c r="B84" s="5">
        <v>29</v>
      </c>
      <c r="C84" s="19">
        <v>-2.3805955596273597E-2</v>
      </c>
      <c r="D84" s="5">
        <v>83</v>
      </c>
      <c r="E84" s="4">
        <v>-4.5699268215053546E-2</v>
      </c>
      <c r="F84" s="3">
        <v>20.324075230000009</v>
      </c>
      <c r="G84" s="3">
        <v>21.297348469999999</v>
      </c>
      <c r="H84" s="3">
        <v>-12.030909859999994</v>
      </c>
      <c r="J84" t="s">
        <v>685</v>
      </c>
      <c r="K84" s="5">
        <v>48</v>
      </c>
      <c r="L84" s="19">
        <v>-3.2850059263069283E-2</v>
      </c>
      <c r="M84" s="5">
        <v>83</v>
      </c>
      <c r="N84" s="4">
        <v>-0.14983636291522451</v>
      </c>
      <c r="O84" s="3">
        <v>14.621799590000002</v>
      </c>
      <c r="P84" s="3">
        <v>17.198806149999996</v>
      </c>
      <c r="Q84" s="3">
        <v>-2.5770065599999938</v>
      </c>
      <c r="S84" t="s">
        <v>653</v>
      </c>
      <c r="T84" s="5">
        <v>46</v>
      </c>
      <c r="U84" s="19">
        <v>-4.2426282258945416E-2</v>
      </c>
      <c r="V84" s="5">
        <v>83</v>
      </c>
      <c r="W84" s="4">
        <v>-0.18615510131109692</v>
      </c>
      <c r="X84" s="3">
        <v>15.132546209999999</v>
      </c>
      <c r="Y84" s="3">
        <v>18.59389453</v>
      </c>
      <c r="Z84" s="3">
        <v>-3.4613483200000008</v>
      </c>
      <c r="AB84" t="s">
        <v>677</v>
      </c>
      <c r="AC84" s="5">
        <v>60</v>
      </c>
      <c r="AD84" s="19">
        <v>-4.1367308832724381E-2</v>
      </c>
      <c r="AE84" s="5">
        <v>83</v>
      </c>
      <c r="AF84" s="4">
        <v>-0.35012988333800221</v>
      </c>
      <c r="AG84" s="3">
        <v>12.64869023</v>
      </c>
      <c r="AH84" s="3">
        <v>19.46341262</v>
      </c>
      <c r="AI84" s="3">
        <v>-6.81472239</v>
      </c>
      <c r="AK84" s="20" t="s">
        <v>814</v>
      </c>
      <c r="AL84" s="5">
        <v>169</v>
      </c>
      <c r="AM84" s="19">
        <v>5.6474498942435055E-4</v>
      </c>
      <c r="AN84" s="5">
        <v>83</v>
      </c>
      <c r="AO84" s="4">
        <v>2308.8809999999999</v>
      </c>
      <c r="AP84" s="3">
        <v>2.3098810000000001E-2</v>
      </c>
      <c r="AQ84" s="3">
        <v>1.0000000000000001E-5</v>
      </c>
      <c r="AR84" s="3">
        <v>2.3088810000000001E-2</v>
      </c>
      <c r="AT84" s="20" t="s">
        <v>814</v>
      </c>
      <c r="AU84" s="5">
        <v>169</v>
      </c>
      <c r="AV84" s="19">
        <v>8.6400993787879221E-4</v>
      </c>
      <c r="AW84" s="5">
        <v>83</v>
      </c>
      <c r="AX84" s="4">
        <v>40.442170457528825</v>
      </c>
      <c r="AY84" s="3">
        <v>6.9455420000000004E-2</v>
      </c>
      <c r="AZ84" s="3">
        <v>1.67596E-3</v>
      </c>
      <c r="BA84" s="3">
        <v>6.777946E-2</v>
      </c>
      <c r="BC84" s="20" t="s">
        <v>902</v>
      </c>
      <c r="BD84" s="5">
        <v>138</v>
      </c>
      <c r="BE84" s="19">
        <v>1.3462646001230154E-5</v>
      </c>
      <c r="BF84" s="5">
        <v>83</v>
      </c>
      <c r="BG84" s="4">
        <v>2.524942528735632</v>
      </c>
      <c r="BH84" s="3">
        <v>1.5333499999999999E-3</v>
      </c>
      <c r="BI84" s="3">
        <v>4.35E-4</v>
      </c>
      <c r="BJ84" s="3">
        <v>1.0983499999999999E-3</v>
      </c>
      <c r="BL84" s="20" t="s">
        <v>901</v>
      </c>
      <c r="BM84" s="5">
        <v>161</v>
      </c>
      <c r="BN84" s="19">
        <v>1.9831014895623256E-6</v>
      </c>
      <c r="BO84" s="5">
        <v>83</v>
      </c>
      <c r="BP84" s="4">
        <v>0.1388734202505495</v>
      </c>
      <c r="BQ84" s="3">
        <v>2.6791200000000001E-3</v>
      </c>
      <c r="BR84" s="3">
        <v>2.35243E-3</v>
      </c>
      <c r="BS84" s="3">
        <v>3.2669000000000014E-4</v>
      </c>
      <c r="BU84" t="s">
        <v>670</v>
      </c>
      <c r="BV84" s="5">
        <v>27</v>
      </c>
      <c r="BW84" s="19">
        <v>6.4024901710250992E-2</v>
      </c>
      <c r="BX84" s="5">
        <v>17</v>
      </c>
      <c r="BY84" s="4">
        <v>0.17873893506813521</v>
      </c>
      <c r="BZ84" s="3">
        <v>17.262216009999999</v>
      </c>
      <c r="CA84" s="3">
        <v>14.644647340000001</v>
      </c>
      <c r="CB84" s="3">
        <v>5.316864559999992</v>
      </c>
      <c r="CD84" t="s">
        <v>673</v>
      </c>
      <c r="CE84" s="5">
        <v>15</v>
      </c>
      <c r="CF84" s="19">
        <v>5.2462043877089415E-2</v>
      </c>
      <c r="CG84" s="5">
        <v>17</v>
      </c>
      <c r="CH84" s="4">
        <v>4.554968400633963E-2</v>
      </c>
      <c r="CI84" s="3">
        <v>94.467817010000005</v>
      </c>
      <c r="CJ84" s="3">
        <v>90.352298369999986</v>
      </c>
      <c r="CK84" s="3">
        <v>4.115518640000019</v>
      </c>
      <c r="CM84" t="s">
        <v>698</v>
      </c>
      <c r="CN84" s="5">
        <v>50</v>
      </c>
      <c r="CO84" s="19">
        <v>8.3763475740572496E-2</v>
      </c>
      <c r="CP84" s="5">
        <v>17</v>
      </c>
      <c r="CQ84" s="4">
        <v>0.97490089632009513</v>
      </c>
      <c r="CR84" s="3">
        <v>13.843625919999999</v>
      </c>
      <c r="CS84" s="3">
        <v>7.0097825900000004</v>
      </c>
      <c r="CT84" s="3">
        <v>6.8338433299999988</v>
      </c>
      <c r="CV84" t="s">
        <v>676</v>
      </c>
      <c r="CW84" s="5">
        <v>27</v>
      </c>
      <c r="CX84" s="19">
        <v>3.9083828686320342E-2</v>
      </c>
      <c r="CY84" s="5">
        <v>17</v>
      </c>
      <c r="CZ84" s="4">
        <v>7.8104815660399618E-2</v>
      </c>
      <c r="DA84" s="3">
        <v>88.873273170000004</v>
      </c>
      <c r="DB84" s="3">
        <v>82.434724229999972</v>
      </c>
      <c r="DC84" s="3">
        <v>6.4385489400000324</v>
      </c>
      <c r="DE84" s="20" t="s">
        <v>980</v>
      </c>
      <c r="DF84" s="5">
        <v>187</v>
      </c>
      <c r="DG84" s="19">
        <v>-4.7111160807357172E-4</v>
      </c>
      <c r="DH84" s="5">
        <v>208</v>
      </c>
      <c r="DI84" s="4">
        <v>-0.80145988256525547</v>
      </c>
      <c r="DJ84" s="3">
        <v>4.7713299999999998E-3</v>
      </c>
      <c r="DK84" s="3">
        <v>2.4032069999999999E-2</v>
      </c>
      <c r="DL84" s="3">
        <v>-1.9260739999999998E-2</v>
      </c>
      <c r="DN84" s="20" t="s">
        <v>927</v>
      </c>
      <c r="DO84" s="5">
        <v>140</v>
      </c>
      <c r="DP84" s="19">
        <v>-6.0684753020570528E-4</v>
      </c>
      <c r="DQ84" s="5">
        <v>208</v>
      </c>
      <c r="DR84" s="4">
        <v>-0.12580660190463711</v>
      </c>
      <c r="DS84" s="3">
        <v>0.33079813000000002</v>
      </c>
      <c r="DT84" s="3">
        <v>0.37840383</v>
      </c>
      <c r="DU84" s="3">
        <v>-4.7605699999999973E-2</v>
      </c>
      <c r="DW84" s="20" t="s">
        <v>982</v>
      </c>
      <c r="DX84" s="5">
        <v>204</v>
      </c>
      <c r="DY84" s="19">
        <v>-1.3189188877100831E-5</v>
      </c>
      <c r="DZ84" s="5">
        <v>208</v>
      </c>
      <c r="EA84" s="4">
        <v>-0.98029462406734269</v>
      </c>
      <c r="EB84" s="3">
        <v>2.1630000000000001E-5</v>
      </c>
      <c r="EC84" s="3">
        <v>1.09767E-3</v>
      </c>
      <c r="ED84" s="3">
        <v>-1.0760400000000001E-3</v>
      </c>
      <c r="EF84" s="20" t="s">
        <v>789</v>
      </c>
      <c r="EG84" s="5">
        <v>187</v>
      </c>
      <c r="EH84" s="19">
        <v>-1.2050457122997636E-4</v>
      </c>
      <c r="EI84" s="5">
        <v>208</v>
      </c>
      <c r="EJ84" s="4">
        <v>-0.98037380685230258</v>
      </c>
      <c r="EK84" s="3">
        <v>3.9741000000000001E-4</v>
      </c>
      <c r="EL84" s="3">
        <v>2.0248960000000003E-2</v>
      </c>
      <c r="EM84" s="3">
        <v>-1.9851550000000003E-2</v>
      </c>
    </row>
    <row r="85" spans="1:143" x14ac:dyDescent="0.35">
      <c r="A85" t="s">
        <v>730</v>
      </c>
      <c r="B85" s="5">
        <v>71</v>
      </c>
      <c r="C85" s="19">
        <v>-2.8896200687784711E-2</v>
      </c>
      <c r="D85" s="5">
        <v>84</v>
      </c>
      <c r="E85" s="4">
        <v>-0.50224881160043722</v>
      </c>
      <c r="F85" s="3">
        <v>1.1708015700000001</v>
      </c>
      <c r="G85" s="3">
        <v>2.35218237</v>
      </c>
      <c r="H85" s="3">
        <v>-1.0399085199999996</v>
      </c>
      <c r="J85" t="s">
        <v>679</v>
      </c>
      <c r="K85" s="5">
        <v>40</v>
      </c>
      <c r="L85" s="19">
        <v>-3.488980552175442E-2</v>
      </c>
      <c r="M85" s="5">
        <v>84</v>
      </c>
      <c r="N85" s="4">
        <v>-0.10103291415462101</v>
      </c>
      <c r="O85" s="3">
        <v>24.353356519999998</v>
      </c>
      <c r="P85" s="3">
        <v>27.090376169999999</v>
      </c>
      <c r="Q85" s="3">
        <v>-2.7370196500000006</v>
      </c>
      <c r="S85" t="s">
        <v>660</v>
      </c>
      <c r="T85" s="5">
        <v>57</v>
      </c>
      <c r="U85" s="19">
        <v>-4.2939530270334446E-2</v>
      </c>
      <c r="V85" s="5">
        <v>84</v>
      </c>
      <c r="W85" s="4">
        <v>-0.3924784247013674</v>
      </c>
      <c r="X85" s="3">
        <v>5.4226744899999986</v>
      </c>
      <c r="Y85" s="3">
        <v>8.925896149999998</v>
      </c>
      <c r="Z85" s="3">
        <v>-3.5032216599999995</v>
      </c>
      <c r="AB85" t="s">
        <v>682</v>
      </c>
      <c r="AC85" s="5">
        <v>52</v>
      </c>
      <c r="AD85" s="19">
        <v>-4.2932050329686257E-2</v>
      </c>
      <c r="AE85" s="5">
        <v>84</v>
      </c>
      <c r="AF85" s="4">
        <v>-0.21791623898977275</v>
      </c>
      <c r="AG85" s="3">
        <v>25.38260571</v>
      </c>
      <c r="AH85" s="3">
        <v>32.455098769999999</v>
      </c>
      <c r="AI85" s="3">
        <v>-7.0724930599999993</v>
      </c>
      <c r="AK85" s="20" t="s">
        <v>871</v>
      </c>
      <c r="AL85" s="5">
        <v>131</v>
      </c>
      <c r="AM85" s="19">
        <v>4.8872380331598582E-4</v>
      </c>
      <c r="AN85" s="5">
        <v>84</v>
      </c>
      <c r="AO85" s="4">
        <v>8.0018862559621304</v>
      </c>
      <c r="AP85" s="3">
        <v>2.2477799999999999E-2</v>
      </c>
      <c r="AQ85" s="3">
        <v>2.49701E-3</v>
      </c>
      <c r="AR85" s="3">
        <v>1.9980789999999998E-2</v>
      </c>
      <c r="AT85" s="20" t="s">
        <v>788</v>
      </c>
      <c r="AU85" s="5">
        <v>62</v>
      </c>
      <c r="AV85" s="19">
        <v>8.2278200744993475E-4</v>
      </c>
      <c r="AW85" s="5">
        <v>84</v>
      </c>
      <c r="AX85" s="4">
        <v>7.9546248176092238E-3</v>
      </c>
      <c r="AY85" s="3">
        <v>8.1787217600000002</v>
      </c>
      <c r="AZ85" s="3">
        <v>8.1141765299999999</v>
      </c>
      <c r="BA85" s="3">
        <v>6.4545230000000231E-2</v>
      </c>
      <c r="BC85" s="20" t="s">
        <v>898</v>
      </c>
      <c r="BD85" s="5">
        <v>166</v>
      </c>
      <c r="BE85" s="19">
        <v>7.97107292531524E-6</v>
      </c>
      <c r="BF85" s="5">
        <v>84</v>
      </c>
      <c r="BG85" s="4">
        <v>96.773809523809518</v>
      </c>
      <c r="BH85" s="3">
        <v>6.5704000000000001E-4</v>
      </c>
      <c r="BI85" s="3">
        <v>6.72E-6</v>
      </c>
      <c r="BJ85" s="3">
        <v>6.5032000000000002E-4</v>
      </c>
      <c r="BL85" s="20" t="s">
        <v>870</v>
      </c>
      <c r="BM85" s="5">
        <v>189</v>
      </c>
      <c r="BN85" s="19">
        <v>1.7323380057280488E-6</v>
      </c>
      <c r="BO85" s="5">
        <v>84</v>
      </c>
      <c r="BP85" s="4">
        <v>5.7053178728508582</v>
      </c>
      <c r="BQ85" s="3">
        <v>3.3540000000000002E-4</v>
      </c>
      <c r="BR85" s="3">
        <v>5.0020000000000012E-5</v>
      </c>
      <c r="BS85" s="3">
        <v>2.8538000000000001E-4</v>
      </c>
      <c r="BU85" t="s">
        <v>717</v>
      </c>
      <c r="BV85" s="5">
        <v>12</v>
      </c>
      <c r="BW85" s="19">
        <v>7.6356893310263033E-2</v>
      </c>
      <c r="BX85" s="5">
        <v>16</v>
      </c>
      <c r="BY85" s="4">
        <v>6.2702847279878071E-2</v>
      </c>
      <c r="BZ85" s="3">
        <v>52.908079280000017</v>
      </c>
      <c r="CA85" s="3">
        <v>49.786334359999991</v>
      </c>
      <c r="CB85" s="3">
        <v>8.0278556000000947</v>
      </c>
      <c r="CD85" t="s">
        <v>670</v>
      </c>
      <c r="CE85" s="5">
        <v>27</v>
      </c>
      <c r="CF85" s="19">
        <v>6.7776046285932992E-2</v>
      </c>
      <c r="CG85" s="5">
        <v>16</v>
      </c>
      <c r="CH85" s="4">
        <v>0.14680072602337546</v>
      </c>
      <c r="CI85" s="3">
        <v>41.535108870000002</v>
      </c>
      <c r="CJ85" s="3">
        <v>36.21824431000001</v>
      </c>
      <c r="CK85" s="3">
        <v>5.316864559999992</v>
      </c>
      <c r="CM85" t="s">
        <v>691</v>
      </c>
      <c r="CN85" s="5">
        <v>20</v>
      </c>
      <c r="CO85" s="19">
        <v>8.6553684413900947E-2</v>
      </c>
      <c r="CP85" s="5">
        <v>16</v>
      </c>
      <c r="CQ85" s="4">
        <v>0.11946720234493169</v>
      </c>
      <c r="CR85" s="3">
        <v>66.16960902000001</v>
      </c>
      <c r="CS85" s="3">
        <v>59.108126510000012</v>
      </c>
      <c r="CT85" s="3">
        <v>7.0614825099999976</v>
      </c>
      <c r="CV85" t="s">
        <v>696</v>
      </c>
      <c r="CW85" s="5">
        <v>54</v>
      </c>
      <c r="CX85" s="19">
        <v>4.0548440342397851E-2</v>
      </c>
      <c r="CY85" s="5">
        <v>16</v>
      </c>
      <c r="CZ85" s="4">
        <v>0.55519298174283938</v>
      </c>
      <c r="DA85" s="3">
        <v>18.711360859999999</v>
      </c>
      <c r="DB85" s="3">
        <v>12.03153633</v>
      </c>
      <c r="DC85" s="3">
        <v>6.6798245299999994</v>
      </c>
      <c r="DE85" s="20" t="s">
        <v>833</v>
      </c>
      <c r="DF85" s="5">
        <v>157</v>
      </c>
      <c r="DG85" s="19">
        <v>-4.5488652149333018E-4</v>
      </c>
      <c r="DH85" s="5">
        <v>207</v>
      </c>
      <c r="DI85" s="4">
        <v>-0.19806225434450653</v>
      </c>
      <c r="DJ85" s="3">
        <v>7.5299340000000006E-2</v>
      </c>
      <c r="DK85" s="3">
        <v>9.3896740000000006E-2</v>
      </c>
      <c r="DL85" s="3">
        <v>-1.85974E-2</v>
      </c>
      <c r="DN85" s="20" t="s">
        <v>926</v>
      </c>
      <c r="DO85" s="5">
        <v>180</v>
      </c>
      <c r="DP85" s="19">
        <v>-4.3607150783307735E-4</v>
      </c>
      <c r="DQ85" s="5">
        <v>207</v>
      </c>
      <c r="DR85" s="4">
        <v>-0.63737372231765899</v>
      </c>
      <c r="DS85" s="3">
        <v>1.946266E-2</v>
      </c>
      <c r="DT85" s="3">
        <v>5.3671400000000001E-2</v>
      </c>
      <c r="DU85" s="3">
        <v>-3.4208740000000001E-2</v>
      </c>
      <c r="DW85" s="20" t="s">
        <v>920</v>
      </c>
      <c r="DX85" s="5">
        <v>217</v>
      </c>
      <c r="DY85" s="19">
        <v>-1.2085554656724116E-5</v>
      </c>
      <c r="DZ85" s="5">
        <v>207</v>
      </c>
      <c r="EA85" s="4">
        <v>-1</v>
      </c>
      <c r="EB85" s="3"/>
      <c r="EC85" s="3">
        <v>9.859999999999999E-4</v>
      </c>
      <c r="ED85" s="3">
        <v>-9.859999999999999E-4</v>
      </c>
      <c r="EF85" s="20" t="s">
        <v>994</v>
      </c>
      <c r="EG85" s="5">
        <v>172</v>
      </c>
      <c r="EH85" s="19">
        <v>-1.1269071794273367E-4</v>
      </c>
      <c r="EI85" s="5">
        <v>207</v>
      </c>
      <c r="EJ85" s="4">
        <v>-0.92821600000000004</v>
      </c>
      <c r="EK85" s="3">
        <v>1.4356799999999999E-3</v>
      </c>
      <c r="EL85" s="3">
        <v>0.02</v>
      </c>
      <c r="EM85" s="3">
        <v>-1.8564320000000002E-2</v>
      </c>
    </row>
    <row r="86" spans="1:143" x14ac:dyDescent="0.35">
      <c r="A86" t="s">
        <v>738</v>
      </c>
      <c r="B86" s="5">
        <v>61</v>
      </c>
      <c r="C86" s="19">
        <v>-3.3436305177809982E-2</v>
      </c>
      <c r="D86" s="5">
        <v>85</v>
      </c>
      <c r="E86" s="4">
        <v>-0.36756526368586595</v>
      </c>
      <c r="F86" s="3">
        <v>2.352061630000001</v>
      </c>
      <c r="G86" s="3">
        <v>3.719058259999998</v>
      </c>
      <c r="H86" s="3">
        <v>-1.9387463199999981</v>
      </c>
      <c r="J86" t="s">
        <v>714</v>
      </c>
      <c r="K86" s="5">
        <v>33</v>
      </c>
      <c r="L86" s="19">
        <v>-3.5497637658913464E-2</v>
      </c>
      <c r="M86" s="5">
        <v>85</v>
      </c>
      <c r="N86" s="4">
        <v>-7.6679311831674646E-2</v>
      </c>
      <c r="O86" s="3">
        <v>33.531515220000003</v>
      </c>
      <c r="P86" s="3">
        <v>36.316217810000012</v>
      </c>
      <c r="Q86" s="3">
        <v>-2.7847025900000091</v>
      </c>
      <c r="S86" t="s">
        <v>666</v>
      </c>
      <c r="T86" s="5">
        <v>33</v>
      </c>
      <c r="U86" s="19">
        <v>-4.6370190727245637E-2</v>
      </c>
      <c r="V86" s="5">
        <v>85</v>
      </c>
      <c r="W86" s="4">
        <v>-0.12075987702890978</v>
      </c>
      <c r="X86" s="3">
        <v>27.544446300000001</v>
      </c>
      <c r="Y86" s="3">
        <v>31.32755839999999</v>
      </c>
      <c r="Z86" s="3">
        <v>-3.7831120999999897</v>
      </c>
      <c r="AB86" t="s">
        <v>693</v>
      </c>
      <c r="AC86" s="5">
        <v>94</v>
      </c>
      <c r="AD86" s="19">
        <v>-4.5781848815523989E-2</v>
      </c>
      <c r="AE86" s="5">
        <v>85</v>
      </c>
      <c r="AF86" s="4">
        <v>-0.92734860359637361</v>
      </c>
      <c r="AG86" s="3">
        <v>0.59086079000000014</v>
      </c>
      <c r="AH86" s="3">
        <v>8.13282083</v>
      </c>
      <c r="AI86" s="3">
        <v>-7.5419600400000002</v>
      </c>
      <c r="AK86" s="20" t="s">
        <v>926</v>
      </c>
      <c r="AL86" s="5">
        <v>180</v>
      </c>
      <c r="AM86" s="19">
        <v>4.3574241626128692E-4</v>
      </c>
      <c r="AN86" s="5">
        <v>85</v>
      </c>
      <c r="AO86" s="4">
        <v>-1</v>
      </c>
      <c r="AP86" s="3">
        <v>1.7814719999999999E-2</v>
      </c>
      <c r="AQ86" s="3"/>
      <c r="AR86" s="3">
        <v>1.7814719999999999E-2</v>
      </c>
      <c r="AT86" s="20" t="s">
        <v>931</v>
      </c>
      <c r="AU86" s="5">
        <v>171</v>
      </c>
      <c r="AV86" s="19">
        <v>7.9147943520231363E-4</v>
      </c>
      <c r="AW86" s="5">
        <v>85</v>
      </c>
      <c r="AX86" s="4">
        <v>41.393079999999998</v>
      </c>
      <c r="AY86" s="3">
        <v>6.3589619999999999E-2</v>
      </c>
      <c r="AZ86" s="3">
        <v>1.5E-3</v>
      </c>
      <c r="BA86" s="3">
        <v>6.2089619999999998E-2</v>
      </c>
      <c r="BC86" s="20" t="s">
        <v>792</v>
      </c>
      <c r="BD86" s="5">
        <v>119</v>
      </c>
      <c r="BE86" s="19">
        <v>7.3884903565179816E-6</v>
      </c>
      <c r="BF86" s="5">
        <v>85</v>
      </c>
      <c r="BG86" s="4">
        <v>25.541949152542372</v>
      </c>
      <c r="BH86" s="3">
        <v>6.2639E-4</v>
      </c>
      <c r="BI86" s="3">
        <v>2.3600000000000001E-5</v>
      </c>
      <c r="BJ86" s="3">
        <v>6.0278999999999997E-4</v>
      </c>
      <c r="BL86" s="20" t="s">
        <v>883</v>
      </c>
      <c r="BM86" s="5">
        <v>188</v>
      </c>
      <c r="BN86" s="19">
        <v>1.6948236428595951E-6</v>
      </c>
      <c r="BO86" s="5">
        <v>85</v>
      </c>
      <c r="BP86" s="4">
        <v>3.0361026533275339</v>
      </c>
      <c r="BQ86" s="3">
        <v>3.7115999999999999E-4</v>
      </c>
      <c r="BR86" s="3">
        <v>9.1959999999999994E-5</v>
      </c>
      <c r="BS86" s="3">
        <v>2.7920000000000001E-4</v>
      </c>
      <c r="BU86" t="s">
        <v>648</v>
      </c>
      <c r="BV86" s="5">
        <v>24</v>
      </c>
      <c r="BW86" s="19">
        <v>9.163273674513725E-2</v>
      </c>
      <c r="BX86" s="5">
        <v>15</v>
      </c>
      <c r="BY86" s="4">
        <v>0.22512373417693654</v>
      </c>
      <c r="BZ86" s="3">
        <v>20.38724259</v>
      </c>
      <c r="CA86" s="3">
        <v>16.640966150000001</v>
      </c>
      <c r="CB86" s="3">
        <v>9.6236392399999886</v>
      </c>
      <c r="CD86" t="s">
        <v>675</v>
      </c>
      <c r="CE86" s="5">
        <v>25</v>
      </c>
      <c r="CF86" s="19">
        <v>8.5175036011299318E-2</v>
      </c>
      <c r="CG86" s="5">
        <v>15</v>
      </c>
      <c r="CH86" s="4">
        <v>0.17833449464569529</v>
      </c>
      <c r="CI86" s="3">
        <v>44.149412480000009</v>
      </c>
      <c r="CJ86" s="3">
        <v>37.467639859999998</v>
      </c>
      <c r="CK86" s="3">
        <v>6.6817726200000109</v>
      </c>
      <c r="CM86" t="s">
        <v>676</v>
      </c>
      <c r="CN86" s="5">
        <v>27</v>
      </c>
      <c r="CO86" s="19">
        <v>9.9468714935045208E-2</v>
      </c>
      <c r="CP86" s="5">
        <v>15</v>
      </c>
      <c r="CQ86" s="4">
        <v>0.21375063749940604</v>
      </c>
      <c r="CR86" s="3">
        <v>46.080680900000011</v>
      </c>
      <c r="CS86" s="3">
        <v>37.965525599999992</v>
      </c>
      <c r="CT86" s="3">
        <v>8.1151553000000192</v>
      </c>
      <c r="CV86" t="s">
        <v>700</v>
      </c>
      <c r="CW86" s="5">
        <v>31</v>
      </c>
      <c r="CX86" s="19">
        <v>6.131228647456527E-2</v>
      </c>
      <c r="CY86" s="5">
        <v>15</v>
      </c>
      <c r="CZ86" s="4">
        <v>0.17780274668043416</v>
      </c>
      <c r="DA86" s="3">
        <v>66.907146710000006</v>
      </c>
      <c r="DB86" s="3">
        <v>56.80675045000001</v>
      </c>
      <c r="DC86" s="3">
        <v>10.100396259999997</v>
      </c>
      <c r="DE86" s="20" t="s">
        <v>773</v>
      </c>
      <c r="DF86" s="5">
        <v>108</v>
      </c>
      <c r="DG86" s="19">
        <v>-3.8996098169816315E-4</v>
      </c>
      <c r="DH86" s="5">
        <v>206</v>
      </c>
      <c r="DI86" s="4">
        <v>-3.550164372306952E-2</v>
      </c>
      <c r="DJ86" s="3">
        <v>0.43313507000000001</v>
      </c>
      <c r="DK86" s="3">
        <v>0.4490780800000001</v>
      </c>
      <c r="DL86" s="3">
        <v>-1.5943010000000091E-2</v>
      </c>
      <c r="DN86" s="20" t="s">
        <v>980</v>
      </c>
      <c r="DO86" s="5">
        <v>187</v>
      </c>
      <c r="DP86" s="19">
        <v>-2.8260539579087025E-4</v>
      </c>
      <c r="DQ86" s="5">
        <v>206</v>
      </c>
      <c r="DR86" s="4">
        <v>-0.80712654692246533</v>
      </c>
      <c r="DS86" s="3">
        <v>5.2977399999999996E-3</v>
      </c>
      <c r="DT86" s="3">
        <v>2.7467439999999999E-2</v>
      </c>
      <c r="DU86" s="3">
        <v>-2.2169700000000001E-2</v>
      </c>
      <c r="DW86" s="20" t="s">
        <v>888</v>
      </c>
      <c r="DX86" s="5">
        <v>198</v>
      </c>
      <c r="DY86" s="19">
        <v>-1.1645645370081287E-5</v>
      </c>
      <c r="DZ86" s="5">
        <v>206</v>
      </c>
      <c r="EA86" s="4">
        <v>-0.88195269567800383</v>
      </c>
      <c r="EB86" s="3">
        <v>1.2716999999999999E-4</v>
      </c>
      <c r="EC86" s="3">
        <v>1.0772799999999999E-3</v>
      </c>
      <c r="ED86" s="3">
        <v>-9.5010999999999989E-4</v>
      </c>
      <c r="EF86" s="20" t="s">
        <v>878</v>
      </c>
      <c r="EG86" s="5">
        <v>217</v>
      </c>
      <c r="EH86" s="19">
        <v>-9.8027154775108571E-5</v>
      </c>
      <c r="EI86" s="5">
        <v>206</v>
      </c>
      <c r="EJ86" s="4">
        <v>-1</v>
      </c>
      <c r="EK86" s="3"/>
      <c r="EL86" s="3">
        <v>1.614869E-2</v>
      </c>
      <c r="EM86" s="3">
        <v>-1.614869E-2</v>
      </c>
    </row>
    <row r="87" spans="1:143" x14ac:dyDescent="0.35">
      <c r="A87" t="s">
        <v>667</v>
      </c>
      <c r="B87" s="5">
        <v>17</v>
      </c>
      <c r="C87" s="19">
        <v>-3.4231085176064935E-2</v>
      </c>
      <c r="D87" s="5">
        <v>86</v>
      </c>
      <c r="E87" s="4">
        <v>-3.4137552134118621E-2</v>
      </c>
      <c r="F87" s="3">
        <v>39.596129460000007</v>
      </c>
      <c r="G87" s="3">
        <v>40.995619560000002</v>
      </c>
      <c r="H87" s="3">
        <v>-4.877427730000008</v>
      </c>
      <c r="J87" t="s">
        <v>677</v>
      </c>
      <c r="K87" s="5">
        <v>49</v>
      </c>
      <c r="L87" s="19">
        <v>-4.2351978071465131E-2</v>
      </c>
      <c r="M87" s="5">
        <v>86</v>
      </c>
      <c r="N87" s="4">
        <v>-0.1894720889844711</v>
      </c>
      <c r="O87" s="3">
        <v>14.212674080000005</v>
      </c>
      <c r="P87" s="3">
        <v>17.535082859999999</v>
      </c>
      <c r="Q87" s="3">
        <v>-3.3224087799999946</v>
      </c>
      <c r="S87" t="s">
        <v>668</v>
      </c>
      <c r="T87" s="5">
        <v>34</v>
      </c>
      <c r="U87" s="19">
        <v>-4.6748054663882932E-2</v>
      </c>
      <c r="V87" s="5">
        <v>86</v>
      </c>
      <c r="W87" s="4">
        <v>-0.14383198761764426</v>
      </c>
      <c r="X87" s="3">
        <v>22.702693570000001</v>
      </c>
      <c r="Y87" s="3">
        <v>26.516633700000011</v>
      </c>
      <c r="Z87" s="3">
        <v>-3.8139401300000095</v>
      </c>
      <c r="AB87" t="s">
        <v>681</v>
      </c>
      <c r="AC87" s="5">
        <v>22</v>
      </c>
      <c r="AD87" s="19">
        <v>-5.4182726792229234E-2</v>
      </c>
      <c r="AE87" s="5">
        <v>86</v>
      </c>
      <c r="AF87" s="4">
        <v>-6.6823587360514747E-2</v>
      </c>
      <c r="AG87" s="3">
        <v>124.64811748000001</v>
      </c>
      <c r="AH87" s="3">
        <v>133.57401214999999</v>
      </c>
      <c r="AI87" s="3">
        <v>-8.9258946699999768</v>
      </c>
      <c r="AK87" s="20" t="s">
        <v>927</v>
      </c>
      <c r="AL87" s="5">
        <v>140</v>
      </c>
      <c r="AM87" s="19">
        <v>4.1875443214669248E-4</v>
      </c>
      <c r="AN87" s="5">
        <v>86</v>
      </c>
      <c r="AO87" s="4">
        <v>8.17222564372031E-2</v>
      </c>
      <c r="AP87" s="3">
        <v>0.22661257000000001</v>
      </c>
      <c r="AQ87" s="3">
        <v>0.20949238000000001</v>
      </c>
      <c r="AR87" s="3">
        <v>1.7120190000000007E-2</v>
      </c>
      <c r="AT87" s="20" t="s">
        <v>782</v>
      </c>
      <c r="AU87" s="5">
        <v>110</v>
      </c>
      <c r="AV87" s="19">
        <v>7.6480913018322995E-4</v>
      </c>
      <c r="AW87" s="5">
        <v>86</v>
      </c>
      <c r="AX87" s="4">
        <v>6.1870338261137858E-2</v>
      </c>
      <c r="AY87" s="3">
        <v>1.02972541</v>
      </c>
      <c r="AZ87" s="3">
        <v>0.96972800999999997</v>
      </c>
      <c r="BA87" s="3">
        <v>5.9997399999999979E-2</v>
      </c>
      <c r="BC87" s="20" t="s">
        <v>991</v>
      </c>
      <c r="BD87" s="5">
        <v>130</v>
      </c>
      <c r="BE87" s="19">
        <v>7.1975238843559444E-6</v>
      </c>
      <c r="BF87" s="5">
        <v>86</v>
      </c>
      <c r="BG87" s="4">
        <v>4.0359878620007006E-2</v>
      </c>
      <c r="BH87" s="3">
        <v>1.513656E-2</v>
      </c>
      <c r="BI87" s="3">
        <v>1.4549350000000001E-2</v>
      </c>
      <c r="BJ87" s="3">
        <v>5.8720999999999947E-4</v>
      </c>
      <c r="BL87" s="20" t="s">
        <v>949</v>
      </c>
      <c r="BM87" s="5">
        <v>197</v>
      </c>
      <c r="BN87" s="19">
        <v>1.1974244691636236E-6</v>
      </c>
      <c r="BO87" s="5">
        <v>86</v>
      </c>
      <c r="BP87" s="4">
        <v>-1</v>
      </c>
      <c r="BQ87" s="3">
        <v>1.9725999999999999E-4</v>
      </c>
      <c r="BR87" s="3"/>
      <c r="BS87" s="3">
        <v>1.9725999999999999E-4</v>
      </c>
      <c r="BU87" t="s">
        <v>707</v>
      </c>
      <c r="BV87" s="5">
        <v>28</v>
      </c>
      <c r="BW87" s="19">
        <v>0.10961277848003023</v>
      </c>
      <c r="BX87" s="5">
        <v>14</v>
      </c>
      <c r="BY87" s="4">
        <v>0.30257922555528993</v>
      </c>
      <c r="BZ87" s="3">
        <v>19.291917250000012</v>
      </c>
      <c r="CA87" s="3">
        <v>14.81055192</v>
      </c>
      <c r="CB87" s="3">
        <v>8.9508629800000037</v>
      </c>
      <c r="CD87" t="s">
        <v>703</v>
      </c>
      <c r="CE87" s="5">
        <v>54</v>
      </c>
      <c r="CF87" s="19">
        <v>9.7487645008437859E-2</v>
      </c>
      <c r="CG87" s="5">
        <v>14</v>
      </c>
      <c r="CH87" s="4">
        <v>5.4359908306019467</v>
      </c>
      <c r="CI87" s="3">
        <v>9.0545244800000013</v>
      </c>
      <c r="CJ87" s="3">
        <v>1.4068578899999999</v>
      </c>
      <c r="CK87" s="3">
        <v>7.6476665900000018</v>
      </c>
      <c r="CM87" t="s">
        <v>648</v>
      </c>
      <c r="CN87" s="5">
        <v>18</v>
      </c>
      <c r="CO87" s="19">
        <v>0.10815391409216005</v>
      </c>
      <c r="CP87" s="5">
        <v>14</v>
      </c>
      <c r="CQ87" s="4">
        <v>0.134672514657737</v>
      </c>
      <c r="CR87" s="3">
        <v>74.343693700000003</v>
      </c>
      <c r="CS87" s="3">
        <v>65.519956409999992</v>
      </c>
      <c r="CT87" s="3">
        <v>8.8237372900000111</v>
      </c>
      <c r="CV87" t="s">
        <v>698</v>
      </c>
      <c r="CW87" s="5">
        <v>50</v>
      </c>
      <c r="CX87" s="19">
        <v>6.7619814137414663E-2</v>
      </c>
      <c r="CY87" s="5">
        <v>14</v>
      </c>
      <c r="CZ87" s="4">
        <v>0.69507820951943322</v>
      </c>
      <c r="DA87" s="3">
        <v>27.165702490000001</v>
      </c>
      <c r="DB87" s="3">
        <v>16.026223650000002</v>
      </c>
      <c r="DC87" s="3">
        <v>11.139478839999999</v>
      </c>
      <c r="DE87" s="20" t="s">
        <v>783</v>
      </c>
      <c r="DF87" s="5">
        <v>182</v>
      </c>
      <c r="DG87" s="19">
        <v>-3.6537679821618319E-4</v>
      </c>
      <c r="DH87" s="5">
        <v>205</v>
      </c>
      <c r="DI87" s="4">
        <v>-0.56403670902565506</v>
      </c>
      <c r="DJ87" s="3">
        <v>1.1546030000000001E-2</v>
      </c>
      <c r="DK87" s="3">
        <v>2.6483949999999999E-2</v>
      </c>
      <c r="DL87" s="3">
        <v>-1.4937919999999999E-2</v>
      </c>
      <c r="DN87" s="20" t="s">
        <v>785</v>
      </c>
      <c r="DO87" s="5">
        <v>165</v>
      </c>
      <c r="DP87" s="19">
        <v>-2.760629349846478E-4</v>
      </c>
      <c r="DQ87" s="5">
        <v>205</v>
      </c>
      <c r="DR87" s="4">
        <v>-0.20412338193288171</v>
      </c>
      <c r="DS87" s="3">
        <v>8.4438490000000005E-2</v>
      </c>
      <c r="DT87" s="3">
        <v>0.10609494999999999</v>
      </c>
      <c r="DU87" s="3">
        <v>-2.1656459999999988E-2</v>
      </c>
      <c r="DW87" s="20" t="s">
        <v>873</v>
      </c>
      <c r="DX87" s="5">
        <v>182</v>
      </c>
      <c r="DY87" s="19">
        <v>-9.3631179987068833E-6</v>
      </c>
      <c r="DZ87" s="5">
        <v>205</v>
      </c>
      <c r="EA87" s="4">
        <v>-0.67052007899934174</v>
      </c>
      <c r="EB87" s="3">
        <v>3.7535999999999998E-4</v>
      </c>
      <c r="EC87" s="3">
        <v>1.1392500000000001E-3</v>
      </c>
      <c r="ED87" s="3">
        <v>-7.6389000000000014E-4</v>
      </c>
      <c r="EF87" s="20" t="s">
        <v>1005</v>
      </c>
      <c r="EG87" s="5">
        <v>151</v>
      </c>
      <c r="EH87" s="19">
        <v>-5.7390540686365259E-5</v>
      </c>
      <c r="EI87" s="5">
        <v>205</v>
      </c>
      <c r="EJ87" s="4">
        <v>-0.48531480162046392</v>
      </c>
      <c r="EK87" s="3">
        <v>1.0026500000000001E-2</v>
      </c>
      <c r="EL87" s="3">
        <v>1.9480839999999999E-2</v>
      </c>
      <c r="EM87" s="3">
        <v>-9.4543399999999986E-3</v>
      </c>
    </row>
    <row r="88" spans="1:143" x14ac:dyDescent="0.35">
      <c r="A88" t="s">
        <v>697</v>
      </c>
      <c r="B88" s="5">
        <v>64</v>
      </c>
      <c r="C88" s="19">
        <v>-3.753363925065889E-2</v>
      </c>
      <c r="D88" s="5">
        <v>87</v>
      </c>
      <c r="E88" s="4">
        <v>-0.48320768029796102</v>
      </c>
      <c r="F88" s="3">
        <v>1.6411643</v>
      </c>
      <c r="G88" s="3">
        <v>3.17567471</v>
      </c>
      <c r="H88" s="3">
        <v>-1.4974150799999997</v>
      </c>
      <c r="J88" t="s">
        <v>650</v>
      </c>
      <c r="K88" s="5">
        <v>31</v>
      </c>
      <c r="L88" s="19">
        <v>-6.0053978037211589E-2</v>
      </c>
      <c r="M88" s="5">
        <v>87</v>
      </c>
      <c r="N88" s="4">
        <v>-0.11936045640550086</v>
      </c>
      <c r="O88" s="3">
        <v>34.758326589999996</v>
      </c>
      <c r="P88" s="3">
        <v>39.469413839999987</v>
      </c>
      <c r="Q88" s="3">
        <v>-4.7110872499999914</v>
      </c>
      <c r="S88" t="s">
        <v>727</v>
      </c>
      <c r="T88" s="5">
        <v>28</v>
      </c>
      <c r="U88" s="19">
        <v>-5.0304433448395018E-2</v>
      </c>
      <c r="V88" s="5">
        <v>87</v>
      </c>
      <c r="W88" s="4">
        <v>-8.0537583196438778E-2</v>
      </c>
      <c r="X88" s="3">
        <v>46.854572459999993</v>
      </c>
      <c r="Y88" s="3">
        <v>50.95865976000001</v>
      </c>
      <c r="Z88" s="3">
        <v>-4.1040873000000175</v>
      </c>
      <c r="AB88" t="s">
        <v>707</v>
      </c>
      <c r="AC88" s="5">
        <v>44</v>
      </c>
      <c r="AD88" s="19">
        <v>-6.1491342346427856E-2</v>
      </c>
      <c r="AE88" s="5">
        <v>87</v>
      </c>
      <c r="AF88" s="4">
        <v>-0.21697854905422453</v>
      </c>
      <c r="AG88" s="3">
        <v>36.556257930000001</v>
      </c>
      <c r="AH88" s="3">
        <v>46.686151299999999</v>
      </c>
      <c r="AI88" s="3">
        <v>-10.129893369999998</v>
      </c>
      <c r="AK88" s="20" t="s">
        <v>968</v>
      </c>
      <c r="AL88" s="5">
        <v>181</v>
      </c>
      <c r="AM88" s="19">
        <v>3.7604048651537813E-4</v>
      </c>
      <c r="AN88" s="5">
        <v>87</v>
      </c>
      <c r="AO88" s="4">
        <v>-1</v>
      </c>
      <c r="AP88" s="3">
        <v>1.5373889999999999E-2</v>
      </c>
      <c r="AQ88" s="3"/>
      <c r="AR88" s="3">
        <v>1.5373889999999999E-2</v>
      </c>
      <c r="AT88" s="20" t="s">
        <v>842</v>
      </c>
      <c r="AU88" s="5">
        <v>156</v>
      </c>
      <c r="AV88" s="19">
        <v>7.4536454506789359E-4</v>
      </c>
      <c r="AW88" s="5">
        <v>87</v>
      </c>
      <c r="AX88" s="4">
        <v>0.82987050238002946</v>
      </c>
      <c r="AY88" s="3">
        <v>0.12893123000000001</v>
      </c>
      <c r="AZ88" s="3">
        <v>7.0459210000000008E-2</v>
      </c>
      <c r="BA88" s="3">
        <v>5.847202E-2</v>
      </c>
      <c r="BC88" s="20" t="s">
        <v>816</v>
      </c>
      <c r="BD88" s="5">
        <v>181</v>
      </c>
      <c r="BE88" s="19">
        <v>7.0478640239516902E-6</v>
      </c>
      <c r="BF88" s="5">
        <v>87</v>
      </c>
      <c r="BG88" s="4">
        <v>-1</v>
      </c>
      <c r="BH88" s="3">
        <v>5.7499999999999999E-4</v>
      </c>
      <c r="BI88" s="3"/>
      <c r="BJ88" s="3">
        <v>5.7499999999999999E-4</v>
      </c>
      <c r="BL88" s="20" t="s">
        <v>981</v>
      </c>
      <c r="BM88" s="5">
        <v>203</v>
      </c>
      <c r="BN88" s="19">
        <v>5.9488795487192094E-7</v>
      </c>
      <c r="BO88" s="5">
        <v>87</v>
      </c>
      <c r="BP88" s="4">
        <v>-1</v>
      </c>
      <c r="BQ88" s="3">
        <v>9.7999999999999997E-5</v>
      </c>
      <c r="BR88" s="3"/>
      <c r="BS88" s="3">
        <v>9.7999999999999997E-5</v>
      </c>
      <c r="BU88" t="s">
        <v>669</v>
      </c>
      <c r="BV88" s="5">
        <v>36</v>
      </c>
      <c r="BW88" s="19">
        <v>0.11819578519660649</v>
      </c>
      <c r="BX88" s="5">
        <v>13</v>
      </c>
      <c r="BY88" s="4">
        <v>0.41675317413296309</v>
      </c>
      <c r="BZ88" s="3">
        <v>16.4273092</v>
      </c>
      <c r="CA88" s="3">
        <v>11.59503963</v>
      </c>
      <c r="CB88" s="3">
        <v>7.8737175599999887</v>
      </c>
      <c r="CD88" t="s">
        <v>669</v>
      </c>
      <c r="CE88" s="5">
        <v>36</v>
      </c>
      <c r="CF88" s="19">
        <v>0.10036920063822791</v>
      </c>
      <c r="CG88" s="5">
        <v>13</v>
      </c>
      <c r="CH88" s="4">
        <v>0.33354427538963982</v>
      </c>
      <c r="CI88" s="3">
        <v>31.479931610000001</v>
      </c>
      <c r="CJ88" s="3">
        <v>23.606214050000013</v>
      </c>
      <c r="CK88" s="3">
        <v>7.8737175599999887</v>
      </c>
      <c r="CM88" t="s">
        <v>670</v>
      </c>
      <c r="CN88" s="5">
        <v>40</v>
      </c>
      <c r="CO88" s="19">
        <v>0.12059445887347424</v>
      </c>
      <c r="CP88" s="5">
        <v>13</v>
      </c>
      <c r="CQ88" s="4">
        <v>0.79952877149879065</v>
      </c>
      <c r="CR88" s="3">
        <v>22.144321560000002</v>
      </c>
      <c r="CS88" s="3">
        <v>12.305622400000001</v>
      </c>
      <c r="CT88" s="3">
        <v>9.8386991600000009</v>
      </c>
      <c r="CV88" t="s">
        <v>670</v>
      </c>
      <c r="CW88" s="5">
        <v>40</v>
      </c>
      <c r="CX88" s="19">
        <v>7.9355826538580351E-2</v>
      </c>
      <c r="CY88" s="5">
        <v>13</v>
      </c>
      <c r="CZ88" s="4">
        <v>0.44890259837221902</v>
      </c>
      <c r="DA88" s="3">
        <v>42.194591979999998</v>
      </c>
      <c r="DB88" s="3">
        <v>29.121758789999991</v>
      </c>
      <c r="DC88" s="3">
        <v>13.072833190000008</v>
      </c>
      <c r="DE88" s="20" t="s">
        <v>982</v>
      </c>
      <c r="DF88" s="5">
        <v>205</v>
      </c>
      <c r="DG88" s="19">
        <v>-1.5947713767174509E-4</v>
      </c>
      <c r="DH88" s="5">
        <v>204</v>
      </c>
      <c r="DI88" s="4">
        <v>-1</v>
      </c>
      <c r="DJ88" s="3"/>
      <c r="DK88" s="3">
        <v>6.5199999999999998E-3</v>
      </c>
      <c r="DL88" s="3">
        <v>-6.5199999999999998E-3</v>
      </c>
      <c r="DN88" s="20" t="s">
        <v>982</v>
      </c>
      <c r="DO88" s="5">
        <v>205</v>
      </c>
      <c r="DP88" s="19">
        <v>-1.7141390082860085E-4</v>
      </c>
      <c r="DQ88" s="5">
        <v>204</v>
      </c>
      <c r="DR88" s="4">
        <v>-1</v>
      </c>
      <c r="DS88" s="3"/>
      <c r="DT88" s="3">
        <v>1.3447000000000001E-2</v>
      </c>
      <c r="DU88" s="3">
        <v>-1.3447000000000001E-2</v>
      </c>
      <c r="DW88" s="20" t="s">
        <v>849</v>
      </c>
      <c r="DX88" s="5">
        <v>171</v>
      </c>
      <c r="DY88" s="19">
        <v>-9.2501070312271695E-6</v>
      </c>
      <c r="DZ88" s="5">
        <v>204</v>
      </c>
      <c r="EA88" s="4">
        <v>-0.63140677030170178</v>
      </c>
      <c r="EB88" s="3">
        <v>4.4055E-4</v>
      </c>
      <c r="EC88" s="3">
        <v>1.1952200000000001E-3</v>
      </c>
      <c r="ED88" s="3">
        <v>-7.5467000000000004E-4</v>
      </c>
      <c r="EF88" s="20" t="s">
        <v>911</v>
      </c>
      <c r="EG88" s="5">
        <v>153</v>
      </c>
      <c r="EH88" s="19">
        <v>-3.9883959420125226E-5</v>
      </c>
      <c r="EI88" s="5">
        <v>204</v>
      </c>
      <c r="EJ88" s="4">
        <v>-0.40838809287616251</v>
      </c>
      <c r="EK88" s="3">
        <v>9.5181600000000012E-3</v>
      </c>
      <c r="EL88" s="3">
        <v>1.6088519999999999E-2</v>
      </c>
      <c r="EM88" s="3">
        <v>-6.5703599999999973E-3</v>
      </c>
    </row>
    <row r="89" spans="1:143" x14ac:dyDescent="0.35">
      <c r="A89" t="s">
        <v>714</v>
      </c>
      <c r="B89" s="5">
        <v>33</v>
      </c>
      <c r="C89" s="19">
        <v>-4.494777320707765E-2</v>
      </c>
      <c r="D89" s="5">
        <v>88</v>
      </c>
      <c r="E89" s="4">
        <v>-9.8392320186695192E-2</v>
      </c>
      <c r="F89" s="3">
        <v>16.83890105</v>
      </c>
      <c r="G89" s="3">
        <v>18.676527970000009</v>
      </c>
      <c r="H89" s="3">
        <v>-2.7847025900000091</v>
      </c>
      <c r="J89" t="s">
        <v>667</v>
      </c>
      <c r="K89" s="5">
        <v>17</v>
      </c>
      <c r="L89" s="19">
        <v>-6.2174381885096219E-2</v>
      </c>
      <c r="M89" s="5">
        <v>88</v>
      </c>
      <c r="N89" s="4">
        <v>-6.2674734109901875E-2</v>
      </c>
      <c r="O89" s="3">
        <v>72.943847450000007</v>
      </c>
      <c r="P89" s="3">
        <v>77.821275180000015</v>
      </c>
      <c r="Q89" s="3">
        <v>-4.877427730000008</v>
      </c>
      <c r="S89" t="s">
        <v>707</v>
      </c>
      <c r="T89" s="5">
        <v>44</v>
      </c>
      <c r="U89" s="19">
        <v>-5.3210919498392059E-2</v>
      </c>
      <c r="V89" s="5">
        <v>88</v>
      </c>
      <c r="W89" s="4">
        <v>-0.17819010437379468</v>
      </c>
      <c r="X89" s="3">
        <v>20.021604400000001</v>
      </c>
      <c r="Y89" s="3">
        <v>24.362817369999998</v>
      </c>
      <c r="Z89" s="3">
        <v>-4.3412129699999973</v>
      </c>
      <c r="AB89" t="s">
        <v>738</v>
      </c>
      <c r="AC89" s="5">
        <v>48</v>
      </c>
      <c r="AD89" s="19">
        <v>-6.7041524709837944E-2</v>
      </c>
      <c r="AE89" s="5">
        <v>88</v>
      </c>
      <c r="AF89" s="4">
        <v>-0.26348770132284227</v>
      </c>
      <c r="AG89" s="3">
        <v>30.87126584</v>
      </c>
      <c r="AH89" s="3">
        <v>41.915479070000011</v>
      </c>
      <c r="AI89" s="3">
        <v>-11.044213230000011</v>
      </c>
      <c r="AK89" s="20" t="s">
        <v>952</v>
      </c>
      <c r="AL89" s="5">
        <v>175</v>
      </c>
      <c r="AM89" s="19">
        <v>3.6024589036811542E-4</v>
      </c>
      <c r="AN89" s="5">
        <v>88</v>
      </c>
      <c r="AO89" s="4">
        <v>1.5312171534497261</v>
      </c>
      <c r="AP89" s="3">
        <v>2.4346739999999999E-2</v>
      </c>
      <c r="AQ89" s="3">
        <v>9.6185899999999998E-3</v>
      </c>
      <c r="AR89" s="3">
        <v>1.4728149999999999E-2</v>
      </c>
      <c r="AT89" s="20" t="s">
        <v>903</v>
      </c>
      <c r="AU89" s="5">
        <v>172</v>
      </c>
      <c r="AV89" s="19">
        <v>7.1929578849679867E-4</v>
      </c>
      <c r="AW89" s="5">
        <v>88</v>
      </c>
      <c r="AX89" s="4">
        <v>72.233943955861079</v>
      </c>
      <c r="AY89" s="3">
        <v>5.7208160000000001E-2</v>
      </c>
      <c r="AZ89" s="3">
        <v>7.8116999999999998E-4</v>
      </c>
      <c r="BA89" s="3">
        <v>5.6426990000000003E-2</v>
      </c>
      <c r="BC89" s="20" t="s">
        <v>755</v>
      </c>
      <c r="BD89" s="5">
        <v>154</v>
      </c>
      <c r="BE89" s="19">
        <v>5.1445730228400064E-6</v>
      </c>
      <c r="BF89" s="5">
        <v>88</v>
      </c>
      <c r="BG89" s="4">
        <v>4.0556575514542477</v>
      </c>
      <c r="BH89" s="3">
        <v>5.2321000000000008E-4</v>
      </c>
      <c r="BI89" s="3">
        <v>1.0349E-4</v>
      </c>
      <c r="BJ89" s="3">
        <v>4.1972000000000005E-4</v>
      </c>
      <c r="BL89" s="20" t="s">
        <v>998</v>
      </c>
      <c r="BM89" s="5">
        <v>205</v>
      </c>
      <c r="BN89" s="19">
        <v>4.4598385759632675E-7</v>
      </c>
      <c r="BO89" s="5">
        <v>88</v>
      </c>
      <c r="BP89" s="4">
        <v>-1</v>
      </c>
      <c r="BQ89" s="3">
        <v>7.347E-5</v>
      </c>
      <c r="BR89" s="3"/>
      <c r="BS89" s="3">
        <v>7.347E-5</v>
      </c>
      <c r="BU89" t="s">
        <v>657</v>
      </c>
      <c r="BV89" s="5">
        <v>18</v>
      </c>
      <c r="BW89" s="19">
        <v>0.13459925820678836</v>
      </c>
      <c r="BX89" s="5">
        <v>12</v>
      </c>
      <c r="BY89" s="4">
        <v>0.16821855054834045</v>
      </c>
      <c r="BZ89" s="3">
        <v>38.215719589999999</v>
      </c>
      <c r="CA89" s="3">
        <v>32.712816940000003</v>
      </c>
      <c r="CB89" s="3">
        <v>-9.0702381600000024</v>
      </c>
      <c r="CD89" t="s">
        <v>691</v>
      </c>
      <c r="CE89" s="5">
        <v>20</v>
      </c>
      <c r="CF89" s="19">
        <v>0.10092617458842032</v>
      </c>
      <c r="CG89" s="5">
        <v>12</v>
      </c>
      <c r="CH89" s="4">
        <v>0.14991665466016491</v>
      </c>
      <c r="CI89" s="3">
        <v>60.729493739999995</v>
      </c>
      <c r="CJ89" s="3">
        <v>52.812082940000025</v>
      </c>
      <c r="CK89" s="3">
        <v>7.9174107999999705</v>
      </c>
      <c r="CM89" t="s">
        <v>675</v>
      </c>
      <c r="CN89" s="5">
        <v>14</v>
      </c>
      <c r="CO89" s="19">
        <v>0.16987794204879067</v>
      </c>
      <c r="CP89" s="5">
        <v>12</v>
      </c>
      <c r="CQ89" s="4">
        <v>0.15908039985478584</v>
      </c>
      <c r="CR89" s="3">
        <v>100.98205568</v>
      </c>
      <c r="CS89" s="3">
        <v>87.122563450000044</v>
      </c>
      <c r="CT89" s="3">
        <v>13.859492229999958</v>
      </c>
      <c r="CV89" t="s">
        <v>673</v>
      </c>
      <c r="CW89" s="5">
        <v>23</v>
      </c>
      <c r="CX89" s="19">
        <v>8.4300971005254299E-2</v>
      </c>
      <c r="CY89" s="5">
        <v>12</v>
      </c>
      <c r="CZ89" s="4">
        <v>0.13098387105751308</v>
      </c>
      <c r="DA89" s="3">
        <v>119.91184007000003</v>
      </c>
      <c r="DB89" s="3">
        <v>106.02435908999999</v>
      </c>
      <c r="DC89" s="3">
        <v>13.887480980000035</v>
      </c>
      <c r="DE89" s="20" t="s">
        <v>881</v>
      </c>
      <c r="DF89" s="5">
        <v>193</v>
      </c>
      <c r="DG89" s="19">
        <v>-1.4833966529943644E-4</v>
      </c>
      <c r="DH89" s="5">
        <v>203</v>
      </c>
      <c r="DI89" s="4">
        <v>-0.68712405748825933</v>
      </c>
      <c r="DJ89" s="3">
        <v>2.7614900000000001E-3</v>
      </c>
      <c r="DK89" s="3">
        <v>8.8261499999999996E-3</v>
      </c>
      <c r="DL89" s="3">
        <v>-6.0646599999999995E-3</v>
      </c>
      <c r="DN89" s="20" t="s">
        <v>783</v>
      </c>
      <c r="DO89" s="5">
        <v>182</v>
      </c>
      <c r="DP89" s="19">
        <v>-1.3703322085189209E-4</v>
      </c>
      <c r="DQ89" s="5">
        <v>203</v>
      </c>
      <c r="DR89" s="4">
        <v>-0.40590319797462238</v>
      </c>
      <c r="DS89" s="3">
        <v>1.573403E-2</v>
      </c>
      <c r="DT89" s="3">
        <v>2.6483949999999999E-2</v>
      </c>
      <c r="DU89" s="3">
        <v>-1.074992E-2</v>
      </c>
      <c r="DW89" s="20" t="s">
        <v>931</v>
      </c>
      <c r="DX89" s="5">
        <v>137</v>
      </c>
      <c r="DY89" s="19">
        <v>-8.6807621896401019E-6</v>
      </c>
      <c r="DZ89" s="5">
        <v>203</v>
      </c>
      <c r="EA89" s="4">
        <v>-3.9397341171784617E-2</v>
      </c>
      <c r="EB89" s="3">
        <v>1.7268120000000001E-2</v>
      </c>
      <c r="EC89" s="3">
        <v>1.797634E-2</v>
      </c>
      <c r="ED89" s="3">
        <v>-7.0821999999999899E-4</v>
      </c>
      <c r="EF89" s="20" t="s">
        <v>892</v>
      </c>
      <c r="EG89" s="5">
        <v>217</v>
      </c>
      <c r="EH89" s="19">
        <v>-3.2805156974264623E-5</v>
      </c>
      <c r="EI89" s="5">
        <v>203</v>
      </c>
      <c r="EJ89" s="4">
        <v>-1</v>
      </c>
      <c r="EK89" s="3"/>
      <c r="EL89" s="3">
        <v>5.4042200000000004E-3</v>
      </c>
      <c r="EM89" s="3">
        <v>-5.4042200000000004E-3</v>
      </c>
    </row>
    <row r="90" spans="1:143" x14ac:dyDescent="0.35">
      <c r="A90" t="s">
        <v>685</v>
      </c>
      <c r="B90" s="5">
        <v>48</v>
      </c>
      <c r="C90" s="19">
        <v>-4.8161590973592419E-2</v>
      </c>
      <c r="D90" s="5">
        <v>89</v>
      </c>
      <c r="E90" s="4">
        <v>-0.21504305561935722</v>
      </c>
      <c r="F90" s="3">
        <v>7.1873766100000003</v>
      </c>
      <c r="G90" s="3">
        <v>9.1563959799999992</v>
      </c>
      <c r="H90" s="3">
        <v>-2.5770065599999938</v>
      </c>
      <c r="J90" t="s">
        <v>681</v>
      </c>
      <c r="K90" s="5">
        <v>26</v>
      </c>
      <c r="L90" s="19">
        <v>-7.6018152211887652E-2</v>
      </c>
      <c r="M90" s="5">
        <v>89</v>
      </c>
      <c r="N90" s="4">
        <v>-0.12488381367119505</v>
      </c>
      <c r="O90" s="3">
        <v>41.788447780000013</v>
      </c>
      <c r="P90" s="3">
        <v>47.751885330000007</v>
      </c>
      <c r="Q90" s="3">
        <v>-5.9634375499999948</v>
      </c>
      <c r="S90" t="s">
        <v>677</v>
      </c>
      <c r="T90" s="5">
        <v>60</v>
      </c>
      <c r="U90" s="19">
        <v>-5.6038883518011083E-2</v>
      </c>
      <c r="V90" s="5">
        <v>89</v>
      </c>
      <c r="W90" s="4">
        <v>-0.40158358694695473</v>
      </c>
      <c r="X90" s="3">
        <v>6.8128267400000002</v>
      </c>
      <c r="Y90" s="3">
        <v>11.38475916</v>
      </c>
      <c r="Z90" s="3">
        <v>-4.5719324199999996</v>
      </c>
      <c r="AB90" t="s">
        <v>650</v>
      </c>
      <c r="AC90" s="5">
        <v>36</v>
      </c>
      <c r="AD90" s="19">
        <v>-7.3143469779185469E-2</v>
      </c>
      <c r="AE90" s="5">
        <v>89</v>
      </c>
      <c r="AF90" s="4">
        <v>-0.19570948622148154</v>
      </c>
      <c r="AG90" s="3">
        <v>49.518505430000012</v>
      </c>
      <c r="AH90" s="3">
        <v>61.567934199999996</v>
      </c>
      <c r="AI90" s="3">
        <v>-12.049428769999984</v>
      </c>
      <c r="AK90" s="20" t="s">
        <v>892</v>
      </c>
      <c r="AL90" s="5">
        <v>160</v>
      </c>
      <c r="AM90" s="19">
        <v>2.7635969296859272E-4</v>
      </c>
      <c r="AN90" s="5">
        <v>89</v>
      </c>
      <c r="AO90" s="4">
        <v>0.41167706615898902</v>
      </c>
      <c r="AP90" s="3">
        <v>3.8743829999999993E-2</v>
      </c>
      <c r="AQ90" s="3">
        <v>2.7445250000000001E-2</v>
      </c>
      <c r="AR90" s="3">
        <v>1.1298579999999992E-2</v>
      </c>
      <c r="AT90" s="20" t="s">
        <v>952</v>
      </c>
      <c r="AU90" s="5">
        <v>175</v>
      </c>
      <c r="AV90" s="19">
        <v>4.7044504928190148E-4</v>
      </c>
      <c r="AW90" s="5">
        <v>89</v>
      </c>
      <c r="AX90" s="4">
        <v>3.8368679816896236</v>
      </c>
      <c r="AY90" s="3">
        <v>4.6523849999999999E-2</v>
      </c>
      <c r="AZ90" s="3">
        <v>9.6185899999999998E-3</v>
      </c>
      <c r="BA90" s="3">
        <v>3.6905259999999995E-2</v>
      </c>
      <c r="BC90" s="20" t="s">
        <v>1011</v>
      </c>
      <c r="BD90" s="5">
        <v>184</v>
      </c>
      <c r="BE90" s="19">
        <v>4.8937916351355692E-6</v>
      </c>
      <c r="BF90" s="5">
        <v>89</v>
      </c>
      <c r="BG90" s="4">
        <v>-1</v>
      </c>
      <c r="BH90" s="3">
        <v>3.9926000000000002E-4</v>
      </c>
      <c r="BI90" s="3"/>
      <c r="BJ90" s="3">
        <v>3.9926000000000002E-4</v>
      </c>
      <c r="BL90" s="20" t="s">
        <v>999</v>
      </c>
      <c r="BM90" s="5">
        <v>206</v>
      </c>
      <c r="BN90" s="19">
        <v>4.1156534020730846E-7</v>
      </c>
      <c r="BO90" s="5">
        <v>89</v>
      </c>
      <c r="BP90" s="4">
        <v>-1</v>
      </c>
      <c r="BQ90" s="3">
        <v>6.7799999999999995E-5</v>
      </c>
      <c r="BR90" s="3"/>
      <c r="BS90" s="3">
        <v>6.7799999999999995E-5</v>
      </c>
      <c r="BU90" t="s">
        <v>687</v>
      </c>
      <c r="BV90" s="5">
        <v>11</v>
      </c>
      <c r="BW90" s="19">
        <v>0.13907691003103967</v>
      </c>
      <c r="BX90" s="5">
        <v>11</v>
      </c>
      <c r="BY90" s="4">
        <v>9.6250412346290393E-2</v>
      </c>
      <c r="BZ90" s="3">
        <v>64.760675119999988</v>
      </c>
      <c r="CA90" s="3">
        <v>59.074709929999997</v>
      </c>
      <c r="CB90" s="3">
        <v>2.5343354200000476</v>
      </c>
      <c r="CD90" t="s">
        <v>717</v>
      </c>
      <c r="CE90" s="5">
        <v>12</v>
      </c>
      <c r="CF90" s="19">
        <v>0.10233405545361372</v>
      </c>
      <c r="CG90" s="5">
        <v>11</v>
      </c>
      <c r="CH90" s="4">
        <v>6.9228913504437717E-2</v>
      </c>
      <c r="CI90" s="3">
        <v>123.98887815000006</v>
      </c>
      <c r="CJ90" s="3">
        <v>115.96102254999997</v>
      </c>
      <c r="CK90" s="3">
        <v>8.0278556000000947</v>
      </c>
      <c r="CM90" t="s">
        <v>661</v>
      </c>
      <c r="CN90" s="5">
        <v>7</v>
      </c>
      <c r="CO90" s="19">
        <v>0.17180087514051079</v>
      </c>
      <c r="CP90" s="5">
        <v>11</v>
      </c>
      <c r="CQ90" s="4">
        <v>3.9453175284483999E-2</v>
      </c>
      <c r="CR90" s="3">
        <v>369.28244974000017</v>
      </c>
      <c r="CS90" s="3">
        <v>355.26607501000001</v>
      </c>
      <c r="CT90" s="3">
        <v>14.016374730000166</v>
      </c>
      <c r="CV90" t="s">
        <v>675</v>
      </c>
      <c r="CW90" s="5">
        <v>14</v>
      </c>
      <c r="CX90" s="19">
        <v>9.9095776957317167E-2</v>
      </c>
      <c r="CY90" s="5">
        <v>11</v>
      </c>
      <c r="CZ90" s="4">
        <v>9.3708637184711785E-2</v>
      </c>
      <c r="DA90" s="3">
        <v>190.53206181000002</v>
      </c>
      <c r="DB90" s="3">
        <v>174.20733030000005</v>
      </c>
      <c r="DC90" s="3">
        <v>16.324731509999964</v>
      </c>
      <c r="DE90" s="20" t="s">
        <v>894</v>
      </c>
      <c r="DF90" s="5">
        <v>136</v>
      </c>
      <c r="DG90" s="19">
        <v>-1.0187874072334692E-4</v>
      </c>
      <c r="DH90" s="5">
        <v>202</v>
      </c>
      <c r="DI90" s="4">
        <v>-1.8854231010988265E-2</v>
      </c>
      <c r="DJ90" s="3">
        <v>0.21674916999999999</v>
      </c>
      <c r="DK90" s="3">
        <v>0.22091433999999999</v>
      </c>
      <c r="DL90" s="3">
        <v>-4.1651699999999958E-3</v>
      </c>
      <c r="DN90" s="20" t="s">
        <v>749</v>
      </c>
      <c r="DO90" s="5">
        <v>117</v>
      </c>
      <c r="DP90" s="19">
        <v>-1.0895815552409116E-4</v>
      </c>
      <c r="DQ90" s="5">
        <v>202</v>
      </c>
      <c r="DR90" s="4">
        <v>-1.0441026006858034E-2</v>
      </c>
      <c r="DS90" s="3">
        <v>0.81009810000000004</v>
      </c>
      <c r="DT90" s="3">
        <v>0.81864559999999997</v>
      </c>
      <c r="DU90" s="3">
        <v>-8.5474999999999302E-3</v>
      </c>
      <c r="DW90" s="20" t="s">
        <v>844</v>
      </c>
      <c r="DX90" s="5">
        <v>165</v>
      </c>
      <c r="DY90" s="19">
        <v>-8.2103325874848719E-6</v>
      </c>
      <c r="DZ90" s="5">
        <v>202</v>
      </c>
      <c r="EA90" s="4">
        <v>-0.25835914327700793</v>
      </c>
      <c r="EB90" s="3">
        <v>1.9228299999999999E-3</v>
      </c>
      <c r="EC90" s="3">
        <v>2.59267E-3</v>
      </c>
      <c r="ED90" s="3">
        <v>-6.6984000000000011E-4</v>
      </c>
      <c r="EF90" s="20" t="s">
        <v>910</v>
      </c>
      <c r="EG90" s="5">
        <v>155</v>
      </c>
      <c r="EH90" s="19">
        <v>-3.1200355661718812E-5</v>
      </c>
      <c r="EI90" s="5">
        <v>202</v>
      </c>
      <c r="EJ90" s="4">
        <v>-0.41865888405416996</v>
      </c>
      <c r="EK90" s="3">
        <v>7.1370899999999987E-3</v>
      </c>
      <c r="EL90" s="3">
        <v>1.227694E-2</v>
      </c>
      <c r="EM90" s="3">
        <v>-5.1398500000000014E-3</v>
      </c>
    </row>
    <row r="91" spans="1:143" x14ac:dyDescent="0.35">
      <c r="A91" t="s">
        <v>664</v>
      </c>
      <c r="B91" s="5">
        <v>30</v>
      </c>
      <c r="C91" s="19">
        <v>-6.3543039582001151E-2</v>
      </c>
      <c r="D91" s="5">
        <v>90</v>
      </c>
      <c r="E91" s="4">
        <v>-0.12242096708980532</v>
      </c>
      <c r="F91" s="3">
        <v>18.622911590000001</v>
      </c>
      <c r="G91" s="3">
        <v>21.220780000000001</v>
      </c>
      <c r="H91" s="3">
        <v>-8.2673145099999914</v>
      </c>
      <c r="J91" t="s">
        <v>727</v>
      </c>
      <c r="K91" s="5">
        <v>37</v>
      </c>
      <c r="L91" s="19">
        <v>-9.9709896400704892E-2</v>
      </c>
      <c r="M91" s="5">
        <v>90</v>
      </c>
      <c r="N91" s="4">
        <v>-0.21537881795868807</v>
      </c>
      <c r="O91" s="3">
        <v>28.495394309999988</v>
      </c>
      <c r="P91" s="3">
        <v>36.317391069999999</v>
      </c>
      <c r="Q91" s="3">
        <v>-7.8219967600000118</v>
      </c>
      <c r="S91" t="s">
        <v>682</v>
      </c>
      <c r="T91" s="5">
        <v>52</v>
      </c>
      <c r="U91" s="19">
        <v>-5.6737749592054569E-2</v>
      </c>
      <c r="V91" s="5">
        <v>90</v>
      </c>
      <c r="W91" s="4">
        <v>-0.27224959215297917</v>
      </c>
      <c r="X91" s="3">
        <v>12.373645059999999</v>
      </c>
      <c r="Y91" s="3">
        <v>17.002594469999998</v>
      </c>
      <c r="Z91" s="3">
        <v>-4.6289494099999988</v>
      </c>
      <c r="AB91" t="s">
        <v>654</v>
      </c>
      <c r="AC91" s="5">
        <v>15</v>
      </c>
      <c r="AD91" s="19">
        <v>-8.115316576583384E-2</v>
      </c>
      <c r="AE91" s="5">
        <v>90</v>
      </c>
      <c r="AF91" s="4">
        <v>-6.704452204512068E-2</v>
      </c>
      <c r="AG91" s="3">
        <v>186.03471203000001</v>
      </c>
      <c r="AH91" s="3">
        <v>199.4036333199999</v>
      </c>
      <c r="AI91" s="3">
        <v>-13.368921289999889</v>
      </c>
      <c r="AK91" s="20" t="s">
        <v>983</v>
      </c>
      <c r="AL91" s="5">
        <v>179</v>
      </c>
      <c r="AM91" s="19">
        <v>2.3150821557943612E-4</v>
      </c>
      <c r="AN91" s="5">
        <v>90</v>
      </c>
      <c r="AO91" s="4">
        <v>0.93140123145171372</v>
      </c>
      <c r="AP91" s="3">
        <v>1.9626879999999999E-2</v>
      </c>
      <c r="AQ91" s="3">
        <v>1.0161989999999999E-2</v>
      </c>
      <c r="AR91" s="3">
        <v>9.4648900000000001E-3</v>
      </c>
      <c r="AT91" s="20" t="s">
        <v>892</v>
      </c>
      <c r="AU91" s="5">
        <v>160</v>
      </c>
      <c r="AV91" s="19">
        <v>4.2280723070753254E-4</v>
      </c>
      <c r="AW91" s="5">
        <v>90</v>
      </c>
      <c r="AX91" s="4">
        <v>0.41484568199248861</v>
      </c>
      <c r="AY91" s="3">
        <v>0.11312127</v>
      </c>
      <c r="AZ91" s="3">
        <v>7.9953079999999996E-2</v>
      </c>
      <c r="BA91" s="3">
        <v>3.316819E-2</v>
      </c>
      <c r="BC91" s="20" t="s">
        <v>790</v>
      </c>
      <c r="BD91" s="5">
        <v>173</v>
      </c>
      <c r="BE91" s="19">
        <v>4.4939632447680833E-6</v>
      </c>
      <c r="BF91" s="5">
        <v>90</v>
      </c>
      <c r="BG91" s="4">
        <v>12.076416337285902</v>
      </c>
      <c r="BH91" s="3">
        <v>3.97E-4</v>
      </c>
      <c r="BI91" s="3">
        <v>3.0360000000000001E-5</v>
      </c>
      <c r="BJ91" s="3">
        <v>3.6664E-4</v>
      </c>
      <c r="BL91" s="20" t="s">
        <v>756</v>
      </c>
      <c r="BM91" s="5">
        <v>200</v>
      </c>
      <c r="BN91" s="19">
        <v>3.3174108911990271E-7</v>
      </c>
      <c r="BO91" s="5">
        <v>90</v>
      </c>
      <c r="BP91" s="4">
        <v>0.68312499999999976</v>
      </c>
      <c r="BQ91" s="3">
        <v>1.3464999999999999E-4</v>
      </c>
      <c r="BR91" s="3">
        <v>8.0000000000000007E-5</v>
      </c>
      <c r="BS91" s="3">
        <v>5.4649999999999987E-5</v>
      </c>
      <c r="BU91" t="s">
        <v>675</v>
      </c>
      <c r="BV91" s="5">
        <v>25</v>
      </c>
      <c r="BW91" s="19">
        <v>0.1414797694307158</v>
      </c>
      <c r="BX91" s="5">
        <v>10</v>
      </c>
      <c r="BY91" s="4">
        <v>0.30832609447613413</v>
      </c>
      <c r="BZ91" s="3">
        <v>24.544219630000011</v>
      </c>
      <c r="CA91" s="3">
        <v>18.760016889999999</v>
      </c>
      <c r="CB91" s="3">
        <v>6.6817726200000109</v>
      </c>
      <c r="CD91" t="s">
        <v>707</v>
      </c>
      <c r="CE91" s="5">
        <v>28</v>
      </c>
      <c r="CF91" s="19">
        <v>0.11409997316755521</v>
      </c>
      <c r="CG91" s="5">
        <v>10</v>
      </c>
      <c r="CH91" s="4">
        <v>0.31545172525513743</v>
      </c>
      <c r="CI91" s="3">
        <v>37.325610250000011</v>
      </c>
      <c r="CJ91" s="3">
        <v>28.374747270000007</v>
      </c>
      <c r="CK91" s="3">
        <v>8.9508629800000037</v>
      </c>
      <c r="CM91" t="s">
        <v>739</v>
      </c>
      <c r="CN91" s="5">
        <v>19</v>
      </c>
      <c r="CO91" s="19">
        <v>0.19182347624789844</v>
      </c>
      <c r="CP91" s="5">
        <v>10</v>
      </c>
      <c r="CQ91" s="4">
        <v>0.36233551349213378</v>
      </c>
      <c r="CR91" s="3">
        <v>58.841706670000008</v>
      </c>
      <c r="CS91" s="3">
        <v>43.191787989999987</v>
      </c>
      <c r="CT91" s="3">
        <v>15.64991868000002</v>
      </c>
      <c r="CV91" t="s">
        <v>648</v>
      </c>
      <c r="CW91" s="5">
        <v>18</v>
      </c>
      <c r="CX91" s="19">
        <v>0.12755340728776116</v>
      </c>
      <c r="CY91" s="5">
        <v>10</v>
      </c>
      <c r="CZ91" s="4">
        <v>0.16016255823169834</v>
      </c>
      <c r="DA91" s="3">
        <v>152.20916825999996</v>
      </c>
      <c r="DB91" s="3">
        <v>131.19641483000004</v>
      </c>
      <c r="DC91" s="3">
        <v>21.012753429999918</v>
      </c>
      <c r="DE91" s="20" t="s">
        <v>860</v>
      </c>
      <c r="DF91" s="5">
        <v>96</v>
      </c>
      <c r="DG91" s="19">
        <v>-3.4038095825765415E-5</v>
      </c>
      <c r="DH91" s="5">
        <v>201</v>
      </c>
      <c r="DI91" s="4">
        <v>-1.46492367838158E-3</v>
      </c>
      <c r="DJ91" s="3">
        <v>0.9485555</v>
      </c>
      <c r="DK91" s="3">
        <v>0.94994709999999993</v>
      </c>
      <c r="DL91" s="3">
        <v>-1.3915999999999373E-3</v>
      </c>
      <c r="DN91" s="20" t="s">
        <v>881</v>
      </c>
      <c r="DO91" s="5">
        <v>193</v>
      </c>
      <c r="DP91" s="19">
        <v>-7.7295724986863523E-5</v>
      </c>
      <c r="DQ91" s="5">
        <v>201</v>
      </c>
      <c r="DR91" s="4">
        <v>-0.68701075780493182</v>
      </c>
      <c r="DS91" s="3">
        <v>2.7624900000000003E-3</v>
      </c>
      <c r="DT91" s="3">
        <v>8.8261499999999996E-3</v>
      </c>
      <c r="DU91" s="3">
        <v>-6.0636599999999994E-3</v>
      </c>
      <c r="DW91" s="20" t="s">
        <v>894</v>
      </c>
      <c r="DX91" s="5">
        <v>139</v>
      </c>
      <c r="DY91" s="19">
        <v>-8.1800574150689367E-6</v>
      </c>
      <c r="DZ91" s="5">
        <v>201</v>
      </c>
      <c r="EA91" s="4">
        <v>-0.399862192929898</v>
      </c>
      <c r="EB91" s="3">
        <v>1.0016300000000001E-3</v>
      </c>
      <c r="EC91" s="3">
        <v>1.6689999999999999E-3</v>
      </c>
      <c r="ED91" s="3">
        <v>-6.6736999999999981E-4</v>
      </c>
      <c r="EF91" s="20" t="s">
        <v>868</v>
      </c>
      <c r="EG91" s="5">
        <v>191</v>
      </c>
      <c r="EH91" s="19">
        <v>-2.523496493710927E-5</v>
      </c>
      <c r="EI91" s="5">
        <v>201</v>
      </c>
      <c r="EJ91" s="4">
        <v>-0.93104189669498305</v>
      </c>
      <c r="EK91" s="3">
        <v>3.079E-4</v>
      </c>
      <c r="EL91" s="3">
        <v>4.46503E-3</v>
      </c>
      <c r="EM91" s="3">
        <v>-4.1571300000000002E-3</v>
      </c>
    </row>
    <row r="92" spans="1:143" x14ac:dyDescent="0.35">
      <c r="A92" t="s">
        <v>689</v>
      </c>
      <c r="B92" s="5">
        <v>35</v>
      </c>
      <c r="C92" s="19">
        <v>-8.6255885309965544E-2</v>
      </c>
      <c r="D92" s="5">
        <v>91</v>
      </c>
      <c r="E92" s="4">
        <v>-0.204338699137396</v>
      </c>
      <c r="F92" s="3">
        <v>13.731421920000001</v>
      </c>
      <c r="G92" s="3">
        <v>17.2578733</v>
      </c>
      <c r="H92" s="3">
        <v>-1.7722496700000008</v>
      </c>
      <c r="J92" t="s">
        <v>664</v>
      </c>
      <c r="K92" s="5">
        <v>30</v>
      </c>
      <c r="L92" s="19">
        <v>-0.10538652707191126</v>
      </c>
      <c r="M92" s="5">
        <v>91</v>
      </c>
      <c r="N92" s="4">
        <v>-0.18685919595645506</v>
      </c>
      <c r="O92" s="3">
        <v>35.976237260000005</v>
      </c>
      <c r="P92" s="3">
        <v>44.243551769999996</v>
      </c>
      <c r="Q92" s="3">
        <v>-8.2673145099999914</v>
      </c>
      <c r="S92" t="s">
        <v>656</v>
      </c>
      <c r="T92" s="5">
        <v>65</v>
      </c>
      <c r="U92" s="19">
        <v>-5.801737130596879E-2</v>
      </c>
      <c r="V92" s="5">
        <v>91</v>
      </c>
      <c r="W92" s="4">
        <v>-0.58630877310868856</v>
      </c>
      <c r="X92" s="3">
        <v>3.3397833399999999</v>
      </c>
      <c r="Y92" s="3">
        <v>8.0731306900000011</v>
      </c>
      <c r="Z92" s="3">
        <v>-4.7333473500000007</v>
      </c>
      <c r="AB92" t="s">
        <v>656</v>
      </c>
      <c r="AC92" s="5">
        <v>65</v>
      </c>
      <c r="AD92" s="19">
        <v>-8.6960294927044018E-2</v>
      </c>
      <c r="AE92" s="5">
        <v>91</v>
      </c>
      <c r="AF92" s="4">
        <v>-0.62153200108666806</v>
      </c>
      <c r="AG92" s="3">
        <v>8.7232350299999997</v>
      </c>
      <c r="AH92" s="3">
        <v>23.048804799999999</v>
      </c>
      <c r="AI92" s="3">
        <v>-14.32556977</v>
      </c>
      <c r="AK92" s="20" t="s">
        <v>934</v>
      </c>
      <c r="AL92" s="5">
        <v>150</v>
      </c>
      <c r="AM92" s="19">
        <v>2.169517686206614E-4</v>
      </c>
      <c r="AN92" s="5">
        <v>91</v>
      </c>
      <c r="AO92" s="4">
        <v>0.12050923332537589</v>
      </c>
      <c r="AP92" s="3">
        <v>8.2472179999999992E-2</v>
      </c>
      <c r="AQ92" s="3">
        <v>7.3602410000000007E-2</v>
      </c>
      <c r="AR92" s="3">
        <v>8.8697699999999852E-3</v>
      </c>
      <c r="AT92" s="20" t="s">
        <v>822</v>
      </c>
      <c r="AU92" s="5">
        <v>177</v>
      </c>
      <c r="AV92" s="19">
        <v>3.8094244161239742E-4</v>
      </c>
      <c r="AW92" s="5">
        <v>91</v>
      </c>
      <c r="AX92" s="4">
        <v>-1</v>
      </c>
      <c r="AY92" s="3">
        <v>2.9884000000000001E-2</v>
      </c>
      <c r="AZ92" s="3"/>
      <c r="BA92" s="3">
        <v>2.9884000000000001E-2</v>
      </c>
      <c r="BC92" s="20" t="s">
        <v>993</v>
      </c>
      <c r="BD92" s="5">
        <v>180</v>
      </c>
      <c r="BE92" s="19">
        <v>3.0322975319746239E-6</v>
      </c>
      <c r="BF92" s="5">
        <v>91</v>
      </c>
      <c r="BG92" s="4">
        <v>0.53803827751196165</v>
      </c>
      <c r="BH92" s="3">
        <v>7.0719000000000001E-4</v>
      </c>
      <c r="BI92" s="3">
        <v>4.5980000000000001E-4</v>
      </c>
      <c r="BJ92" s="3">
        <v>2.4739E-4</v>
      </c>
      <c r="BL92" s="20" t="s">
        <v>881</v>
      </c>
      <c r="BM92" s="5">
        <v>207</v>
      </c>
      <c r="BN92" s="19">
        <v>1.6383699899993005E-7</v>
      </c>
      <c r="BO92" s="5">
        <v>91</v>
      </c>
      <c r="BP92" s="4">
        <v>0.71119894598155464</v>
      </c>
      <c r="BQ92" s="3">
        <v>6.4939999999999998E-5</v>
      </c>
      <c r="BR92" s="3">
        <v>3.7950000000000001E-5</v>
      </c>
      <c r="BS92" s="3">
        <v>2.6989999999999997E-5</v>
      </c>
      <c r="BU92" t="s">
        <v>703</v>
      </c>
      <c r="BV92" s="5">
        <v>54</v>
      </c>
      <c r="BW92" s="19">
        <v>0.14223986730967317</v>
      </c>
      <c r="BX92" s="5">
        <v>9</v>
      </c>
      <c r="BY92" s="4">
        <v>6.9688835723651872</v>
      </c>
      <c r="BZ92" s="3">
        <v>6.6497416800000009</v>
      </c>
      <c r="CA92" s="3">
        <v>0.83446340000000008</v>
      </c>
      <c r="CB92" s="3">
        <v>7.6476665900000018</v>
      </c>
      <c r="CD92" t="s">
        <v>648</v>
      </c>
      <c r="CE92" s="5">
        <v>24</v>
      </c>
      <c r="CF92" s="19">
        <v>0.12267610190344234</v>
      </c>
      <c r="CG92" s="5">
        <v>9</v>
      </c>
      <c r="CH92" s="4">
        <v>0.27237822289207658</v>
      </c>
      <c r="CI92" s="3">
        <v>44.955535959999992</v>
      </c>
      <c r="CJ92" s="3">
        <v>35.331896720000003</v>
      </c>
      <c r="CK92" s="3">
        <v>9.6236392399999886</v>
      </c>
      <c r="CM92" t="s">
        <v>667</v>
      </c>
      <c r="CN92" s="5">
        <v>24</v>
      </c>
      <c r="CO92" s="19">
        <v>0.20838090553068175</v>
      </c>
      <c r="CP92" s="5">
        <v>9</v>
      </c>
      <c r="CQ92" s="4">
        <v>0.42486609229093397</v>
      </c>
      <c r="CR92" s="3">
        <v>57.015144380000002</v>
      </c>
      <c r="CS92" s="3">
        <v>40.014387799999987</v>
      </c>
      <c r="CT92" s="3">
        <v>17.000756580000015</v>
      </c>
      <c r="CV92" t="s">
        <v>667</v>
      </c>
      <c r="CW92" s="5">
        <v>24</v>
      </c>
      <c r="CX92" s="19">
        <v>0.13110396132438304</v>
      </c>
      <c r="CY92" s="5">
        <v>9</v>
      </c>
      <c r="CZ92" s="4">
        <v>0.2862897113772005</v>
      </c>
      <c r="DA92" s="3">
        <v>97.037538049999995</v>
      </c>
      <c r="DB92" s="3">
        <v>75.439877339999995</v>
      </c>
      <c r="DC92" s="3">
        <v>21.59766071</v>
      </c>
      <c r="DE92" s="20" t="s">
        <v>931</v>
      </c>
      <c r="DF92" s="5">
        <v>171</v>
      </c>
      <c r="DG92" s="19">
        <v>-2.6525059382936703E-5</v>
      </c>
      <c r="DH92" s="5">
        <v>200</v>
      </c>
      <c r="DI92" s="4">
        <v>-0.72296000000000005</v>
      </c>
      <c r="DJ92" s="3">
        <v>4.1555999999999999E-4</v>
      </c>
      <c r="DK92" s="3">
        <v>1.5E-3</v>
      </c>
      <c r="DL92" s="3">
        <v>-1.0844400000000001E-3</v>
      </c>
      <c r="DN92" s="20" t="s">
        <v>867</v>
      </c>
      <c r="DO92" s="5">
        <v>120</v>
      </c>
      <c r="DP92" s="19">
        <v>-5.1830683916865886E-5</v>
      </c>
      <c r="DQ92" s="5">
        <v>200</v>
      </c>
      <c r="DR92" s="4">
        <v>-6.4712313905088692E-3</v>
      </c>
      <c r="DS92" s="3">
        <v>0.62425182999999995</v>
      </c>
      <c r="DT92" s="3">
        <v>0.62831782000000003</v>
      </c>
      <c r="DU92" s="3">
        <v>-4.0659900000000748E-3</v>
      </c>
      <c r="DW92" s="20" t="s">
        <v>874</v>
      </c>
      <c r="DX92" s="5">
        <v>179</v>
      </c>
      <c r="DY92" s="19">
        <v>-7.3420357397340204E-6</v>
      </c>
      <c r="DZ92" s="5">
        <v>200</v>
      </c>
      <c r="EA92" s="4">
        <v>-0.92138253526326319</v>
      </c>
      <c r="EB92" s="3">
        <v>5.1109999999999997E-5</v>
      </c>
      <c r="EC92" s="3">
        <v>6.5010999999999997E-4</v>
      </c>
      <c r="ED92" s="3">
        <v>-5.9899999999999992E-4</v>
      </c>
      <c r="EF92" s="20" t="s">
        <v>1014</v>
      </c>
      <c r="EG92" s="5">
        <v>192</v>
      </c>
      <c r="EH92" s="19">
        <v>-2.4804217495499968E-5</v>
      </c>
      <c r="EI92" s="5">
        <v>200</v>
      </c>
      <c r="EJ92" s="4">
        <v>-0.93368933613931182</v>
      </c>
      <c r="EK92" s="3">
        <v>2.9020000000000001E-4</v>
      </c>
      <c r="EL92" s="3">
        <v>4.3763700000000001E-3</v>
      </c>
      <c r="EM92" s="3">
        <v>-4.0861700000000001E-3</v>
      </c>
    </row>
    <row r="93" spans="1:143" x14ac:dyDescent="0.35">
      <c r="A93" t="s">
        <v>663</v>
      </c>
      <c r="B93" s="5">
        <v>23</v>
      </c>
      <c r="C93" s="19">
        <v>-0.10857803137378377</v>
      </c>
      <c r="D93" s="5">
        <v>92</v>
      </c>
      <c r="E93" s="4">
        <v>-0.16668389525078009</v>
      </c>
      <c r="F93" s="3">
        <v>22.192552750000011</v>
      </c>
      <c r="G93" s="3">
        <v>26.63161388999999</v>
      </c>
      <c r="H93" s="3">
        <v>-2.1191007899999619</v>
      </c>
      <c r="J93" t="s">
        <v>657</v>
      </c>
      <c r="K93" s="5">
        <v>18</v>
      </c>
      <c r="L93" s="19">
        <v>-0.11562169290176479</v>
      </c>
      <c r="M93" s="5">
        <v>92</v>
      </c>
      <c r="N93" s="4">
        <v>-0.11264151258381627</v>
      </c>
      <c r="O93" s="3">
        <v>71.452811929999996</v>
      </c>
      <c r="P93" s="3">
        <v>80.523050089999998</v>
      </c>
      <c r="Q93" s="3">
        <v>-9.0702381600000024</v>
      </c>
      <c r="S93" t="s">
        <v>693</v>
      </c>
      <c r="T93" s="5">
        <v>94</v>
      </c>
      <c r="U93" s="19">
        <v>-6.1948012752458904E-2</v>
      </c>
      <c r="V93" s="5">
        <v>92</v>
      </c>
      <c r="W93" s="4">
        <v>-0.92371735099928032</v>
      </c>
      <c r="X93" s="3">
        <v>0.41737302000000009</v>
      </c>
      <c r="Y93" s="3">
        <v>5.47140176</v>
      </c>
      <c r="Z93" s="3">
        <v>-5.0540287399999997</v>
      </c>
      <c r="AB93" t="s">
        <v>713</v>
      </c>
      <c r="AC93" s="5">
        <v>16</v>
      </c>
      <c r="AD93" s="19">
        <v>-0.10385176732909458</v>
      </c>
      <c r="AE93" s="5">
        <v>92</v>
      </c>
      <c r="AF93" s="4">
        <v>-8.8180798375165015E-2</v>
      </c>
      <c r="AG93" s="3">
        <v>176.90475193</v>
      </c>
      <c r="AH93" s="3">
        <v>194.01297056999999</v>
      </c>
      <c r="AI93" s="3">
        <v>-17.10821863999999</v>
      </c>
      <c r="AK93" s="20" t="s">
        <v>772</v>
      </c>
      <c r="AL93" s="5">
        <v>166</v>
      </c>
      <c r="AM93" s="19">
        <v>1.7254398989367757E-4</v>
      </c>
      <c r="AN93" s="5">
        <v>92</v>
      </c>
      <c r="AO93" s="4">
        <v>-1</v>
      </c>
      <c r="AP93" s="3">
        <v>7.0542199999999991E-3</v>
      </c>
      <c r="AQ93" s="3"/>
      <c r="AR93" s="3">
        <v>7.0542199999999991E-3</v>
      </c>
      <c r="AT93" s="20" t="s">
        <v>845</v>
      </c>
      <c r="AU93" s="5">
        <v>155</v>
      </c>
      <c r="AV93" s="19">
        <v>3.0006712731255113E-4</v>
      </c>
      <c r="AW93" s="5">
        <v>92</v>
      </c>
      <c r="AX93" s="4">
        <v>0.21938248468951826</v>
      </c>
      <c r="AY93" s="3">
        <v>0.13083856999999999</v>
      </c>
      <c r="AZ93" s="3">
        <v>0.10729903999999998</v>
      </c>
      <c r="BA93" s="3">
        <v>2.3539530000000003E-2</v>
      </c>
      <c r="BC93" s="20" t="s">
        <v>883</v>
      </c>
      <c r="BD93" s="5">
        <v>188</v>
      </c>
      <c r="BE93" s="19">
        <v>2.5665256486525993E-6</v>
      </c>
      <c r="BF93" s="5">
        <v>92</v>
      </c>
      <c r="BG93" s="4">
        <v>4.5539364941278819</v>
      </c>
      <c r="BH93" s="3">
        <v>2.5536999999999999E-4</v>
      </c>
      <c r="BI93" s="3">
        <v>4.5979999999999997E-5</v>
      </c>
      <c r="BJ93" s="3">
        <v>2.0939E-4</v>
      </c>
      <c r="BL93" s="20" t="s">
        <v>993</v>
      </c>
      <c r="BM93" s="5">
        <v>180</v>
      </c>
      <c r="BN93" s="19">
        <v>1.5722038807329358E-7</v>
      </c>
      <c r="BO93" s="5">
        <v>92</v>
      </c>
      <c r="BP93" s="4">
        <v>3.6697507686640263E-2</v>
      </c>
      <c r="BQ93" s="3">
        <v>7.3167000000000002E-4</v>
      </c>
      <c r="BR93" s="3">
        <v>7.0576999999999999E-4</v>
      </c>
      <c r="BS93" s="3">
        <v>2.5900000000000033E-5</v>
      </c>
      <c r="BU93" t="s">
        <v>683</v>
      </c>
      <c r="BV93" s="5">
        <v>10</v>
      </c>
      <c r="BW93" s="19">
        <v>0.33654512804430203</v>
      </c>
      <c r="BX93" s="5">
        <v>8</v>
      </c>
      <c r="BY93" s="4">
        <v>0.17353575863769266</v>
      </c>
      <c r="BZ93" s="3">
        <v>93.046452569999971</v>
      </c>
      <c r="CA93" s="3">
        <v>79.287275129999969</v>
      </c>
      <c r="CB93" s="3">
        <v>22.383616550000028</v>
      </c>
      <c r="CD93" t="s">
        <v>652</v>
      </c>
      <c r="CE93" s="5">
        <v>4</v>
      </c>
      <c r="CF93" s="19">
        <v>0.23544973671751654</v>
      </c>
      <c r="CG93" s="5">
        <v>8</v>
      </c>
      <c r="CH93" s="4">
        <v>3.4856791364575868E-2</v>
      </c>
      <c r="CI93" s="3">
        <v>548.36587796000003</v>
      </c>
      <c r="CJ93" s="3">
        <v>529.89542372999995</v>
      </c>
      <c r="CK93" s="3">
        <v>18.470454230000087</v>
      </c>
      <c r="CM93" t="s">
        <v>717</v>
      </c>
      <c r="CN93" s="5">
        <v>8</v>
      </c>
      <c r="CO93" s="19">
        <v>0.2318513106871499</v>
      </c>
      <c r="CP93" s="5">
        <v>8</v>
      </c>
      <c r="CQ93" s="4">
        <v>0.1034313291047988</v>
      </c>
      <c r="CR93" s="3">
        <v>201.79624865</v>
      </c>
      <c r="CS93" s="3">
        <v>182.88065901999991</v>
      </c>
      <c r="CT93" s="3">
        <v>18.915589630000085</v>
      </c>
      <c r="CV93" t="s">
        <v>691</v>
      </c>
      <c r="CW93" s="5">
        <v>20</v>
      </c>
      <c r="CX93" s="19">
        <v>0.14644620235462094</v>
      </c>
      <c r="CY93" s="5">
        <v>8</v>
      </c>
      <c r="CZ93" s="4">
        <v>0.22581845690715863</v>
      </c>
      <c r="DA93" s="3">
        <v>130.95911603000002</v>
      </c>
      <c r="DB93" s="3">
        <v>106.83402203000001</v>
      </c>
      <c r="DC93" s="3">
        <v>24.125094000000004</v>
      </c>
      <c r="DE93" s="20" t="s">
        <v>806</v>
      </c>
      <c r="DF93" s="5">
        <v>178</v>
      </c>
      <c r="DG93" s="19">
        <v>-2.2646242743061576E-5</v>
      </c>
      <c r="DH93" s="5">
        <v>199</v>
      </c>
      <c r="DI93" s="4">
        <v>-3.5782028985507086E-2</v>
      </c>
      <c r="DJ93" s="3">
        <v>2.4949140000000002E-2</v>
      </c>
      <c r="DK93" s="3">
        <v>2.5874999999999999E-2</v>
      </c>
      <c r="DL93" s="3">
        <v>-9.258599999999971E-4</v>
      </c>
      <c r="DN93" s="20" t="s">
        <v>806</v>
      </c>
      <c r="DO93" s="5">
        <v>178</v>
      </c>
      <c r="DP93" s="19">
        <v>-1.0208987190942317E-5</v>
      </c>
      <c r="DQ93" s="5">
        <v>199</v>
      </c>
      <c r="DR93" s="4">
        <v>-3.0951497584540966E-2</v>
      </c>
      <c r="DS93" s="3">
        <v>2.507413E-2</v>
      </c>
      <c r="DT93" s="3">
        <v>2.5874999999999999E-2</v>
      </c>
      <c r="DU93" s="3">
        <v>-8.0086999999999867E-4</v>
      </c>
      <c r="DW93" s="20" t="s">
        <v>817</v>
      </c>
      <c r="DX93" s="5">
        <v>164</v>
      </c>
      <c r="DY93" s="19">
        <v>-6.92933733680106E-6</v>
      </c>
      <c r="DZ93" s="5">
        <v>199</v>
      </c>
      <c r="EA93" s="4">
        <v>-0.56032073265010807</v>
      </c>
      <c r="EB93" s="3">
        <v>4.4360999999999999E-4</v>
      </c>
      <c r="EC93" s="3">
        <v>1.0089400000000001E-3</v>
      </c>
      <c r="ED93" s="3">
        <v>-5.6533000000000006E-4</v>
      </c>
      <c r="EF93" s="20" t="s">
        <v>967</v>
      </c>
      <c r="EG93" s="5">
        <v>214</v>
      </c>
      <c r="EH93" s="19">
        <v>-1.9468497460266604E-5</v>
      </c>
      <c r="EI93" s="5">
        <v>199</v>
      </c>
      <c r="EJ93" s="4">
        <v>-0.99660669339050989</v>
      </c>
      <c r="EK93" s="3">
        <v>1.092E-5</v>
      </c>
      <c r="EL93" s="3">
        <v>3.2181000000000002E-3</v>
      </c>
      <c r="EM93" s="3">
        <v>-3.20718E-3</v>
      </c>
    </row>
    <row r="94" spans="1:143" x14ac:dyDescent="0.35">
      <c r="A94" t="s">
        <v>727</v>
      </c>
      <c r="B94" s="5">
        <v>37</v>
      </c>
      <c r="C94" s="19">
        <v>-0.11726984307971525</v>
      </c>
      <c r="D94" s="5">
        <v>93</v>
      </c>
      <c r="E94" s="4">
        <v>-0.25821536111042664</v>
      </c>
      <c r="F94" s="3">
        <v>13.77308629</v>
      </c>
      <c r="G94" s="3">
        <v>18.56750001</v>
      </c>
      <c r="H94" s="3">
        <v>-7.8219967600000118</v>
      </c>
      <c r="J94" t="s">
        <v>700</v>
      </c>
      <c r="K94" s="5">
        <v>29</v>
      </c>
      <c r="L94" s="19">
        <v>-0.1533624741295363</v>
      </c>
      <c r="M94" s="5">
        <v>93</v>
      </c>
      <c r="N94" s="4">
        <v>-0.24458424490302799</v>
      </c>
      <c r="O94" s="3">
        <v>37.158316800000009</v>
      </c>
      <c r="P94" s="3">
        <v>49.189226660000003</v>
      </c>
      <c r="Q94" s="3">
        <v>-12.030909859999994</v>
      </c>
      <c r="S94" t="s">
        <v>738</v>
      </c>
      <c r="T94" s="5">
        <v>48</v>
      </c>
      <c r="U94" s="19">
        <v>-8.2254876646527822E-2</v>
      </c>
      <c r="V94" s="5">
        <v>93</v>
      </c>
      <c r="W94" s="4">
        <v>-0.27802904446034438</v>
      </c>
      <c r="X94" s="3">
        <v>17.426153809999999</v>
      </c>
      <c r="Y94" s="3">
        <v>24.136918080000012</v>
      </c>
      <c r="Z94" s="3">
        <v>-6.7107642700000127</v>
      </c>
      <c r="AB94" t="s">
        <v>664</v>
      </c>
      <c r="AC94" s="5">
        <v>17</v>
      </c>
      <c r="AD94" s="19">
        <v>-0.1111094200462564</v>
      </c>
      <c r="AE94" s="5">
        <v>93</v>
      </c>
      <c r="AF94" s="4">
        <v>-0.10609477930601685</v>
      </c>
      <c r="AG94" s="3">
        <v>154.21948228000002</v>
      </c>
      <c r="AH94" s="3">
        <v>172.52330416000004</v>
      </c>
      <c r="AI94" s="3">
        <v>-18.303821880000015</v>
      </c>
      <c r="AK94" s="20" t="s">
        <v>903</v>
      </c>
      <c r="AL94" s="5">
        <v>172</v>
      </c>
      <c r="AM94" s="19">
        <v>1.5136826333417812E-4</v>
      </c>
      <c r="AN94" s="5">
        <v>93</v>
      </c>
      <c r="AO94" s="4">
        <v>14.352761091912704</v>
      </c>
      <c r="AP94" s="3">
        <v>6.6196500000000004E-3</v>
      </c>
      <c r="AQ94" s="3">
        <v>4.3116999999999998E-4</v>
      </c>
      <c r="AR94" s="3">
        <v>6.1884800000000005E-3</v>
      </c>
      <c r="AT94" s="20" t="s">
        <v>799</v>
      </c>
      <c r="AU94" s="5">
        <v>154</v>
      </c>
      <c r="AV94" s="19">
        <v>2.9374443118620433E-4</v>
      </c>
      <c r="AW94" s="5">
        <v>93</v>
      </c>
      <c r="AX94" s="4">
        <v>0.18213116461834744</v>
      </c>
      <c r="AY94" s="3">
        <v>0.14956515000000001</v>
      </c>
      <c r="AZ94" s="3">
        <v>0.12652162</v>
      </c>
      <c r="BA94" s="3">
        <v>2.3043530000000007E-2</v>
      </c>
      <c r="BC94" s="20" t="s">
        <v>981</v>
      </c>
      <c r="BD94" s="5">
        <v>203</v>
      </c>
      <c r="BE94" s="19">
        <v>1.2012011727778535E-6</v>
      </c>
      <c r="BF94" s="5">
        <v>93</v>
      </c>
      <c r="BG94" s="4">
        <v>-1</v>
      </c>
      <c r="BH94" s="3">
        <v>9.7999999999999997E-5</v>
      </c>
      <c r="BI94" s="3"/>
      <c r="BJ94" s="3">
        <v>9.7999999999999997E-5</v>
      </c>
      <c r="BL94" s="20" t="s">
        <v>803</v>
      </c>
      <c r="BM94" s="5">
        <v>210</v>
      </c>
      <c r="BN94" s="19">
        <v>1.5187853704995368E-7</v>
      </c>
      <c r="BO94" s="5">
        <v>93</v>
      </c>
      <c r="BP94" s="4">
        <v>-1</v>
      </c>
      <c r="BQ94" s="3">
        <v>2.5020000000000001E-5</v>
      </c>
      <c r="BR94" s="3"/>
      <c r="BS94" s="3">
        <v>2.5020000000000001E-5</v>
      </c>
      <c r="BU94" t="s">
        <v>647</v>
      </c>
      <c r="BV94" s="5">
        <v>7</v>
      </c>
      <c r="BW94" s="19">
        <v>0.39510023372272318</v>
      </c>
      <c r="BX94" s="5">
        <v>7</v>
      </c>
      <c r="BY94" s="4">
        <v>0.14805971306600996</v>
      </c>
      <c r="BZ94" s="3">
        <v>125.25181386</v>
      </c>
      <c r="CA94" s="3">
        <v>109.09869272</v>
      </c>
      <c r="CB94" s="3">
        <v>39.258713840000155</v>
      </c>
      <c r="CD94" t="s">
        <v>683</v>
      </c>
      <c r="CE94" s="5">
        <v>10</v>
      </c>
      <c r="CF94" s="19">
        <v>0.28533226946435136</v>
      </c>
      <c r="CG94" s="5">
        <v>7</v>
      </c>
      <c r="CH94" s="4">
        <v>0.14697658036782824</v>
      </c>
      <c r="CI94" s="3">
        <v>174.67737990999996</v>
      </c>
      <c r="CJ94" s="3">
        <v>152.29376335999993</v>
      </c>
      <c r="CK94" s="3">
        <v>22.383616550000028</v>
      </c>
      <c r="CM94" t="s">
        <v>683</v>
      </c>
      <c r="CN94" s="5">
        <v>12</v>
      </c>
      <c r="CO94" s="19">
        <v>0.28724494975146925</v>
      </c>
      <c r="CP94" s="5">
        <v>7</v>
      </c>
      <c r="CQ94" s="4">
        <v>0.24266870761757953</v>
      </c>
      <c r="CR94" s="3">
        <v>120.00637435</v>
      </c>
      <c r="CS94" s="3">
        <v>96.571494569999999</v>
      </c>
      <c r="CT94" s="3">
        <v>23.434879780000003</v>
      </c>
      <c r="CV94" t="s">
        <v>671</v>
      </c>
      <c r="CW94" s="5">
        <v>13</v>
      </c>
      <c r="CX94" s="19">
        <v>0.16697632817864386</v>
      </c>
      <c r="CY94" s="5">
        <v>7</v>
      </c>
      <c r="CZ94" s="4">
        <v>0.13337468116549256</v>
      </c>
      <c r="DA94" s="3">
        <v>233.74693188999998</v>
      </c>
      <c r="DB94" s="3">
        <v>206.23976852000001</v>
      </c>
      <c r="DC94" s="3">
        <v>27.507163369999972</v>
      </c>
      <c r="DE94" s="20" t="s">
        <v>1002</v>
      </c>
      <c r="DF94" s="5">
        <v>205</v>
      </c>
      <c r="DG94" s="19"/>
      <c r="DH94" s="5">
        <v>110</v>
      </c>
      <c r="DI94" s="4">
        <v>-1</v>
      </c>
      <c r="DJ94" s="3"/>
      <c r="DK94" s="3"/>
      <c r="DL94" s="3"/>
      <c r="DN94" s="20" t="s">
        <v>804</v>
      </c>
      <c r="DO94" s="5">
        <v>203</v>
      </c>
      <c r="DP94" s="19">
        <v>-8.158317582383017E-8</v>
      </c>
      <c r="DQ94" s="5">
        <v>198</v>
      </c>
      <c r="DR94" s="4">
        <v>-8.1311142167450057E-2</v>
      </c>
      <c r="DS94" s="3">
        <v>7.2310000000000004E-5</v>
      </c>
      <c r="DT94" s="3">
        <v>7.8709999999999997E-5</v>
      </c>
      <c r="DU94" s="3">
        <v>-6.3999999999999929E-6</v>
      </c>
      <c r="DW94" s="20" t="s">
        <v>929</v>
      </c>
      <c r="DX94" s="5">
        <v>133</v>
      </c>
      <c r="DY94" s="19">
        <v>-5.4855670700510225E-6</v>
      </c>
      <c r="DZ94" s="5">
        <v>198</v>
      </c>
      <c r="EA94" s="4">
        <v>-3.0273819984617534E-2</v>
      </c>
      <c r="EB94" s="3">
        <v>1.4335530000000001E-2</v>
      </c>
      <c r="EC94" s="3">
        <v>1.4783070000000001E-2</v>
      </c>
      <c r="ED94" s="3">
        <v>-4.4753999999999974E-4</v>
      </c>
      <c r="EF94" s="20" t="s">
        <v>763</v>
      </c>
      <c r="EG94" s="5">
        <v>208</v>
      </c>
      <c r="EH94" s="19">
        <v>-1.6912725259861248E-5</v>
      </c>
      <c r="EI94" s="5">
        <v>198</v>
      </c>
      <c r="EJ94" s="4">
        <v>-0.98316430592901549</v>
      </c>
      <c r="EK94" s="3">
        <v>4.7710000000000002E-5</v>
      </c>
      <c r="EL94" s="3">
        <v>2.8338599999999997E-3</v>
      </c>
      <c r="EM94" s="3">
        <v>-2.7861499999999998E-3</v>
      </c>
    </row>
    <row r="95" spans="1:143" x14ac:dyDescent="0.35">
      <c r="A95" t="s">
        <v>681</v>
      </c>
      <c r="B95" s="5">
        <v>26</v>
      </c>
      <c r="C95" s="19">
        <v>-0.17215410449240198</v>
      </c>
      <c r="D95" s="5">
        <v>94</v>
      </c>
      <c r="E95" s="4">
        <v>-0.27604873238165695</v>
      </c>
      <c r="F95" s="3">
        <v>18.45823287</v>
      </c>
      <c r="G95" s="3">
        <v>25.49651295</v>
      </c>
      <c r="H95" s="3">
        <v>-5.9634375499999948</v>
      </c>
      <c r="J95" t="s">
        <v>671</v>
      </c>
      <c r="K95" s="5">
        <v>21</v>
      </c>
      <c r="L95" s="19">
        <v>-0.18952324928797323</v>
      </c>
      <c r="M95" s="5">
        <v>94</v>
      </c>
      <c r="N95" s="4">
        <v>-0.20223703036969876</v>
      </c>
      <c r="O95" s="3">
        <v>58.648249520000007</v>
      </c>
      <c r="P95" s="3">
        <v>73.515883479999999</v>
      </c>
      <c r="Q95" s="3">
        <v>-14.867633959999992</v>
      </c>
      <c r="S95" t="s">
        <v>650</v>
      </c>
      <c r="T95" s="5">
        <v>36</v>
      </c>
      <c r="U95" s="19">
        <v>-8.4899533322319656E-2</v>
      </c>
      <c r="V95" s="5">
        <v>94</v>
      </c>
      <c r="W95" s="4">
        <v>-0.21189351405933554</v>
      </c>
      <c r="X95" s="3">
        <v>25.762195370000011</v>
      </c>
      <c r="Y95" s="3">
        <v>32.688723960000011</v>
      </c>
      <c r="Z95" s="3">
        <v>-6.9265285900000002</v>
      </c>
      <c r="AB95" t="s">
        <v>739</v>
      </c>
      <c r="AC95" s="5">
        <v>19</v>
      </c>
      <c r="AD95" s="19">
        <v>-0.11959055878826144</v>
      </c>
      <c r="AE95" s="5">
        <v>94</v>
      </c>
      <c r="AF95" s="4">
        <v>-0.12978507004222861</v>
      </c>
      <c r="AG95" s="3">
        <v>132.09597645000002</v>
      </c>
      <c r="AH95" s="3">
        <v>151.79695486999998</v>
      </c>
      <c r="AI95" s="3">
        <v>-19.700978419999956</v>
      </c>
      <c r="AK95" s="20" t="s">
        <v>780</v>
      </c>
      <c r="AL95" s="5">
        <v>176</v>
      </c>
      <c r="AM95" s="19">
        <v>1.221528833419599E-4</v>
      </c>
      <c r="AN95" s="5">
        <v>94</v>
      </c>
      <c r="AO95" s="4">
        <v>0.20065862299097281</v>
      </c>
      <c r="AP95" s="3">
        <v>2.988234E-2</v>
      </c>
      <c r="AQ95" s="3">
        <v>2.488829E-2</v>
      </c>
      <c r="AR95" s="3">
        <v>4.9940499999999999E-3</v>
      </c>
      <c r="AT95" s="20" t="s">
        <v>922</v>
      </c>
      <c r="AU95" s="5">
        <v>173</v>
      </c>
      <c r="AV95" s="19">
        <v>2.8485709144360796E-4</v>
      </c>
      <c r="AW95" s="5">
        <v>94</v>
      </c>
      <c r="AX95" s="4">
        <v>0.79638783419019932</v>
      </c>
      <c r="AY95" s="3">
        <v>5.040596E-2</v>
      </c>
      <c r="AZ95" s="3">
        <v>2.805962E-2</v>
      </c>
      <c r="BA95" s="3">
        <v>2.2346339999999999E-2</v>
      </c>
      <c r="BC95" s="20" t="s">
        <v>756</v>
      </c>
      <c r="BD95" s="5">
        <v>200</v>
      </c>
      <c r="BE95" s="19">
        <v>8.6645827452720869E-7</v>
      </c>
      <c r="BF95" s="5">
        <v>94</v>
      </c>
      <c r="BG95" s="4">
        <v>-1</v>
      </c>
      <c r="BH95" s="3">
        <v>7.0690000000000003E-5</v>
      </c>
      <c r="BI95" s="3"/>
      <c r="BJ95" s="3">
        <v>7.0690000000000003E-5</v>
      </c>
      <c r="BL95" s="20" t="s">
        <v>869</v>
      </c>
      <c r="BM95" s="5">
        <v>212</v>
      </c>
      <c r="BN95" s="19">
        <v>8.1706039516082193E-8</v>
      </c>
      <c r="BO95" s="5">
        <v>94</v>
      </c>
      <c r="BP95" s="4">
        <v>-1</v>
      </c>
      <c r="BQ95" s="3">
        <v>1.346E-5</v>
      </c>
      <c r="BR95" s="3"/>
      <c r="BS95" s="3">
        <v>1.346E-5</v>
      </c>
      <c r="BU95" t="s">
        <v>739</v>
      </c>
      <c r="BV95" s="5">
        <v>19</v>
      </c>
      <c r="BW95" s="19">
        <v>0.43272274674488337</v>
      </c>
      <c r="BX95" s="5">
        <v>6</v>
      </c>
      <c r="BY95" s="4">
        <v>0.9526772646998849</v>
      </c>
      <c r="BZ95" s="3">
        <v>36.26131565</v>
      </c>
      <c r="CA95" s="3">
        <v>18.57005062</v>
      </c>
      <c r="CB95" s="3">
        <v>29.208810499999998</v>
      </c>
      <c r="CD95" t="s">
        <v>739</v>
      </c>
      <c r="CE95" s="5">
        <v>19</v>
      </c>
      <c r="CF95" s="19">
        <v>0.37233555041038102</v>
      </c>
      <c r="CG95" s="5">
        <v>6</v>
      </c>
      <c r="CH95" s="4">
        <v>0.86388081077814838</v>
      </c>
      <c r="CI95" s="3">
        <v>63.019968399999996</v>
      </c>
      <c r="CJ95" s="3">
        <v>33.811157899999998</v>
      </c>
      <c r="CK95" s="3">
        <v>29.208810499999998</v>
      </c>
      <c r="CM95" t="s">
        <v>671</v>
      </c>
      <c r="CN95" s="5">
        <v>13</v>
      </c>
      <c r="CO95" s="19">
        <v>0.43183791305187103</v>
      </c>
      <c r="CP95" s="5">
        <v>6</v>
      </c>
      <c r="CQ95" s="4">
        <v>0.44843190212089246</v>
      </c>
      <c r="CR95" s="3">
        <v>113.79748838</v>
      </c>
      <c r="CS95" s="3">
        <v>78.565991410000009</v>
      </c>
      <c r="CT95" s="3">
        <v>35.231496969999995</v>
      </c>
      <c r="CV95" t="s">
        <v>683</v>
      </c>
      <c r="CW95" s="5">
        <v>12</v>
      </c>
      <c r="CX95" s="19">
        <v>0.22008406548435275</v>
      </c>
      <c r="CY95" s="5">
        <v>6</v>
      </c>
      <c r="CZ95" s="4">
        <v>0.17966625502227851</v>
      </c>
      <c r="DA95" s="3">
        <v>238.05216798000001</v>
      </c>
      <c r="DB95" s="3">
        <v>201.7962003800001</v>
      </c>
      <c r="DC95" s="3">
        <v>36.255967599999906</v>
      </c>
      <c r="DE95" s="20" t="s">
        <v>971</v>
      </c>
      <c r="DF95" s="5">
        <v>205</v>
      </c>
      <c r="DG95" s="19"/>
      <c r="DH95" s="5">
        <v>110</v>
      </c>
      <c r="DI95" s="4">
        <v>-1</v>
      </c>
      <c r="DJ95" s="3"/>
      <c r="DK95" s="3"/>
      <c r="DL95" s="3"/>
      <c r="DN95" s="20" t="s">
        <v>957</v>
      </c>
      <c r="DO95" s="5">
        <v>205</v>
      </c>
      <c r="DP95" s="19"/>
      <c r="DQ95" s="5">
        <v>118</v>
      </c>
      <c r="DR95" s="4">
        <v>-1</v>
      </c>
      <c r="DS95" s="3"/>
      <c r="DT95" s="3"/>
      <c r="DU95" s="3"/>
      <c r="DW95" s="20" t="s">
        <v>959</v>
      </c>
      <c r="DX95" s="5">
        <v>185</v>
      </c>
      <c r="DY95" s="19">
        <v>-5.478703063349437E-6</v>
      </c>
      <c r="DZ95" s="5">
        <v>197</v>
      </c>
      <c r="EA95" s="4">
        <v>-0.8286461133460632</v>
      </c>
      <c r="EB95" s="3">
        <v>9.2430000000000008E-5</v>
      </c>
      <c r="EC95" s="3">
        <v>5.3940999999999993E-4</v>
      </c>
      <c r="ED95" s="3">
        <v>-4.4697999999999993E-4</v>
      </c>
      <c r="EF95" s="20" t="s">
        <v>778</v>
      </c>
      <c r="EG95" s="5">
        <v>176</v>
      </c>
      <c r="EH95" s="19">
        <v>-1.6261201543571419E-5</v>
      </c>
      <c r="EI95" s="5">
        <v>197</v>
      </c>
      <c r="EJ95" s="4">
        <v>-0.70905394889386497</v>
      </c>
      <c r="EK95" s="3">
        <v>1.0992E-3</v>
      </c>
      <c r="EL95" s="3">
        <v>3.77802E-3</v>
      </c>
      <c r="EM95" s="3">
        <v>-2.6788200000000002E-3</v>
      </c>
    </row>
    <row r="96" spans="1:143" x14ac:dyDescent="0.35">
      <c r="A96" t="s">
        <v>659</v>
      </c>
      <c r="B96" s="5">
        <v>45</v>
      </c>
      <c r="C96" s="19">
        <v>-0.45189077599354566</v>
      </c>
      <c r="D96" s="5">
        <v>95</v>
      </c>
      <c r="E96" s="4">
        <v>-0.73186747594741997</v>
      </c>
      <c r="F96" s="3">
        <v>6.768613079999998</v>
      </c>
      <c r="G96" s="3">
        <v>25.243536209999998</v>
      </c>
      <c r="H96" s="3">
        <v>-41.589441999999991</v>
      </c>
      <c r="J96" t="s">
        <v>659</v>
      </c>
      <c r="K96" s="5">
        <v>45</v>
      </c>
      <c r="L96" s="19">
        <v>-0.53015605610952943</v>
      </c>
      <c r="M96" s="5">
        <v>95</v>
      </c>
      <c r="N96" s="4">
        <v>-0.72387182651880355</v>
      </c>
      <c r="O96" s="3">
        <v>15.864710069999999</v>
      </c>
      <c r="P96" s="3">
        <v>57.454152069999992</v>
      </c>
      <c r="Q96" s="3">
        <v>-41.589441999999991</v>
      </c>
      <c r="S96" t="s">
        <v>664</v>
      </c>
      <c r="T96" s="5">
        <v>17</v>
      </c>
      <c r="U96" s="19">
        <v>-0.13385860184575565</v>
      </c>
      <c r="V96" s="5">
        <v>95</v>
      </c>
      <c r="W96" s="4">
        <v>-0.12562558158397585</v>
      </c>
      <c r="X96" s="3">
        <v>76.010916710000018</v>
      </c>
      <c r="Y96" s="3">
        <v>86.931771000000026</v>
      </c>
      <c r="Z96" s="3">
        <v>-10.920854290000008</v>
      </c>
      <c r="AB96" t="s">
        <v>687</v>
      </c>
      <c r="AC96" s="5">
        <v>9</v>
      </c>
      <c r="AD96" s="19">
        <v>-0.12698540523330798</v>
      </c>
      <c r="AE96" s="5">
        <v>95</v>
      </c>
      <c r="AF96" s="4">
        <v>-4.9913057592759769E-2</v>
      </c>
      <c r="AG96" s="3">
        <v>398.19324092999989</v>
      </c>
      <c r="AH96" s="3">
        <v>419.11242346</v>
      </c>
      <c r="AI96" s="3">
        <v>-20.919182530000114</v>
      </c>
      <c r="AK96" s="20" t="s">
        <v>868</v>
      </c>
      <c r="AL96" s="5">
        <v>188</v>
      </c>
      <c r="AM96" s="19">
        <v>1.1177830850400427E-4</v>
      </c>
      <c r="AN96" s="5">
        <v>95</v>
      </c>
      <c r="AO96" s="4">
        <v>114.24749999999997</v>
      </c>
      <c r="AP96" s="3">
        <v>4.6098999999999992E-3</v>
      </c>
      <c r="AQ96" s="3">
        <v>4.0000000000000003E-5</v>
      </c>
      <c r="AR96" s="3">
        <v>4.5698999999999991E-3</v>
      </c>
      <c r="AT96" s="20" t="s">
        <v>833</v>
      </c>
      <c r="AU96" s="5">
        <v>157</v>
      </c>
      <c r="AV96" s="19">
        <v>2.5828863792059207E-4</v>
      </c>
      <c r="AW96" s="5">
        <v>95</v>
      </c>
      <c r="AX96" s="4">
        <v>0.20588648016404987</v>
      </c>
      <c r="AY96" s="3">
        <v>0.11867610000000001</v>
      </c>
      <c r="AZ96" s="3">
        <v>9.8413990000000007E-2</v>
      </c>
      <c r="BA96" s="3">
        <v>2.026211E-2</v>
      </c>
      <c r="BC96" s="20" t="s">
        <v>868</v>
      </c>
      <c r="BD96" s="5">
        <v>191</v>
      </c>
      <c r="BE96" s="19">
        <v>8.5971683937386361E-7</v>
      </c>
      <c r="BF96" s="5">
        <v>95</v>
      </c>
      <c r="BG96" s="4">
        <v>-1</v>
      </c>
      <c r="BH96" s="3">
        <v>7.0140000000000003E-5</v>
      </c>
      <c r="BI96" s="3"/>
      <c r="BJ96" s="3">
        <v>7.0140000000000003E-5</v>
      </c>
      <c r="BL96" s="20" t="s">
        <v>977</v>
      </c>
      <c r="BM96" s="5">
        <v>215</v>
      </c>
      <c r="BN96" s="19">
        <v>5.5118190104459609E-8</v>
      </c>
      <c r="BO96" s="5">
        <v>95</v>
      </c>
      <c r="BP96" s="4">
        <v>-1</v>
      </c>
      <c r="BQ96" s="3">
        <v>9.0799999999999995E-6</v>
      </c>
      <c r="BR96" s="3"/>
      <c r="BS96" s="3">
        <v>9.0799999999999995E-6</v>
      </c>
      <c r="BU96" t="s">
        <v>652</v>
      </c>
      <c r="BV96" s="5">
        <v>4</v>
      </c>
      <c r="BW96" s="19">
        <v>0.7544261132026473</v>
      </c>
      <c r="BX96" s="5">
        <v>5</v>
      </c>
      <c r="BY96" s="4">
        <v>0.1146483229555797</v>
      </c>
      <c r="BZ96" s="3">
        <v>299.87208300999998</v>
      </c>
      <c r="CA96" s="3">
        <v>269.02842522999993</v>
      </c>
      <c r="CB96" s="3">
        <v>18.470454230000087</v>
      </c>
      <c r="CD96" t="s">
        <v>660</v>
      </c>
      <c r="CE96" s="5">
        <v>22</v>
      </c>
      <c r="CF96" s="19">
        <v>0.43809348757059474</v>
      </c>
      <c r="CG96" s="5">
        <v>5</v>
      </c>
      <c r="CH96" s="4">
        <v>1.8061732371261883</v>
      </c>
      <c r="CI96" s="3">
        <v>53.395079750000008</v>
      </c>
      <c r="CJ96" s="3">
        <v>19.0277204</v>
      </c>
      <c r="CK96" s="3">
        <v>34.367359350000008</v>
      </c>
      <c r="CM96" t="s">
        <v>665</v>
      </c>
      <c r="CN96" s="5">
        <v>3</v>
      </c>
      <c r="CO96" s="19">
        <v>0.56597965260006589</v>
      </c>
      <c r="CP96" s="5">
        <v>5</v>
      </c>
      <c r="CQ96" s="4">
        <v>4.5725804931987746E-2</v>
      </c>
      <c r="CR96" s="3">
        <v>1056.0089820000001</v>
      </c>
      <c r="CS96" s="3">
        <v>1009.83353095</v>
      </c>
      <c r="CT96" s="3">
        <v>46.175451050000106</v>
      </c>
      <c r="CV96" t="s">
        <v>658</v>
      </c>
      <c r="CW96" s="5">
        <v>10</v>
      </c>
      <c r="CX96" s="19">
        <v>0.48898096881844338</v>
      </c>
      <c r="CY96" s="5">
        <v>5</v>
      </c>
      <c r="CZ96" s="4">
        <v>0.33021423656938564</v>
      </c>
      <c r="DA96" s="3">
        <v>324.49548261000001</v>
      </c>
      <c r="DB96" s="3">
        <v>243.94227161999999</v>
      </c>
      <c r="DC96" s="3">
        <v>80.553210990000025</v>
      </c>
      <c r="DE96" s="20" t="s">
        <v>957</v>
      </c>
      <c r="DF96" s="5">
        <v>205</v>
      </c>
      <c r="DG96" s="19"/>
      <c r="DH96" s="5">
        <v>110</v>
      </c>
      <c r="DI96" s="4">
        <v>-1</v>
      </c>
      <c r="DJ96" s="3"/>
      <c r="DK96" s="3"/>
      <c r="DL96" s="3"/>
      <c r="DN96" s="20" t="s">
        <v>981</v>
      </c>
      <c r="DO96" s="5">
        <v>205</v>
      </c>
      <c r="DP96" s="19"/>
      <c r="DQ96" s="5">
        <v>118</v>
      </c>
      <c r="DR96" s="4">
        <v>-1</v>
      </c>
      <c r="DS96" s="3"/>
      <c r="DT96" s="3"/>
      <c r="DU96" s="3"/>
      <c r="DW96" s="20" t="s">
        <v>865</v>
      </c>
      <c r="DX96" s="5">
        <v>162</v>
      </c>
      <c r="DY96" s="19">
        <v>-4.4861186656805558E-6</v>
      </c>
      <c r="DZ96" s="5">
        <v>196</v>
      </c>
      <c r="EA96" s="4">
        <v>-0.48412698412698418</v>
      </c>
      <c r="EB96" s="3">
        <v>3.8999999999999999E-4</v>
      </c>
      <c r="EC96" s="3">
        <v>7.5600000000000005E-4</v>
      </c>
      <c r="ED96" s="3">
        <v>-3.6600000000000006E-4</v>
      </c>
      <c r="EF96" s="20" t="s">
        <v>1008</v>
      </c>
      <c r="EG96" s="5">
        <v>160</v>
      </c>
      <c r="EH96" s="19">
        <v>-1.5529671467636569E-5</v>
      </c>
      <c r="EI96" s="5">
        <v>196</v>
      </c>
      <c r="EJ96" s="4">
        <v>-0.41952093824868775</v>
      </c>
      <c r="EK96" s="3">
        <v>3.5398600000000001E-3</v>
      </c>
      <c r="EL96" s="3">
        <v>6.09817E-3</v>
      </c>
      <c r="EM96" s="3">
        <v>-2.5583099999999998E-3</v>
      </c>
    </row>
    <row r="97" spans="1:143" x14ac:dyDescent="0.35">
      <c r="A97" t="s">
        <v>649</v>
      </c>
      <c r="B97" s="5">
        <v>5</v>
      </c>
      <c r="C97" s="19">
        <v>-1.9314432176639214</v>
      </c>
      <c r="D97" s="5">
        <v>96</v>
      </c>
      <c r="E97" s="4">
        <v>-0.20251404819913887</v>
      </c>
      <c r="F97" s="3">
        <v>310.95603833000018</v>
      </c>
      <c r="G97" s="3">
        <v>389.92039625000001</v>
      </c>
      <c r="H97" s="3">
        <v>-162.23636471999976</v>
      </c>
      <c r="J97" t="s">
        <v>649</v>
      </c>
      <c r="K97" s="5">
        <v>5</v>
      </c>
      <c r="L97" s="19">
        <v>-2.0680871668704355</v>
      </c>
      <c r="M97" s="5">
        <v>96</v>
      </c>
      <c r="N97" s="4">
        <v>-0.22948687906947385</v>
      </c>
      <c r="O97" s="3">
        <v>544.71631762000015</v>
      </c>
      <c r="P97" s="3">
        <v>706.95268233999991</v>
      </c>
      <c r="Q97" s="3">
        <v>-162.23636471999976</v>
      </c>
      <c r="S97" t="s">
        <v>672</v>
      </c>
      <c r="T97" s="5">
        <v>41</v>
      </c>
      <c r="U97" s="19">
        <v>-0.24451116415972529</v>
      </c>
      <c r="V97" s="5">
        <v>96</v>
      </c>
      <c r="W97" s="4">
        <v>-0.49745388861710438</v>
      </c>
      <c r="X97" s="3">
        <v>20.15264749000001</v>
      </c>
      <c r="Y97" s="3">
        <v>40.101091290000006</v>
      </c>
      <c r="Z97" s="3">
        <v>-19.948443799999996</v>
      </c>
      <c r="AB97" t="s">
        <v>672</v>
      </c>
      <c r="AC97" s="5">
        <v>41</v>
      </c>
      <c r="AD97" s="19">
        <v>-0.20206111673846211</v>
      </c>
      <c r="AE97" s="5">
        <v>96</v>
      </c>
      <c r="AF97" s="4">
        <v>-0.44289154649541462</v>
      </c>
      <c r="AG97" s="3">
        <v>41.871257740000011</v>
      </c>
      <c r="AH97" s="3">
        <v>75.158180560000034</v>
      </c>
      <c r="AI97" s="3">
        <v>-33.286922820000022</v>
      </c>
      <c r="AK97" s="20" t="s">
        <v>878</v>
      </c>
      <c r="AL97" s="5">
        <v>185</v>
      </c>
      <c r="AM97" s="19">
        <v>9.6641433251219093E-5</v>
      </c>
      <c r="AN97" s="5">
        <v>96</v>
      </c>
      <c r="AO97" s="4">
        <v>-1</v>
      </c>
      <c r="AP97" s="3">
        <v>3.9510500000000002E-3</v>
      </c>
      <c r="AQ97" s="3"/>
      <c r="AR97" s="3">
        <v>3.9510500000000002E-3</v>
      </c>
      <c r="AT97" s="20" t="s">
        <v>874</v>
      </c>
      <c r="AU97" s="5">
        <v>174</v>
      </c>
      <c r="AV97" s="19">
        <v>2.1655425443306293E-4</v>
      </c>
      <c r="AW97" s="5">
        <v>96</v>
      </c>
      <c r="AX97" s="4">
        <v>0.56519497024834386</v>
      </c>
      <c r="AY97" s="3">
        <v>4.7045300000000005E-2</v>
      </c>
      <c r="AZ97" s="3">
        <v>3.0057149999999998E-2</v>
      </c>
      <c r="BA97" s="3">
        <v>1.6988150000000007E-2</v>
      </c>
      <c r="BC97" s="20" t="s">
        <v>881</v>
      </c>
      <c r="BD97" s="5">
        <v>207</v>
      </c>
      <c r="BE97" s="19">
        <v>7.9597963428769178E-7</v>
      </c>
      <c r="BF97" s="5">
        <v>96</v>
      </c>
      <c r="BG97" s="4">
        <v>-1</v>
      </c>
      <c r="BH97" s="3">
        <v>6.4939999999999998E-5</v>
      </c>
      <c r="BI97" s="3"/>
      <c r="BJ97" s="3">
        <v>6.4939999999999998E-5</v>
      </c>
      <c r="BL97" s="20" t="s">
        <v>1012</v>
      </c>
      <c r="BM97" s="5">
        <v>216</v>
      </c>
      <c r="BN97" s="19">
        <v>2.5191683803249711E-8</v>
      </c>
      <c r="BO97" s="5">
        <v>96</v>
      </c>
      <c r="BP97" s="4">
        <v>-1</v>
      </c>
      <c r="BQ97" s="3">
        <v>4.1500000000000001E-6</v>
      </c>
      <c r="BR97" s="3"/>
      <c r="BS97" s="3">
        <v>4.1500000000000001E-6</v>
      </c>
      <c r="BU97" t="s">
        <v>660</v>
      </c>
      <c r="BV97" s="5">
        <v>22</v>
      </c>
      <c r="BW97" s="19">
        <v>0.87751130013603174</v>
      </c>
      <c r="BX97" s="5">
        <v>4</v>
      </c>
      <c r="BY97" s="4">
        <v>4.8735020283783301</v>
      </c>
      <c r="BZ97" s="3">
        <v>43.237229020000008</v>
      </c>
      <c r="CA97" s="3">
        <v>7.3614053099999994</v>
      </c>
      <c r="CB97" s="3">
        <v>34.367359350000008</v>
      </c>
      <c r="CD97" t="s">
        <v>647</v>
      </c>
      <c r="CE97" s="5">
        <v>7</v>
      </c>
      <c r="CF97" s="19">
        <v>0.50044539903533902</v>
      </c>
      <c r="CG97" s="5">
        <v>4</v>
      </c>
      <c r="CH97" s="4">
        <v>0.17031148569451293</v>
      </c>
      <c r="CI97" s="3">
        <v>269.76996609000014</v>
      </c>
      <c r="CJ97" s="3">
        <v>230.51125224999998</v>
      </c>
      <c r="CK97" s="3">
        <v>39.258713840000155</v>
      </c>
      <c r="CM97" t="s">
        <v>658</v>
      </c>
      <c r="CN97" s="5">
        <v>10</v>
      </c>
      <c r="CO97" s="19">
        <v>0.68957016276012528</v>
      </c>
      <c r="CP97" s="5">
        <v>4</v>
      </c>
      <c r="CQ97" s="4">
        <v>0.67028462888071783</v>
      </c>
      <c r="CR97" s="3">
        <v>140.19096139000001</v>
      </c>
      <c r="CS97" s="3">
        <v>83.932378329999977</v>
      </c>
      <c r="CT97" s="3">
        <v>56.258583060000035</v>
      </c>
      <c r="CV97" t="s">
        <v>665</v>
      </c>
      <c r="CW97" s="5">
        <v>3</v>
      </c>
      <c r="CX97" s="19">
        <v>0.58265641088101983</v>
      </c>
      <c r="CY97" s="5">
        <v>4</v>
      </c>
      <c r="CZ97" s="4">
        <v>4.866633914405627E-2</v>
      </c>
      <c r="DA97" s="3">
        <v>2068.2930808199999</v>
      </c>
      <c r="DB97" s="3">
        <v>1972.30806751</v>
      </c>
      <c r="DC97" s="3">
        <v>95.985013309999886</v>
      </c>
      <c r="DE97" s="20" t="s">
        <v>872</v>
      </c>
      <c r="DF97" s="5">
        <v>205</v>
      </c>
      <c r="DG97" s="19"/>
      <c r="DH97" s="5">
        <v>110</v>
      </c>
      <c r="DI97" s="4">
        <v>-1</v>
      </c>
      <c r="DJ97" s="3"/>
      <c r="DK97" s="3"/>
      <c r="DL97" s="3"/>
      <c r="DN97" s="20" t="s">
        <v>855</v>
      </c>
      <c r="DO97" s="5">
        <v>205</v>
      </c>
      <c r="DP97" s="19"/>
      <c r="DQ97" s="5">
        <v>118</v>
      </c>
      <c r="DR97" s="4">
        <v>-1</v>
      </c>
      <c r="DS97" s="3"/>
      <c r="DT97" s="3"/>
      <c r="DU97" s="3"/>
      <c r="DW97" s="20" t="s">
        <v>924</v>
      </c>
      <c r="DX97" s="5">
        <v>217</v>
      </c>
      <c r="DY97" s="19">
        <v>-3.7771648306451356E-6</v>
      </c>
      <c r="DZ97" s="5">
        <v>195</v>
      </c>
      <c r="EA97" s="4">
        <v>-1</v>
      </c>
      <c r="EB97" s="3"/>
      <c r="EC97" s="3">
        <v>3.0815999999999998E-4</v>
      </c>
      <c r="ED97" s="3">
        <v>-3.0815999999999998E-4</v>
      </c>
      <c r="EF97" s="20" t="s">
        <v>877</v>
      </c>
      <c r="EG97" s="5">
        <v>217</v>
      </c>
      <c r="EH97" s="19">
        <v>-1.2140570507590223E-5</v>
      </c>
      <c r="EI97" s="5">
        <v>195</v>
      </c>
      <c r="EJ97" s="4">
        <v>-1</v>
      </c>
      <c r="EK97" s="3"/>
      <c r="EL97" s="3">
        <v>2E-3</v>
      </c>
      <c r="EM97" s="3">
        <v>-2E-3</v>
      </c>
    </row>
    <row r="98" spans="1:143" x14ac:dyDescent="0.35">
      <c r="A98" t="s">
        <v>651</v>
      </c>
      <c r="B98" s="5">
        <v>1</v>
      </c>
      <c r="C98" s="19">
        <v>-4.7298739352754904</v>
      </c>
      <c r="D98" s="5">
        <v>97</v>
      </c>
      <c r="E98" s="4">
        <v>-0.26295050852979318</v>
      </c>
      <c r="F98" s="3">
        <v>542.02755465999985</v>
      </c>
      <c r="G98" s="3">
        <v>735.40184334000026</v>
      </c>
      <c r="H98" s="3">
        <v>-297.73362805000033</v>
      </c>
      <c r="J98" t="s">
        <v>658</v>
      </c>
      <c r="K98" s="5">
        <v>8</v>
      </c>
      <c r="L98" s="19">
        <v>-2.3491132008441147</v>
      </c>
      <c r="M98" s="5">
        <v>97</v>
      </c>
      <c r="N98" s="4">
        <v>-0.4104826962955106</v>
      </c>
      <c r="O98" s="3">
        <v>264.65799308999999</v>
      </c>
      <c r="P98" s="3">
        <v>448.9401607499999</v>
      </c>
      <c r="Q98" s="3">
        <v>-184.28216765999991</v>
      </c>
      <c r="S98" t="s">
        <v>655</v>
      </c>
      <c r="T98" s="5">
        <v>11</v>
      </c>
      <c r="U98" s="19">
        <v>-0.25949420774709236</v>
      </c>
      <c r="V98" s="5">
        <v>97</v>
      </c>
      <c r="W98" s="4">
        <v>-0.13362013365359005</v>
      </c>
      <c r="X98" s="3">
        <v>137.26962455</v>
      </c>
      <c r="Y98" s="3">
        <v>158.44045999000011</v>
      </c>
      <c r="Z98" s="3">
        <v>-21.170835440000104</v>
      </c>
      <c r="AB98" t="s">
        <v>655</v>
      </c>
      <c r="AC98" s="5">
        <v>11</v>
      </c>
      <c r="AD98" s="19">
        <v>-0.48566288904251215</v>
      </c>
      <c r="AE98" s="5">
        <v>97</v>
      </c>
      <c r="AF98" s="4">
        <v>-0.22912142717184902</v>
      </c>
      <c r="AG98" s="3">
        <v>269.18204465999997</v>
      </c>
      <c r="AH98" s="3">
        <v>349.18864545999998</v>
      </c>
      <c r="AI98" s="3">
        <v>-80.006600800000001</v>
      </c>
      <c r="AK98" s="20" t="s">
        <v>985</v>
      </c>
      <c r="AL98" s="5">
        <v>189</v>
      </c>
      <c r="AM98" s="19">
        <v>8.264927119521883E-5</v>
      </c>
      <c r="AN98" s="5">
        <v>97</v>
      </c>
      <c r="AO98" s="4">
        <v>-1</v>
      </c>
      <c r="AP98" s="3">
        <v>3.3790000000000001E-3</v>
      </c>
      <c r="AQ98" s="3"/>
      <c r="AR98" s="3">
        <v>3.3790000000000001E-3</v>
      </c>
      <c r="AT98" s="20" t="s">
        <v>968</v>
      </c>
      <c r="AU98" s="5">
        <v>181</v>
      </c>
      <c r="AV98" s="19">
        <v>2.0167781726901178E-4</v>
      </c>
      <c r="AW98" s="5">
        <v>97</v>
      </c>
      <c r="AX98" s="4">
        <v>-1</v>
      </c>
      <c r="AY98" s="3">
        <v>1.5821129999999999E-2</v>
      </c>
      <c r="AZ98" s="3"/>
      <c r="BA98" s="3">
        <v>1.5821129999999999E-2</v>
      </c>
      <c r="BC98" s="20" t="s">
        <v>882</v>
      </c>
      <c r="BD98" s="5">
        <v>174</v>
      </c>
      <c r="BE98" s="19">
        <v>7.6864617902958353E-7</v>
      </c>
      <c r="BF98" s="5">
        <v>97</v>
      </c>
      <c r="BG98" s="4">
        <v>0.38674067221708297</v>
      </c>
      <c r="BH98" s="3">
        <v>2.2486000000000001E-4</v>
      </c>
      <c r="BI98" s="3">
        <v>1.6215000000000001E-4</v>
      </c>
      <c r="BJ98" s="3">
        <v>6.2710000000000001E-5</v>
      </c>
      <c r="BL98" s="20" t="s">
        <v>780</v>
      </c>
      <c r="BM98" s="5">
        <v>213</v>
      </c>
      <c r="BN98" s="19">
        <v>1.2808301885507685E-8</v>
      </c>
      <c r="BO98" s="5">
        <v>97</v>
      </c>
      <c r="BP98" s="4">
        <v>0.23444444444444446</v>
      </c>
      <c r="BQ98" s="3">
        <v>1.111E-5</v>
      </c>
      <c r="BR98" s="3">
        <v>9.0000000000000002E-6</v>
      </c>
      <c r="BS98" s="3">
        <v>2.1100000000000001E-6</v>
      </c>
      <c r="BU98" t="s">
        <v>656</v>
      </c>
      <c r="BV98" s="5">
        <v>14</v>
      </c>
      <c r="BW98" s="19">
        <v>1.9339802132351775</v>
      </c>
      <c r="BX98" s="5">
        <v>3</v>
      </c>
      <c r="BY98" s="4">
        <v>9.5207854396862874</v>
      </c>
      <c r="BZ98" s="3">
        <v>87.372864790000008</v>
      </c>
      <c r="CA98" s="3">
        <v>8.3047853500000013</v>
      </c>
      <c r="CB98" s="3">
        <v>78.513783130000007</v>
      </c>
      <c r="CD98" t="s">
        <v>656</v>
      </c>
      <c r="CE98" s="5">
        <v>14</v>
      </c>
      <c r="CF98" s="19">
        <v>1.0008443396388853</v>
      </c>
      <c r="CG98" s="5">
        <v>3</v>
      </c>
      <c r="CH98" s="4">
        <v>4.633886082305974</v>
      </c>
      <c r="CI98" s="3">
        <v>95.457182630000005</v>
      </c>
      <c r="CJ98" s="3">
        <v>16.943399500000002</v>
      </c>
      <c r="CK98" s="3">
        <v>78.513783130000007</v>
      </c>
      <c r="CM98" t="s">
        <v>649</v>
      </c>
      <c r="CN98" s="5">
        <v>4</v>
      </c>
      <c r="CO98" s="238">
        <v>1.1101229617810577</v>
      </c>
      <c r="CP98" s="5">
        <v>3</v>
      </c>
      <c r="CQ98" s="4">
        <v>0.11725419317356556</v>
      </c>
      <c r="CR98" s="3">
        <v>862.98853188999999</v>
      </c>
      <c r="CS98" s="3">
        <v>772.41914790999999</v>
      </c>
      <c r="CT98" s="3">
        <v>90.569383979999998</v>
      </c>
      <c r="CV98" t="s">
        <v>649</v>
      </c>
      <c r="CW98" s="5">
        <v>4</v>
      </c>
      <c r="CX98" s="19">
        <v>1.1653479107424347</v>
      </c>
      <c r="CY98" s="5">
        <v>3</v>
      </c>
      <c r="CZ98" s="4">
        <v>0.13015274758580131</v>
      </c>
      <c r="DA98" s="3">
        <v>1666.9796823699999</v>
      </c>
      <c r="DB98" s="3">
        <v>1475.0038753000001</v>
      </c>
      <c r="DC98" s="3">
        <v>191.97580706999975</v>
      </c>
      <c r="DE98" s="20" t="s">
        <v>869</v>
      </c>
      <c r="DF98" s="5">
        <v>205</v>
      </c>
      <c r="DG98" s="19"/>
      <c r="DH98" s="5">
        <v>110</v>
      </c>
      <c r="DI98" s="4">
        <v>-1</v>
      </c>
      <c r="DJ98" s="3"/>
      <c r="DK98" s="3"/>
      <c r="DL98" s="3"/>
      <c r="DN98" s="20" t="s">
        <v>917</v>
      </c>
      <c r="DO98" s="5">
        <v>205</v>
      </c>
      <c r="DP98" s="19"/>
      <c r="DQ98" s="5">
        <v>118</v>
      </c>
      <c r="DR98" s="4">
        <v>-1</v>
      </c>
      <c r="DS98" s="3"/>
      <c r="DT98" s="3"/>
      <c r="DU98" s="3"/>
      <c r="DW98" s="20" t="s">
        <v>822</v>
      </c>
      <c r="DX98" s="5">
        <v>178</v>
      </c>
      <c r="DY98" s="19">
        <v>-3.1256970517355122E-6</v>
      </c>
      <c r="DZ98" s="5">
        <v>194</v>
      </c>
      <c r="EA98" s="4">
        <v>-0.3258580592399497</v>
      </c>
      <c r="EB98" s="3">
        <v>5.275700000000001E-4</v>
      </c>
      <c r="EC98" s="3">
        <v>7.8257999999999995E-4</v>
      </c>
      <c r="ED98" s="3">
        <v>-2.5500999999999985E-4</v>
      </c>
      <c r="EF98" s="20" t="s">
        <v>984</v>
      </c>
      <c r="EG98" s="5">
        <v>195</v>
      </c>
      <c r="EH98" s="19">
        <v>-1.1937155248735548E-5</v>
      </c>
      <c r="EI98" s="5">
        <v>194</v>
      </c>
      <c r="EJ98" s="4">
        <v>-0.89095942296888309</v>
      </c>
      <c r="EK98" s="3">
        <v>2.4066999999999998E-4</v>
      </c>
      <c r="EL98" s="3">
        <v>2.2071600000000001E-3</v>
      </c>
      <c r="EM98" s="3">
        <v>-1.96649E-3</v>
      </c>
    </row>
    <row r="99" spans="1:143" x14ac:dyDescent="0.35">
      <c r="A99" t="s">
        <v>658</v>
      </c>
      <c r="B99" s="5">
        <v>8</v>
      </c>
      <c r="C99" s="19">
        <v>-4.819156372812242</v>
      </c>
      <c r="D99" s="5">
        <v>98</v>
      </c>
      <c r="E99" s="4">
        <v>-0.62294996762681265</v>
      </c>
      <c r="F99" s="3">
        <v>119.25208936999999</v>
      </c>
      <c r="G99" s="3">
        <v>316.27656578999989</v>
      </c>
      <c r="H99" s="3">
        <v>-184.28216765999991</v>
      </c>
      <c r="J99" t="s">
        <v>646</v>
      </c>
      <c r="K99" s="5">
        <v>6</v>
      </c>
      <c r="L99" s="19">
        <v>-3.6834413506413517</v>
      </c>
      <c r="M99" s="5">
        <v>98</v>
      </c>
      <c r="N99" s="4">
        <v>-0.35138744348754991</v>
      </c>
      <c r="O99" s="3">
        <v>533.37448870000003</v>
      </c>
      <c r="P99" s="3">
        <v>822.33142627999973</v>
      </c>
      <c r="Q99" s="3">
        <v>-288.9569375799997</v>
      </c>
      <c r="S99" t="s">
        <v>646</v>
      </c>
      <c r="T99" s="5">
        <v>5</v>
      </c>
      <c r="U99" s="19">
        <v>-0.692827293405609</v>
      </c>
      <c r="V99" s="5">
        <v>98</v>
      </c>
      <c r="W99" s="4">
        <v>-6.9724336110447371E-2</v>
      </c>
      <c r="X99" s="3">
        <v>754.15842719000011</v>
      </c>
      <c r="Y99" s="3">
        <v>810.68274325999982</v>
      </c>
      <c r="Z99" s="3">
        <v>-56.524316069999713</v>
      </c>
      <c r="AB99" t="s">
        <v>651</v>
      </c>
      <c r="AC99" s="5">
        <v>2</v>
      </c>
      <c r="AD99" s="19">
        <v>-3.5647971456694303</v>
      </c>
      <c r="AE99" s="5">
        <v>98</v>
      </c>
      <c r="AF99" s="4">
        <v>-0.21330581837446982</v>
      </c>
      <c r="AG99" s="3">
        <v>2165.8529041700003</v>
      </c>
      <c r="AH99" s="3">
        <v>2753.106549860001</v>
      </c>
      <c r="AI99" s="3">
        <v>-587.25364569000067</v>
      </c>
      <c r="AK99" s="20" t="s">
        <v>898</v>
      </c>
      <c r="AL99" s="5">
        <v>192</v>
      </c>
      <c r="AM99" s="19">
        <v>6.9220904848318822E-5</v>
      </c>
      <c r="AN99" s="5">
        <v>98</v>
      </c>
      <c r="AO99" s="4">
        <v>-1</v>
      </c>
      <c r="AP99" s="3">
        <v>2.8300000000000001E-3</v>
      </c>
      <c r="AQ99" s="3"/>
      <c r="AR99" s="3">
        <v>2.8300000000000001E-3</v>
      </c>
      <c r="AT99" s="20" t="s">
        <v>990</v>
      </c>
      <c r="AU99" s="5">
        <v>144</v>
      </c>
      <c r="AV99" s="19">
        <v>1.2494412387934698E-4</v>
      </c>
      <c r="AW99" s="5">
        <v>98</v>
      </c>
      <c r="AX99" s="4">
        <v>3.7838738895036084E-2</v>
      </c>
      <c r="AY99" s="3">
        <v>0.26883661999999997</v>
      </c>
      <c r="AZ99" s="3">
        <v>0.25903505999999998</v>
      </c>
      <c r="BA99" s="3">
        <v>9.8015599999999869E-3</v>
      </c>
      <c r="BC99" s="20" t="s">
        <v>879</v>
      </c>
      <c r="BD99" s="5">
        <v>209</v>
      </c>
      <c r="BE99" s="19">
        <v>4.6332045235717198E-7</v>
      </c>
      <c r="BF99" s="5">
        <v>98</v>
      </c>
      <c r="BG99" s="4">
        <v>-1</v>
      </c>
      <c r="BH99" s="3">
        <v>3.7799999999999997E-5</v>
      </c>
      <c r="BI99" s="3"/>
      <c r="BJ99" s="3">
        <v>3.7799999999999997E-5</v>
      </c>
      <c r="BL99" s="20" t="s">
        <v>895</v>
      </c>
      <c r="BM99" s="5">
        <v>217</v>
      </c>
      <c r="BN99" s="19"/>
      <c r="BO99" s="5">
        <v>98</v>
      </c>
      <c r="BP99" s="4">
        <v>-1</v>
      </c>
      <c r="BQ99" s="3"/>
      <c r="BR99" s="3"/>
      <c r="BS99" s="3"/>
      <c r="BU99" t="s">
        <v>665</v>
      </c>
      <c r="BV99" s="5">
        <v>3</v>
      </c>
      <c r="BW99" s="19">
        <v>2.3016060896399035</v>
      </c>
      <c r="BX99" s="5">
        <v>2</v>
      </c>
      <c r="BY99" s="4">
        <v>0.23091697603606143</v>
      </c>
      <c r="BZ99" s="3">
        <v>501.59484106000002</v>
      </c>
      <c r="CA99" s="3">
        <v>407.49689120000011</v>
      </c>
      <c r="CB99" s="3">
        <v>190.84749689999967</v>
      </c>
      <c r="CD99" t="s">
        <v>665</v>
      </c>
      <c r="CE99" s="5">
        <v>3</v>
      </c>
      <c r="CF99" s="19">
        <v>2.4328038898641511</v>
      </c>
      <c r="CG99" s="5">
        <v>2</v>
      </c>
      <c r="CH99" s="4">
        <v>0.25217913386593183</v>
      </c>
      <c r="CI99" s="3">
        <v>947.64086823999969</v>
      </c>
      <c r="CJ99" s="3">
        <v>756.79337134000002</v>
      </c>
      <c r="CK99" s="3">
        <v>190.84749689999967</v>
      </c>
      <c r="CM99" t="s">
        <v>652</v>
      </c>
      <c r="CN99" s="5">
        <v>1</v>
      </c>
      <c r="CO99" s="19">
        <v>1.3216130460087749</v>
      </c>
      <c r="CP99" s="5">
        <v>2</v>
      </c>
      <c r="CQ99" s="4">
        <v>0.10541471539229819</v>
      </c>
      <c r="CR99" s="3">
        <v>1130.6772300499999</v>
      </c>
      <c r="CS99" s="3">
        <v>1022.85342714</v>
      </c>
      <c r="CT99" s="3">
        <v>107.82380290999993</v>
      </c>
      <c r="CV99" t="s">
        <v>652</v>
      </c>
      <c r="CW99" s="5">
        <v>1</v>
      </c>
      <c r="CX99" s="19">
        <v>1.4070266154997453</v>
      </c>
      <c r="CY99" s="5">
        <v>2</v>
      </c>
      <c r="CZ99" s="4">
        <v>0.11171991933159275</v>
      </c>
      <c r="DA99" s="3">
        <v>2306.5240462800002</v>
      </c>
      <c r="DB99" s="3">
        <v>2074.7348375900001</v>
      </c>
      <c r="DC99" s="3">
        <v>231.78920869000012</v>
      </c>
      <c r="DE99" s="20" t="s">
        <v>877</v>
      </c>
      <c r="DF99" s="5">
        <v>205</v>
      </c>
      <c r="DG99" s="19"/>
      <c r="DH99" s="5">
        <v>110</v>
      </c>
      <c r="DI99" s="4">
        <v>-1</v>
      </c>
      <c r="DJ99" s="3"/>
      <c r="DK99" s="3"/>
      <c r="DL99" s="3"/>
      <c r="DN99" s="20" t="s">
        <v>770</v>
      </c>
      <c r="DO99" s="5">
        <v>205</v>
      </c>
      <c r="DP99" s="19"/>
      <c r="DQ99" s="5">
        <v>118</v>
      </c>
      <c r="DR99" s="4">
        <v>-1</v>
      </c>
      <c r="DS99" s="3"/>
      <c r="DT99" s="3"/>
      <c r="DU99" s="3"/>
      <c r="DW99" s="20" t="s">
        <v>876</v>
      </c>
      <c r="DX99" s="5">
        <v>201</v>
      </c>
      <c r="DY99" s="19">
        <v>-2.3065513948299637E-6</v>
      </c>
      <c r="DZ99" s="5">
        <v>193</v>
      </c>
      <c r="EA99" s="4">
        <v>-1</v>
      </c>
      <c r="EB99" s="3"/>
      <c r="EC99" s="3">
        <v>1.8818E-4</v>
      </c>
      <c r="ED99" s="3">
        <v>-1.8818E-4</v>
      </c>
      <c r="EF99" s="20" t="s">
        <v>849</v>
      </c>
      <c r="EG99" s="5">
        <v>171</v>
      </c>
      <c r="EH99" s="19">
        <v>-1.1532388628012491E-5</v>
      </c>
      <c r="EI99" s="5">
        <v>193</v>
      </c>
      <c r="EJ99" s="4">
        <v>-0.56134322184138985</v>
      </c>
      <c r="EK99" s="3">
        <v>1.48459E-3</v>
      </c>
      <c r="EL99" s="3">
        <v>3.3844000000000001E-3</v>
      </c>
      <c r="EM99" s="3">
        <v>-1.89981E-3</v>
      </c>
    </row>
    <row r="100" spans="1:143" x14ac:dyDescent="0.35">
      <c r="A100" t="s">
        <v>646</v>
      </c>
      <c r="B100" s="5">
        <v>6</v>
      </c>
      <c r="C100" s="19">
        <v>-5.9675709001680515</v>
      </c>
      <c r="D100" s="5">
        <v>99</v>
      </c>
      <c r="E100" s="4">
        <v>-0.6002354054993575</v>
      </c>
      <c r="F100" s="3">
        <v>162.49105921000009</v>
      </c>
      <c r="G100" s="3">
        <v>406.46685936</v>
      </c>
      <c r="H100" s="3">
        <v>-288.9569375799997</v>
      </c>
      <c r="J100" t="s">
        <v>651</v>
      </c>
      <c r="K100" s="5">
        <v>1</v>
      </c>
      <c r="L100" s="19">
        <v>-3.7953210821671952</v>
      </c>
      <c r="M100" s="5">
        <v>99</v>
      </c>
      <c r="N100" s="4">
        <v>-0.20372171090672719</v>
      </c>
      <c r="O100" s="3">
        <v>1163.7386260599997</v>
      </c>
      <c r="P100" s="3">
        <v>1461.47225411</v>
      </c>
      <c r="Q100" s="3">
        <v>-297.73362805000033</v>
      </c>
      <c r="S100" t="s">
        <v>651</v>
      </c>
      <c r="T100" s="5">
        <v>2</v>
      </c>
      <c r="U100" s="19">
        <v>-5.8036824322607341</v>
      </c>
      <c r="V100" s="5">
        <v>99</v>
      </c>
      <c r="W100" s="4">
        <v>-0.31314065702247462</v>
      </c>
      <c r="X100" s="3">
        <v>1038.5856562700001</v>
      </c>
      <c r="Y100" s="3">
        <v>1512.0790987100011</v>
      </c>
      <c r="Z100" s="3">
        <v>-473.49344244000099</v>
      </c>
      <c r="AB100" t="s">
        <v>646</v>
      </c>
      <c r="AC100" s="5">
        <v>5</v>
      </c>
      <c r="AD100" s="19">
        <v>-3.7905296050265247</v>
      </c>
      <c r="AE100" s="5">
        <v>99</v>
      </c>
      <c r="AF100" s="4">
        <v>-0.32602288729638162</v>
      </c>
      <c r="AG100" s="3">
        <v>1290.8858864900003</v>
      </c>
      <c r="AH100" s="3">
        <v>1915.3259986999999</v>
      </c>
      <c r="AI100" s="3">
        <v>-624.4401122099996</v>
      </c>
      <c r="AK100" s="20" t="s">
        <v>876</v>
      </c>
      <c r="AL100" s="5">
        <v>194</v>
      </c>
      <c r="AM100" s="19">
        <v>6.698406677468674E-5</v>
      </c>
      <c r="AN100" s="5">
        <v>99</v>
      </c>
      <c r="AO100" s="4">
        <v>-1</v>
      </c>
      <c r="AP100" s="3">
        <v>2.7385500000000002E-3</v>
      </c>
      <c r="AQ100" s="3"/>
      <c r="AR100" s="3">
        <v>2.7385500000000002E-3</v>
      </c>
      <c r="AT100" s="20" t="s">
        <v>983</v>
      </c>
      <c r="AU100" s="5">
        <v>179</v>
      </c>
      <c r="AV100" s="19">
        <v>1.1250702367242865E-4</v>
      </c>
      <c r="AW100" s="5">
        <v>99</v>
      </c>
      <c r="AX100" s="4">
        <v>0.70306345088099009</v>
      </c>
      <c r="AY100" s="3">
        <v>2.1379389999999998E-2</v>
      </c>
      <c r="AZ100" s="3">
        <v>1.2553489999999999E-2</v>
      </c>
      <c r="BA100" s="3">
        <v>8.8258999999999994E-3</v>
      </c>
      <c r="BC100" s="20" t="s">
        <v>1028</v>
      </c>
      <c r="BD100" s="5">
        <v>193</v>
      </c>
      <c r="BE100" s="19">
        <v>4.3770299877446057E-7</v>
      </c>
      <c r="BF100" s="5">
        <v>99</v>
      </c>
      <c r="BG100" s="4">
        <v>0.15618439468159551</v>
      </c>
      <c r="BH100" s="3">
        <v>2.6435E-4</v>
      </c>
      <c r="BI100" s="3">
        <v>2.2864000000000001E-4</v>
      </c>
      <c r="BJ100" s="3">
        <v>3.5709999999999995E-5</v>
      </c>
      <c r="BL100" s="20" t="s">
        <v>914</v>
      </c>
      <c r="BM100" s="5">
        <v>217</v>
      </c>
      <c r="BN100" s="19"/>
      <c r="BO100" s="5">
        <v>98</v>
      </c>
      <c r="BP100" s="4">
        <v>-1</v>
      </c>
      <c r="BQ100" s="3"/>
      <c r="BR100" s="3"/>
      <c r="BS100" s="3"/>
      <c r="BU100" t="s">
        <v>645</v>
      </c>
      <c r="BV100" s="5">
        <v>2</v>
      </c>
      <c r="BW100" s="19">
        <v>4.6267733700011329</v>
      </c>
      <c r="BX100" s="5">
        <v>1</v>
      </c>
      <c r="BY100" s="4">
        <v>0.49399773819093351</v>
      </c>
      <c r="BZ100" s="3">
        <v>572.07421096999974</v>
      </c>
      <c r="CA100" s="3">
        <v>382.91504487999998</v>
      </c>
      <c r="CB100" s="3">
        <v>422.64174961999993</v>
      </c>
      <c r="CD100" t="s">
        <v>645</v>
      </c>
      <c r="CE100" s="5">
        <v>2</v>
      </c>
      <c r="CF100" s="19">
        <v>5.3875712765218262</v>
      </c>
      <c r="CG100" s="5">
        <v>1</v>
      </c>
      <c r="CH100" s="4">
        <v>0.60742964917716069</v>
      </c>
      <c r="CI100" s="3">
        <v>1118.4289081699999</v>
      </c>
      <c r="CJ100" s="3">
        <v>695.78715854999996</v>
      </c>
      <c r="CK100" s="3">
        <v>422.64174961999993</v>
      </c>
      <c r="CM100" t="s">
        <v>645</v>
      </c>
      <c r="CN100" s="5">
        <v>6</v>
      </c>
      <c r="CO100" s="19">
        <v>3.8145961087935563</v>
      </c>
      <c r="CP100" s="5">
        <v>1</v>
      </c>
      <c r="CQ100" s="4">
        <v>1.5477398040748902</v>
      </c>
      <c r="CR100" s="3">
        <v>512.29015528000002</v>
      </c>
      <c r="CS100" s="3">
        <v>201.0763243799999</v>
      </c>
      <c r="CT100" s="3">
        <v>311.21383090000012</v>
      </c>
      <c r="CV100" t="s">
        <v>645</v>
      </c>
      <c r="CW100" s="5">
        <v>6</v>
      </c>
      <c r="CX100" s="19">
        <v>3.0007245001920975</v>
      </c>
      <c r="CY100" s="5">
        <v>1</v>
      </c>
      <c r="CZ100" s="4">
        <v>1.3458749396429677</v>
      </c>
      <c r="DA100" s="3">
        <v>861.62278213000013</v>
      </c>
      <c r="DB100" s="3">
        <v>367.29271776999991</v>
      </c>
      <c r="DC100" s="3">
        <v>494.33006436000022</v>
      </c>
      <c r="DE100" s="20" t="s">
        <v>856</v>
      </c>
      <c r="DF100" s="5">
        <v>205</v>
      </c>
      <c r="DG100" s="19"/>
      <c r="DH100" s="5">
        <v>110</v>
      </c>
      <c r="DI100" s="4">
        <v>-1</v>
      </c>
      <c r="DJ100" s="3"/>
      <c r="DK100" s="3"/>
      <c r="DL100" s="3"/>
      <c r="DN100" s="20" t="s">
        <v>918</v>
      </c>
      <c r="DO100" s="5">
        <v>205</v>
      </c>
      <c r="DP100" s="19"/>
      <c r="DQ100" s="5">
        <v>118</v>
      </c>
      <c r="DR100" s="4">
        <v>-1</v>
      </c>
      <c r="DS100" s="3"/>
      <c r="DT100" s="3"/>
      <c r="DU100" s="3"/>
      <c r="DW100" s="20" t="s">
        <v>976</v>
      </c>
      <c r="DX100" s="5">
        <v>170</v>
      </c>
      <c r="DY100" s="19">
        <v>-1.6929582243273179E-6</v>
      </c>
      <c r="DZ100" s="5">
        <v>192</v>
      </c>
      <c r="EA100" s="4">
        <v>-8.4786131709473134E-2</v>
      </c>
      <c r="EB100" s="3">
        <v>1.49092E-3</v>
      </c>
      <c r="EC100" s="3">
        <v>1.62904E-3</v>
      </c>
      <c r="ED100" s="3">
        <v>-1.3812000000000004E-4</v>
      </c>
      <c r="EF100" s="20" t="s">
        <v>804</v>
      </c>
      <c r="EG100" s="5">
        <v>202</v>
      </c>
      <c r="EH100" s="19">
        <v>-1.0799705197879422E-5</v>
      </c>
      <c r="EI100" s="5">
        <v>192</v>
      </c>
      <c r="EJ100" s="4">
        <v>-0.93533005278321035</v>
      </c>
      <c r="EK100" s="3">
        <v>1.2301E-4</v>
      </c>
      <c r="EL100" s="3">
        <v>1.9021200000000002E-3</v>
      </c>
      <c r="EM100" s="3">
        <v>-1.7791100000000002E-3</v>
      </c>
    </row>
    <row r="101" spans="1:143" x14ac:dyDescent="0.35">
      <c r="A101" t="s">
        <v>368</v>
      </c>
      <c r="B101" s="5">
        <v>1</v>
      </c>
      <c r="C101" s="19">
        <v>-5.4976918654534961</v>
      </c>
      <c r="D101" s="5">
        <v>99</v>
      </c>
      <c r="E101" s="4">
        <v>-5.4976918654534912E-2</v>
      </c>
      <c r="F101" s="3">
        <v>3863.5948577500008</v>
      </c>
      <c r="G101" s="3">
        <v>4088.3603099400016</v>
      </c>
      <c r="H101" s="3">
        <v>-138.80052358000376</v>
      </c>
      <c r="J101" t="s">
        <v>368</v>
      </c>
      <c r="K101" s="5">
        <v>1</v>
      </c>
      <c r="L101" s="19">
        <v>-1.7693417999479908</v>
      </c>
      <c r="M101" s="5">
        <v>96</v>
      </c>
      <c r="N101" s="4">
        <v>-1.7693417999479877E-2</v>
      </c>
      <c r="O101" s="3">
        <v>7705.9541520899975</v>
      </c>
      <c r="P101" s="3">
        <v>7844.7546756700012</v>
      </c>
      <c r="Q101" s="3">
        <v>-138.80052358000376</v>
      </c>
      <c r="S101" t="s">
        <v>368</v>
      </c>
      <c r="T101" s="5">
        <v>1</v>
      </c>
      <c r="U101" s="19">
        <v>2.2965079995904656</v>
      </c>
      <c r="V101" s="5">
        <v>2</v>
      </c>
      <c r="W101" s="4">
        <v>2.2965079995904691E-2</v>
      </c>
      <c r="X101" s="3">
        <v>8345.8608026299989</v>
      </c>
      <c r="Y101" s="3">
        <v>8158.5001930500021</v>
      </c>
      <c r="Z101" s="3">
        <v>187.36060957999689</v>
      </c>
      <c r="AB101" t="s">
        <v>368</v>
      </c>
      <c r="AC101" s="5">
        <v>1</v>
      </c>
      <c r="AD101" s="19">
        <v>-1.3295422421828922</v>
      </c>
      <c r="AE101" s="5">
        <v>98</v>
      </c>
      <c r="AF101" s="4">
        <v>-1.3295422421828906E-2</v>
      </c>
      <c r="AG101" s="3">
        <v>16254.6657418</v>
      </c>
      <c r="AH101" s="3">
        <v>16473.690414710003</v>
      </c>
      <c r="AI101" s="3">
        <v>-219.02467291000357</v>
      </c>
      <c r="AK101" s="20" t="s">
        <v>756</v>
      </c>
      <c r="AL101" s="5">
        <v>183</v>
      </c>
      <c r="AM101" s="19">
        <v>5.4001111267817795E-5</v>
      </c>
      <c r="AN101" s="5">
        <v>100</v>
      </c>
      <c r="AO101" s="4">
        <v>0.33417997426776669</v>
      </c>
      <c r="AP101" s="3">
        <v>8.8142600000000008E-3</v>
      </c>
      <c r="AQ101" s="3">
        <v>6.6065000000000004E-3</v>
      </c>
      <c r="AR101" s="3">
        <v>2.2077600000000005E-3</v>
      </c>
      <c r="AT101" s="20" t="s">
        <v>811</v>
      </c>
      <c r="AU101" s="5">
        <v>78</v>
      </c>
      <c r="AV101" s="19">
        <v>1.0595640454862369E-4</v>
      </c>
      <c r="AW101" s="5">
        <v>100</v>
      </c>
      <c r="AX101" s="4">
        <v>1.7842841961359657E-3</v>
      </c>
      <c r="AY101" s="3">
        <v>4.6667739499999996</v>
      </c>
      <c r="AZ101" s="3">
        <v>4.6584619299999996</v>
      </c>
      <c r="BA101" s="3">
        <v>8.3120199999999755E-3</v>
      </c>
      <c r="BC101" s="20" t="s">
        <v>999</v>
      </c>
      <c r="BD101" s="5">
        <v>206</v>
      </c>
      <c r="BE101" s="19">
        <v>4.1551754854254314E-7</v>
      </c>
      <c r="BF101" s="5">
        <v>100</v>
      </c>
      <c r="BG101" s="4">
        <v>-1</v>
      </c>
      <c r="BH101" s="3">
        <v>3.3899999999999997E-5</v>
      </c>
      <c r="BI101" s="3"/>
      <c r="BJ101" s="3">
        <v>3.3899999999999997E-5</v>
      </c>
      <c r="BL101" s="20" t="s">
        <v>985</v>
      </c>
      <c r="BM101" s="5">
        <v>217</v>
      </c>
      <c r="BN101" s="19"/>
      <c r="BO101" s="5">
        <v>98</v>
      </c>
      <c r="BP101" s="4">
        <v>-1</v>
      </c>
      <c r="BQ101" s="3"/>
      <c r="BR101" s="3"/>
      <c r="BS101" s="3"/>
      <c r="BU101" t="s">
        <v>368</v>
      </c>
      <c r="BV101" s="5">
        <v>1</v>
      </c>
      <c r="BW101" s="19">
        <v>-5.4976918654534961</v>
      </c>
      <c r="BX101" s="5">
        <v>99</v>
      </c>
      <c r="BY101" s="4">
        <v>-5.4976918654534912E-2</v>
      </c>
      <c r="BZ101" s="3">
        <v>3863.5948577500008</v>
      </c>
      <c r="CA101" s="3">
        <v>4088.3603099400016</v>
      </c>
      <c r="CB101" s="3">
        <v>-138.80052358000376</v>
      </c>
      <c r="CD101" t="s">
        <v>368</v>
      </c>
      <c r="CE101" s="5">
        <v>1</v>
      </c>
      <c r="CF101" s="19">
        <v>-1.7693417999479908</v>
      </c>
      <c r="CG101" s="5">
        <v>96</v>
      </c>
      <c r="CH101" s="4">
        <v>-1.7693417999479877E-2</v>
      </c>
      <c r="CI101" s="3">
        <v>7705.9541520899975</v>
      </c>
      <c r="CJ101" s="3">
        <v>7844.7546756700012</v>
      </c>
      <c r="CK101" s="3">
        <v>-138.80052358000376</v>
      </c>
      <c r="CM101" t="s">
        <v>368</v>
      </c>
      <c r="CN101" s="5">
        <v>1</v>
      </c>
      <c r="CO101" s="19">
        <v>2.2965079995904656</v>
      </c>
      <c r="CP101" s="5">
        <v>2</v>
      </c>
      <c r="CQ101" s="4">
        <v>2.2965079995904691E-2</v>
      </c>
      <c r="CR101" s="3">
        <v>8345.8608026299989</v>
      </c>
      <c r="CS101" s="3">
        <v>8158.5001930500021</v>
      </c>
      <c r="CT101" s="3">
        <v>187.36060957999689</v>
      </c>
      <c r="CV101" t="s">
        <v>368</v>
      </c>
      <c r="CW101" s="5">
        <v>1</v>
      </c>
      <c r="CX101" s="19">
        <v>-1.3295422421828922</v>
      </c>
      <c r="CY101" s="5">
        <v>98</v>
      </c>
      <c r="CZ101" s="4">
        <v>-1.3295422421828906E-2</v>
      </c>
      <c r="DA101" s="3">
        <v>16254.6657418</v>
      </c>
      <c r="DB101" s="3">
        <v>16473.690414710003</v>
      </c>
      <c r="DC101" s="3">
        <v>-219.02467291000357</v>
      </c>
      <c r="DE101" s="20" t="s">
        <v>880</v>
      </c>
      <c r="DF101" s="5">
        <v>205</v>
      </c>
      <c r="DG101" s="19"/>
      <c r="DH101" s="5">
        <v>110</v>
      </c>
      <c r="DI101" s="4">
        <v>-1</v>
      </c>
      <c r="DJ101" s="3"/>
      <c r="DK101" s="3"/>
      <c r="DL101" s="3"/>
      <c r="DN101" s="20" t="s">
        <v>964</v>
      </c>
      <c r="DO101" s="5">
        <v>205</v>
      </c>
      <c r="DP101" s="19"/>
      <c r="DQ101" s="5">
        <v>118</v>
      </c>
      <c r="DR101" s="4">
        <v>-1</v>
      </c>
      <c r="DS101" s="3"/>
      <c r="DT101" s="3"/>
      <c r="DU101" s="3"/>
      <c r="DW101" s="20" t="s">
        <v>840</v>
      </c>
      <c r="DX101" s="5">
        <v>141</v>
      </c>
      <c r="DY101" s="19">
        <v>-8.9244344275464797E-7</v>
      </c>
      <c r="DZ101" s="5">
        <v>191</v>
      </c>
      <c r="EA101" s="4">
        <v>-1</v>
      </c>
      <c r="EB101" s="3"/>
      <c r="EC101" s="3">
        <v>7.2810000000000003E-5</v>
      </c>
      <c r="ED101" s="3">
        <v>-7.2810000000000003E-5</v>
      </c>
      <c r="EF101" s="20" t="s">
        <v>873</v>
      </c>
      <c r="EG101" s="5">
        <v>182</v>
      </c>
      <c r="EH101" s="19">
        <v>-1.0611708463569388E-5</v>
      </c>
      <c r="EI101" s="5">
        <v>191</v>
      </c>
      <c r="EJ101" s="4">
        <v>-0.72115011756940728</v>
      </c>
      <c r="EK101" s="3">
        <v>6.7595999999999997E-4</v>
      </c>
      <c r="EL101" s="3">
        <v>2.4241000000000002E-3</v>
      </c>
      <c r="EM101" s="3">
        <v>-1.7481400000000002E-3</v>
      </c>
    </row>
    <row r="102" spans="1:143" x14ac:dyDescent="0.35">
      <c r="AK102" s="20" t="s">
        <v>882</v>
      </c>
      <c r="AL102" s="5">
        <v>195</v>
      </c>
      <c r="AM102" s="19">
        <v>4.0278494926103189E-5</v>
      </c>
      <c r="AN102" s="5">
        <v>101</v>
      </c>
      <c r="AO102" s="4">
        <v>-1</v>
      </c>
      <c r="AP102" s="3">
        <v>1.6467299999999999E-3</v>
      </c>
      <c r="AQ102" s="3"/>
      <c r="AR102" s="3">
        <v>1.6467299999999999E-3</v>
      </c>
      <c r="AT102" s="20" t="s">
        <v>790</v>
      </c>
      <c r="AU102" s="5">
        <v>184</v>
      </c>
      <c r="AV102" s="19">
        <v>1.0275260773927977E-4</v>
      </c>
      <c r="AW102" s="5">
        <v>101</v>
      </c>
      <c r="AX102" s="4">
        <v>-1</v>
      </c>
      <c r="AY102" s="3">
        <v>8.0606900000000023E-3</v>
      </c>
      <c r="AZ102" s="3"/>
      <c r="BA102" s="3">
        <v>8.0606900000000023E-3</v>
      </c>
      <c r="BC102" s="20" t="s">
        <v>803</v>
      </c>
      <c r="BD102" s="5">
        <v>210</v>
      </c>
      <c r="BE102" s="19">
        <v>3.0667401370308052E-7</v>
      </c>
      <c r="BF102" s="5">
        <v>101</v>
      </c>
      <c r="BG102" s="4">
        <v>-1</v>
      </c>
      <c r="BH102" s="3">
        <v>2.5020000000000001E-5</v>
      </c>
      <c r="BI102" s="3"/>
      <c r="BJ102" s="3">
        <v>2.5020000000000001E-5</v>
      </c>
      <c r="BL102" s="20" t="s">
        <v>917</v>
      </c>
      <c r="BM102" s="5">
        <v>217</v>
      </c>
      <c r="BN102" s="19"/>
      <c r="BO102" s="5">
        <v>98</v>
      </c>
      <c r="BP102" s="4">
        <v>-1</v>
      </c>
      <c r="BQ102" s="3"/>
      <c r="BR102" s="3"/>
      <c r="BS102" s="3"/>
      <c r="DE102" s="20" t="s">
        <v>964</v>
      </c>
      <c r="DF102" s="5">
        <v>205</v>
      </c>
      <c r="DG102" s="19"/>
      <c r="DH102" s="5">
        <v>110</v>
      </c>
      <c r="DI102" s="4">
        <v>-1</v>
      </c>
      <c r="DJ102" s="3"/>
      <c r="DK102" s="3"/>
      <c r="DL102" s="3"/>
      <c r="DN102" s="20" t="s">
        <v>797</v>
      </c>
      <c r="DO102" s="5">
        <v>205</v>
      </c>
      <c r="DP102" s="19"/>
      <c r="DQ102" s="5">
        <v>118</v>
      </c>
      <c r="DR102" s="4">
        <v>-1</v>
      </c>
      <c r="DS102" s="3"/>
      <c r="DT102" s="3"/>
      <c r="DU102" s="3"/>
      <c r="DW102" s="20" t="s">
        <v>983</v>
      </c>
      <c r="DX102" s="5">
        <v>196</v>
      </c>
      <c r="DY102" s="19">
        <v>-8.6817427620260528E-7</v>
      </c>
      <c r="DZ102" s="5">
        <v>190</v>
      </c>
      <c r="EA102" s="4">
        <v>-0.22875690340083321</v>
      </c>
      <c r="EB102" s="3">
        <v>2.388E-4</v>
      </c>
      <c r="EC102" s="3">
        <v>3.0962999999999997E-4</v>
      </c>
      <c r="ED102" s="3">
        <v>-7.0829999999999971E-5</v>
      </c>
      <c r="EF102" s="20" t="s">
        <v>982</v>
      </c>
      <c r="EG102" s="5">
        <v>204</v>
      </c>
      <c r="EH102" s="19">
        <v>-9.9732965634277535E-6</v>
      </c>
      <c r="EI102" s="5">
        <v>190</v>
      </c>
      <c r="EJ102" s="4">
        <v>-0.95602106426929678</v>
      </c>
      <c r="EK102" s="3">
        <v>7.5580000000000005E-5</v>
      </c>
      <c r="EL102" s="3">
        <v>1.7185500000000001E-3</v>
      </c>
      <c r="EM102" s="3">
        <v>-1.6429700000000001E-3</v>
      </c>
    </row>
    <row r="103" spans="1:143" x14ac:dyDescent="0.35">
      <c r="AK103" s="20" t="s">
        <v>790</v>
      </c>
      <c r="AL103" s="5">
        <v>184</v>
      </c>
      <c r="AM103" s="19">
        <v>2.7171039629242035E-5</v>
      </c>
      <c r="AN103" s="5">
        <v>102</v>
      </c>
      <c r="AO103" s="4">
        <v>-1</v>
      </c>
      <c r="AP103" s="3">
        <v>1.11085E-3</v>
      </c>
      <c r="AQ103" s="3"/>
      <c r="AR103" s="3">
        <v>1.11085E-3</v>
      </c>
      <c r="AT103" s="20" t="s">
        <v>878</v>
      </c>
      <c r="AU103" s="5">
        <v>185</v>
      </c>
      <c r="AV103" s="19">
        <v>9.2247626588551565E-5</v>
      </c>
      <c r="AW103" s="5">
        <v>102</v>
      </c>
      <c r="AX103" s="4">
        <v>-1</v>
      </c>
      <c r="AY103" s="3">
        <v>7.2366000000000002E-3</v>
      </c>
      <c r="AZ103" s="3"/>
      <c r="BA103" s="3">
        <v>7.2366000000000002E-3</v>
      </c>
      <c r="BC103" s="20" t="s">
        <v>847</v>
      </c>
      <c r="BD103" s="5">
        <v>177</v>
      </c>
      <c r="BE103" s="19">
        <v>2.7174112245392868E-7</v>
      </c>
      <c r="BF103" s="5">
        <v>102</v>
      </c>
      <c r="BG103" s="4">
        <v>1.9919137466307282</v>
      </c>
      <c r="BH103" s="3">
        <v>3.3300000000000003E-5</v>
      </c>
      <c r="BI103" s="3">
        <v>1.113E-5</v>
      </c>
      <c r="BJ103" s="3">
        <v>2.2170000000000003E-5</v>
      </c>
      <c r="BL103" s="20" t="s">
        <v>965</v>
      </c>
      <c r="BM103" s="5">
        <v>217</v>
      </c>
      <c r="BN103" s="19"/>
      <c r="BO103" s="5">
        <v>98</v>
      </c>
      <c r="BP103" s="4">
        <v>-1</v>
      </c>
      <c r="BQ103" s="3"/>
      <c r="BR103" s="3"/>
      <c r="BS103" s="3"/>
      <c r="DE103" s="20" t="s">
        <v>864</v>
      </c>
      <c r="DF103" s="5">
        <v>205</v>
      </c>
      <c r="DG103" s="19"/>
      <c r="DH103" s="5">
        <v>110</v>
      </c>
      <c r="DI103" s="4">
        <v>-1</v>
      </c>
      <c r="DJ103" s="3"/>
      <c r="DK103" s="3"/>
      <c r="DL103" s="3"/>
      <c r="DN103" s="20" t="s">
        <v>870</v>
      </c>
      <c r="DO103" s="5">
        <v>205</v>
      </c>
      <c r="DP103" s="19"/>
      <c r="DQ103" s="5">
        <v>118</v>
      </c>
      <c r="DR103" s="4">
        <v>-1</v>
      </c>
      <c r="DS103" s="3"/>
      <c r="DT103" s="3"/>
      <c r="DU103" s="3"/>
      <c r="DW103" s="20" t="s">
        <v>1033</v>
      </c>
      <c r="DX103" s="5">
        <v>186</v>
      </c>
      <c r="DY103" s="19">
        <v>-6.1359317050264623E-7</v>
      </c>
      <c r="DZ103" s="5">
        <v>189</v>
      </c>
      <c r="EA103" s="4">
        <v>-0.1004575373254134</v>
      </c>
      <c r="EB103" s="3">
        <v>4.4826000000000002E-4</v>
      </c>
      <c r="EC103" s="3">
        <v>4.9832000000000001E-4</v>
      </c>
      <c r="ED103" s="3">
        <v>-5.0059999999999992E-5</v>
      </c>
      <c r="EF103" s="20" t="s">
        <v>880</v>
      </c>
      <c r="EG103" s="5">
        <v>157</v>
      </c>
      <c r="EH103" s="19">
        <v>-9.1836738576140923E-6</v>
      </c>
      <c r="EI103" s="5">
        <v>189</v>
      </c>
      <c r="EJ103" s="4">
        <v>-0.20560766715501488</v>
      </c>
      <c r="EK103" s="3">
        <v>5.8452499999999998E-3</v>
      </c>
      <c r="EL103" s="3">
        <v>7.3581400000000009E-3</v>
      </c>
      <c r="EM103" s="3">
        <v>-1.5128900000000011E-3</v>
      </c>
    </row>
    <row r="104" spans="1:143" x14ac:dyDescent="0.35">
      <c r="AK104" s="20" t="s">
        <v>763</v>
      </c>
      <c r="AL104" s="5">
        <v>145</v>
      </c>
      <c r="AM104" s="19">
        <v>2.5548384213115343E-5</v>
      </c>
      <c r="AN104" s="5">
        <v>103</v>
      </c>
      <c r="AO104" s="4">
        <v>2.9309105826885729E-2</v>
      </c>
      <c r="AP104" s="3">
        <v>3.6682239999999998E-2</v>
      </c>
      <c r="AQ104" s="3">
        <v>3.5637730000000013E-2</v>
      </c>
      <c r="AR104" s="3">
        <v>1.0445099999999846E-3</v>
      </c>
      <c r="AT104" s="20" t="s">
        <v>780</v>
      </c>
      <c r="AU104" s="5">
        <v>176</v>
      </c>
      <c r="AV104" s="19">
        <v>5.4759647402652702E-5</v>
      </c>
      <c r="AW104" s="5">
        <v>103</v>
      </c>
      <c r="AX104" s="4">
        <v>0.14812705017946248</v>
      </c>
      <c r="AY104" s="3">
        <v>3.3296270000000003E-2</v>
      </c>
      <c r="AZ104" s="3">
        <v>2.900051E-2</v>
      </c>
      <c r="BA104" s="3">
        <v>4.2957600000000026E-3</v>
      </c>
      <c r="BC104" s="20" t="s">
        <v>780</v>
      </c>
      <c r="BD104" s="5">
        <v>213</v>
      </c>
      <c r="BE104" s="19">
        <v>1.3617699009757092E-7</v>
      </c>
      <c r="BF104" s="5">
        <v>103</v>
      </c>
      <c r="BG104" s="4">
        <v>-1</v>
      </c>
      <c r="BH104" s="3">
        <v>1.111E-5</v>
      </c>
      <c r="BI104" s="3"/>
      <c r="BJ104" s="3">
        <v>1.111E-5</v>
      </c>
      <c r="BL104" s="20" t="s">
        <v>918</v>
      </c>
      <c r="BM104" s="5">
        <v>217</v>
      </c>
      <c r="BN104" s="19"/>
      <c r="BO104" s="5">
        <v>98</v>
      </c>
      <c r="BP104" s="4">
        <v>-1</v>
      </c>
      <c r="BQ104" s="3"/>
      <c r="BR104" s="3"/>
      <c r="BS104" s="3"/>
      <c r="DE104" s="20" t="s">
        <v>975</v>
      </c>
      <c r="DF104" s="5">
        <v>205</v>
      </c>
      <c r="DG104" s="19"/>
      <c r="DH104" s="5">
        <v>110</v>
      </c>
      <c r="DI104" s="4">
        <v>-1</v>
      </c>
      <c r="DJ104" s="3"/>
      <c r="DK104" s="3"/>
      <c r="DL104" s="3"/>
      <c r="DN104" s="20" t="s">
        <v>920</v>
      </c>
      <c r="DO104" s="5">
        <v>205</v>
      </c>
      <c r="DP104" s="19"/>
      <c r="DQ104" s="5">
        <v>118</v>
      </c>
      <c r="DR104" s="4">
        <v>-1</v>
      </c>
      <c r="DS104" s="3"/>
      <c r="DT104" s="3"/>
      <c r="DU104" s="3"/>
      <c r="DW104" s="20" t="s">
        <v>870</v>
      </c>
      <c r="DX104" s="5">
        <v>189</v>
      </c>
      <c r="DY104" s="19">
        <v>-6.1310288430967586E-7</v>
      </c>
      <c r="DZ104" s="5">
        <v>188</v>
      </c>
      <c r="EA104" s="4">
        <v>-1</v>
      </c>
      <c r="EB104" s="3"/>
      <c r="EC104" s="3">
        <v>5.0020000000000012E-5</v>
      </c>
      <c r="ED104" s="3">
        <v>-5.0020000000000012E-5</v>
      </c>
      <c r="EF104" s="20" t="s">
        <v>976</v>
      </c>
      <c r="EG104" s="5">
        <v>170</v>
      </c>
      <c r="EH104" s="19">
        <v>-7.9209938219721681E-6</v>
      </c>
      <c r="EI104" s="5">
        <v>188</v>
      </c>
      <c r="EJ104" s="4">
        <v>-0.46257577368924818</v>
      </c>
      <c r="EK104" s="3">
        <v>1.5160199999999999E-3</v>
      </c>
      <c r="EL104" s="3">
        <v>2.8209000000000003E-3</v>
      </c>
      <c r="EM104" s="3">
        <v>-1.3048800000000004E-3</v>
      </c>
    </row>
    <row r="105" spans="1:143" x14ac:dyDescent="0.35">
      <c r="AK105" s="20" t="s">
        <v>840</v>
      </c>
      <c r="AL105" s="5">
        <v>198</v>
      </c>
      <c r="AM105" s="19">
        <v>1.998013722063523E-5</v>
      </c>
      <c r="AN105" s="5">
        <v>104</v>
      </c>
      <c r="AO105" s="4">
        <v>163.37199999999999</v>
      </c>
      <c r="AP105" s="3">
        <v>8.2186E-4</v>
      </c>
      <c r="AQ105" s="3">
        <v>5.0000000000000004E-6</v>
      </c>
      <c r="AR105" s="3">
        <v>8.1685999999999998E-4</v>
      </c>
      <c r="AT105" s="20" t="s">
        <v>893</v>
      </c>
      <c r="AU105" s="5">
        <v>190</v>
      </c>
      <c r="AV105" s="19">
        <v>4.3341062156409825E-5</v>
      </c>
      <c r="AW105" s="5">
        <v>104</v>
      </c>
      <c r="AX105" s="4">
        <v>-1</v>
      </c>
      <c r="AY105" s="3">
        <v>3.4000000000000002E-3</v>
      </c>
      <c r="AZ105" s="3"/>
      <c r="BA105" s="3">
        <v>3.4000000000000002E-3</v>
      </c>
      <c r="BC105" s="20" t="s">
        <v>997</v>
      </c>
      <c r="BD105" s="5">
        <v>217</v>
      </c>
      <c r="BE105" s="19"/>
      <c r="BF105" s="5">
        <v>104</v>
      </c>
      <c r="BG105" s="4">
        <v>-1</v>
      </c>
      <c r="BH105" s="3"/>
      <c r="BI105" s="3"/>
      <c r="BJ105" s="3"/>
      <c r="BL105" s="20" t="s">
        <v>857</v>
      </c>
      <c r="BM105" s="5">
        <v>217</v>
      </c>
      <c r="BN105" s="19"/>
      <c r="BO105" s="5">
        <v>98</v>
      </c>
      <c r="BP105" s="4">
        <v>-1</v>
      </c>
      <c r="BQ105" s="3"/>
      <c r="BR105" s="3"/>
      <c r="BS105" s="3"/>
      <c r="DE105" s="20" t="s">
        <v>883</v>
      </c>
      <c r="DF105" s="5">
        <v>205</v>
      </c>
      <c r="DG105" s="19"/>
      <c r="DH105" s="5">
        <v>110</v>
      </c>
      <c r="DI105" s="4">
        <v>-1</v>
      </c>
      <c r="DJ105" s="3"/>
      <c r="DK105" s="3"/>
      <c r="DL105" s="3"/>
      <c r="DN105" s="20" t="s">
        <v>817</v>
      </c>
      <c r="DO105" s="5">
        <v>205</v>
      </c>
      <c r="DP105" s="19"/>
      <c r="DQ105" s="5">
        <v>118</v>
      </c>
      <c r="DR105" s="4">
        <v>-1</v>
      </c>
      <c r="DS105" s="3"/>
      <c r="DT105" s="3"/>
      <c r="DU105" s="3"/>
      <c r="DW105" s="20" t="s">
        <v>804</v>
      </c>
      <c r="DX105" s="5">
        <v>202</v>
      </c>
      <c r="DY105" s="19">
        <v>-4.5400501469073149E-7</v>
      </c>
      <c r="DZ105" s="5">
        <v>187</v>
      </c>
      <c r="EA105" s="4">
        <v>-0.27683109118086691</v>
      </c>
      <c r="EB105" s="3">
        <v>9.6760000000000002E-5</v>
      </c>
      <c r="EC105" s="3">
        <v>1.338E-4</v>
      </c>
      <c r="ED105" s="3">
        <v>-3.7039999999999998E-5</v>
      </c>
      <c r="EF105" s="20" t="s">
        <v>834</v>
      </c>
      <c r="EG105" s="5">
        <v>122</v>
      </c>
      <c r="EH105" s="19">
        <v>-7.8554347412312806E-6</v>
      </c>
      <c r="EI105" s="5">
        <v>187</v>
      </c>
      <c r="EJ105" s="4">
        <v>-1.4403948797684252E-2</v>
      </c>
      <c r="EK105" s="3">
        <v>8.854795E-2</v>
      </c>
      <c r="EL105" s="3">
        <v>8.9842030000000017E-2</v>
      </c>
      <c r="EM105" s="3">
        <v>-1.2940800000000169E-3</v>
      </c>
    </row>
    <row r="106" spans="1:143" x14ac:dyDescent="0.35">
      <c r="AK106" s="20" t="s">
        <v>879</v>
      </c>
      <c r="AL106" s="5">
        <v>199</v>
      </c>
      <c r="AM106" s="19">
        <v>9.7838734767941793E-6</v>
      </c>
      <c r="AN106" s="5">
        <v>105</v>
      </c>
      <c r="AO106" s="4">
        <v>-1</v>
      </c>
      <c r="AP106" s="3">
        <v>4.0000000000000002E-4</v>
      </c>
      <c r="AQ106" s="3"/>
      <c r="AR106" s="3">
        <v>4.0000000000000002E-4</v>
      </c>
      <c r="AT106" s="20" t="s">
        <v>985</v>
      </c>
      <c r="AU106" s="5">
        <v>189</v>
      </c>
      <c r="AV106" s="19">
        <v>4.1542917971767722E-5</v>
      </c>
      <c r="AW106" s="5">
        <v>105</v>
      </c>
      <c r="AX106" s="4">
        <v>3.3701551189245089</v>
      </c>
      <c r="AY106" s="3">
        <v>4.2259400000000001E-3</v>
      </c>
      <c r="AZ106" s="3">
        <v>9.6699999999999998E-4</v>
      </c>
      <c r="BA106" s="3">
        <v>3.2589400000000001E-3</v>
      </c>
      <c r="BC106" s="20" t="s">
        <v>965</v>
      </c>
      <c r="BD106" s="5">
        <v>217</v>
      </c>
      <c r="BE106" s="19"/>
      <c r="BF106" s="5">
        <v>104</v>
      </c>
      <c r="BG106" s="4">
        <v>-1</v>
      </c>
      <c r="BH106" s="3"/>
      <c r="BI106" s="3"/>
      <c r="BJ106" s="3"/>
      <c r="BL106" s="20" t="s">
        <v>785</v>
      </c>
      <c r="BM106" s="5">
        <v>217</v>
      </c>
      <c r="BN106" s="19"/>
      <c r="BO106" s="5">
        <v>98</v>
      </c>
      <c r="BP106" s="4">
        <v>-1</v>
      </c>
      <c r="BQ106" s="3"/>
      <c r="BR106" s="3"/>
      <c r="BS106" s="3"/>
      <c r="DE106" s="20" t="s">
        <v>751</v>
      </c>
      <c r="DF106" s="5">
        <v>205</v>
      </c>
      <c r="DG106" s="19"/>
      <c r="DH106" s="5">
        <v>110</v>
      </c>
      <c r="DI106" s="4">
        <v>-1</v>
      </c>
      <c r="DJ106" s="3"/>
      <c r="DK106" s="3"/>
      <c r="DL106" s="3"/>
      <c r="DN106" s="20" t="s">
        <v>798</v>
      </c>
      <c r="DO106" s="5">
        <v>205</v>
      </c>
      <c r="DP106" s="19"/>
      <c r="DQ106" s="5">
        <v>118</v>
      </c>
      <c r="DR106" s="4">
        <v>-1</v>
      </c>
      <c r="DS106" s="3"/>
      <c r="DT106" s="3"/>
      <c r="DU106" s="3"/>
      <c r="DW106" s="20" t="s">
        <v>1017</v>
      </c>
      <c r="DX106" s="5">
        <v>211</v>
      </c>
      <c r="DY106" s="19">
        <v>-3.97989817143846E-7</v>
      </c>
      <c r="DZ106" s="5">
        <v>186</v>
      </c>
      <c r="EA106" s="4">
        <v>-0.63073038073038079</v>
      </c>
      <c r="EB106" s="3">
        <v>1.9009999999999999E-5</v>
      </c>
      <c r="EC106" s="3">
        <v>5.1480000000000002E-5</v>
      </c>
      <c r="ED106" s="3">
        <v>-3.2470000000000006E-5</v>
      </c>
      <c r="EF106" s="20" t="s">
        <v>755</v>
      </c>
      <c r="EG106" s="5">
        <v>154</v>
      </c>
      <c r="EH106" s="19">
        <v>-6.6679048370312333E-6</v>
      </c>
      <c r="EI106" s="5">
        <v>186</v>
      </c>
      <c r="EJ106" s="4">
        <v>-0.1291772849309043</v>
      </c>
      <c r="EK106" s="3">
        <v>7.4049800000000002E-3</v>
      </c>
      <c r="EL106" s="3">
        <v>8.5034299999999993E-3</v>
      </c>
      <c r="EM106" s="3">
        <v>-1.0984499999999991E-3</v>
      </c>
    </row>
    <row r="107" spans="1:143" x14ac:dyDescent="0.35">
      <c r="AK107" s="20" t="s">
        <v>893</v>
      </c>
      <c r="AL107" s="5">
        <v>190</v>
      </c>
      <c r="AM107" s="19">
        <v>4.8919367383970897E-6</v>
      </c>
      <c r="AN107" s="5">
        <v>106</v>
      </c>
      <c r="AO107" s="4">
        <v>-1</v>
      </c>
      <c r="AP107" s="3">
        <v>2.0000000000000001E-4</v>
      </c>
      <c r="AQ107" s="3"/>
      <c r="AR107" s="3">
        <v>2.0000000000000001E-4</v>
      </c>
      <c r="AT107" s="20" t="s">
        <v>868</v>
      </c>
      <c r="AU107" s="5">
        <v>188</v>
      </c>
      <c r="AV107" s="19">
        <v>3.7190455541566364E-5</v>
      </c>
      <c r="AW107" s="5">
        <v>106</v>
      </c>
      <c r="AX107" s="4">
        <v>1.270688153310104</v>
      </c>
      <c r="AY107" s="3">
        <v>5.2134999999999994E-3</v>
      </c>
      <c r="AZ107" s="3">
        <v>2.2960000000000003E-3</v>
      </c>
      <c r="BA107" s="3">
        <v>2.9174999999999991E-3</v>
      </c>
      <c r="BC107" s="20" t="s">
        <v>796</v>
      </c>
      <c r="BD107" s="5">
        <v>217</v>
      </c>
      <c r="BE107" s="19"/>
      <c r="BF107" s="5">
        <v>104</v>
      </c>
      <c r="BG107" s="4">
        <v>-1</v>
      </c>
      <c r="BH107" s="3"/>
      <c r="BI107" s="3"/>
      <c r="BJ107" s="3"/>
      <c r="BL107" s="20" t="s">
        <v>767</v>
      </c>
      <c r="BM107" s="5">
        <v>217</v>
      </c>
      <c r="BN107" s="19"/>
      <c r="BO107" s="5">
        <v>98</v>
      </c>
      <c r="BP107" s="4">
        <v>-1</v>
      </c>
      <c r="BQ107" s="3"/>
      <c r="BR107" s="3"/>
      <c r="BS107" s="3"/>
      <c r="DE107" s="20" t="s">
        <v>884</v>
      </c>
      <c r="DF107" s="5">
        <v>205</v>
      </c>
      <c r="DG107" s="19"/>
      <c r="DH107" s="5">
        <v>110</v>
      </c>
      <c r="DI107" s="4">
        <v>-1</v>
      </c>
      <c r="DJ107" s="3"/>
      <c r="DK107" s="3"/>
      <c r="DL107" s="3"/>
      <c r="DN107" s="20" t="s">
        <v>825</v>
      </c>
      <c r="DO107" s="5">
        <v>205</v>
      </c>
      <c r="DP107" s="19"/>
      <c r="DQ107" s="5">
        <v>118</v>
      </c>
      <c r="DR107" s="4">
        <v>-1</v>
      </c>
      <c r="DS107" s="3"/>
      <c r="DT107" s="3"/>
      <c r="DU107" s="3"/>
      <c r="DW107" s="20" t="s">
        <v>769</v>
      </c>
      <c r="DX107" s="5">
        <v>194</v>
      </c>
      <c r="DY107" s="19">
        <v>-3.153765936283078E-7</v>
      </c>
      <c r="DZ107" s="5">
        <v>185</v>
      </c>
      <c r="EA107" s="4">
        <v>-1</v>
      </c>
      <c r="EB107" s="3"/>
      <c r="EC107" s="3">
        <v>2.5729999999999999E-5</v>
      </c>
      <c r="ED107" s="3">
        <v>-2.5729999999999999E-5</v>
      </c>
      <c r="EF107" s="20" t="s">
        <v>754</v>
      </c>
      <c r="EG107" s="5">
        <v>190</v>
      </c>
      <c r="EH107" s="19">
        <v>-6.622074183365087E-6</v>
      </c>
      <c r="EI107" s="5">
        <v>185</v>
      </c>
      <c r="EJ107" s="4">
        <v>-0.77142291428005716</v>
      </c>
      <c r="EK107" s="3">
        <v>3.2323999999999997E-4</v>
      </c>
      <c r="EL107" s="3">
        <v>1.4141399999999999E-3</v>
      </c>
      <c r="EM107" s="3">
        <v>-1.0908999999999999E-3</v>
      </c>
    </row>
    <row r="108" spans="1:143" x14ac:dyDescent="0.35">
      <c r="AK108" s="20" t="s">
        <v>875</v>
      </c>
      <c r="AL108" s="5">
        <v>202</v>
      </c>
      <c r="AM108" s="19">
        <v>2.8253380632612385E-6</v>
      </c>
      <c r="AN108" s="5">
        <v>107</v>
      </c>
      <c r="AO108" s="4">
        <v>-1</v>
      </c>
      <c r="AP108" s="3">
        <v>1.1551E-4</v>
      </c>
      <c r="AQ108" s="3"/>
      <c r="AR108" s="3">
        <v>1.1551E-4</v>
      </c>
      <c r="AT108" s="20" t="s">
        <v>898</v>
      </c>
      <c r="AU108" s="5">
        <v>192</v>
      </c>
      <c r="AV108" s="19">
        <v>3.6075060559599947E-5</v>
      </c>
      <c r="AW108" s="5">
        <v>107</v>
      </c>
      <c r="AX108" s="4">
        <v>-1</v>
      </c>
      <c r="AY108" s="3">
        <v>2.8300000000000001E-3</v>
      </c>
      <c r="AZ108" s="3"/>
      <c r="BA108" s="3">
        <v>2.8300000000000001E-3</v>
      </c>
      <c r="BC108" s="20" t="s">
        <v>866</v>
      </c>
      <c r="BD108" s="5">
        <v>217</v>
      </c>
      <c r="BE108" s="19"/>
      <c r="BF108" s="5">
        <v>104</v>
      </c>
      <c r="BG108" s="4">
        <v>-1</v>
      </c>
      <c r="BH108" s="3"/>
      <c r="BI108" s="3"/>
      <c r="BJ108" s="3"/>
      <c r="BL108" s="20" t="s">
        <v>758</v>
      </c>
      <c r="BM108" s="5">
        <v>217</v>
      </c>
      <c r="BN108" s="19"/>
      <c r="BO108" s="5">
        <v>98</v>
      </c>
      <c r="BP108" s="4">
        <v>-1</v>
      </c>
      <c r="BQ108" s="3"/>
      <c r="BR108" s="3"/>
      <c r="BS108" s="3"/>
      <c r="DE108" s="20" t="s">
        <v>1011</v>
      </c>
      <c r="DF108" s="5">
        <v>205</v>
      </c>
      <c r="DG108" s="19"/>
      <c r="DH108" s="5">
        <v>110</v>
      </c>
      <c r="DI108" s="4">
        <v>-1</v>
      </c>
      <c r="DJ108" s="3"/>
      <c r="DK108" s="3"/>
      <c r="DL108" s="3"/>
      <c r="DN108" s="20" t="s">
        <v>865</v>
      </c>
      <c r="DO108" s="5">
        <v>205</v>
      </c>
      <c r="DP108" s="19"/>
      <c r="DQ108" s="5">
        <v>118</v>
      </c>
      <c r="DR108" s="4">
        <v>-1</v>
      </c>
      <c r="DS108" s="3"/>
      <c r="DT108" s="3"/>
      <c r="DU108" s="3"/>
      <c r="DW108" s="20" t="s">
        <v>845</v>
      </c>
      <c r="DX108" s="5">
        <v>217</v>
      </c>
      <c r="DY108" s="19">
        <v>-2.8044370237915595E-7</v>
      </c>
      <c r="DZ108" s="5">
        <v>184</v>
      </c>
      <c r="EA108" s="4">
        <v>-1</v>
      </c>
      <c r="EB108" s="3"/>
      <c r="EC108" s="3">
        <v>2.2880000000000001E-5</v>
      </c>
      <c r="ED108" s="3">
        <v>-2.2880000000000001E-5</v>
      </c>
      <c r="EF108" s="20" t="s">
        <v>920</v>
      </c>
      <c r="EG108" s="5">
        <v>217</v>
      </c>
      <c r="EH108" s="19">
        <v>-5.9853012602419787E-6</v>
      </c>
      <c r="EI108" s="5">
        <v>184</v>
      </c>
      <c r="EJ108" s="4">
        <v>-1</v>
      </c>
      <c r="EK108" s="3"/>
      <c r="EL108" s="3">
        <v>9.859999999999999E-4</v>
      </c>
      <c r="EM108" s="3">
        <v>-9.859999999999999E-4</v>
      </c>
    </row>
    <row r="109" spans="1:143" x14ac:dyDescent="0.35">
      <c r="AK109" s="20" t="s">
        <v>906</v>
      </c>
      <c r="AL109" s="5">
        <v>107</v>
      </c>
      <c r="AM109" s="19">
        <v>1.7075305185389469E-6</v>
      </c>
      <c r="AN109" s="5">
        <v>108</v>
      </c>
      <c r="AO109" s="4">
        <v>1.2539714935155821E-4</v>
      </c>
      <c r="AP109" s="3">
        <v>0.55678103000000001</v>
      </c>
      <c r="AQ109" s="3">
        <v>0.55671121999999995</v>
      </c>
      <c r="AR109" s="3">
        <v>6.9810000000058992E-5</v>
      </c>
      <c r="AT109" s="20" t="s">
        <v>876</v>
      </c>
      <c r="AU109" s="5">
        <v>194</v>
      </c>
      <c r="AV109" s="19">
        <v>3.4909313461304745E-5</v>
      </c>
      <c r="AW109" s="5">
        <v>108</v>
      </c>
      <c r="AX109" s="4">
        <v>-1</v>
      </c>
      <c r="AY109" s="3">
        <v>2.7385500000000002E-3</v>
      </c>
      <c r="AZ109" s="3"/>
      <c r="BA109" s="3">
        <v>2.7385500000000002E-3</v>
      </c>
      <c r="BC109" s="20" t="s">
        <v>978</v>
      </c>
      <c r="BD109" s="5">
        <v>127</v>
      </c>
      <c r="BE109" s="19"/>
      <c r="BF109" s="5">
        <v>104</v>
      </c>
      <c r="BG109" s="4">
        <v>-1</v>
      </c>
      <c r="BH109" s="3"/>
      <c r="BI109" s="3"/>
      <c r="BJ109" s="3"/>
      <c r="BL109" s="20" t="s">
        <v>962</v>
      </c>
      <c r="BM109" s="5">
        <v>217</v>
      </c>
      <c r="BN109" s="19"/>
      <c r="BO109" s="5">
        <v>98</v>
      </c>
      <c r="BP109" s="4">
        <v>-1</v>
      </c>
      <c r="BQ109" s="3"/>
      <c r="BR109" s="3"/>
      <c r="BS109" s="3"/>
      <c r="DE109" s="20" t="s">
        <v>885</v>
      </c>
      <c r="DF109" s="5">
        <v>205</v>
      </c>
      <c r="DG109" s="19"/>
      <c r="DH109" s="5">
        <v>110</v>
      </c>
      <c r="DI109" s="4">
        <v>-1</v>
      </c>
      <c r="DJ109" s="3"/>
      <c r="DK109" s="3"/>
      <c r="DL109" s="3"/>
      <c r="DN109" s="20" t="s">
        <v>869</v>
      </c>
      <c r="DO109" s="5">
        <v>205</v>
      </c>
      <c r="DP109" s="19"/>
      <c r="DQ109" s="5">
        <v>118</v>
      </c>
      <c r="DR109" s="4">
        <v>-1</v>
      </c>
      <c r="DS109" s="3"/>
      <c r="DT109" s="3"/>
      <c r="DU109" s="3"/>
      <c r="DW109" s="20" t="s">
        <v>862</v>
      </c>
      <c r="DX109" s="5">
        <v>217</v>
      </c>
      <c r="DY109" s="19">
        <v>-1.5664643865409148E-7</v>
      </c>
      <c r="DZ109" s="5">
        <v>183</v>
      </c>
      <c r="EA109" s="4">
        <v>-1</v>
      </c>
      <c r="EB109" s="3"/>
      <c r="EC109" s="3">
        <v>1.278E-5</v>
      </c>
      <c r="ED109" s="3">
        <v>-1.278E-5</v>
      </c>
      <c r="EF109" s="20" t="s">
        <v>888</v>
      </c>
      <c r="EG109" s="5">
        <v>198</v>
      </c>
      <c r="EH109" s="19">
        <v>-5.3499852055797831E-6</v>
      </c>
      <c r="EI109" s="5">
        <v>183</v>
      </c>
      <c r="EJ109" s="4">
        <v>-0.81811599584137829</v>
      </c>
      <c r="EK109" s="3">
        <v>1.9593999999999997E-4</v>
      </c>
      <c r="EL109" s="3">
        <v>1.0772799999999999E-3</v>
      </c>
      <c r="EM109" s="3">
        <v>-8.8133999999999999E-4</v>
      </c>
    </row>
    <row r="110" spans="1:143" x14ac:dyDescent="0.35">
      <c r="AK110" s="20" t="s">
        <v>1012</v>
      </c>
      <c r="AL110" s="5">
        <v>204</v>
      </c>
      <c r="AM110" s="19">
        <v>2.4459683691985442E-8</v>
      </c>
      <c r="AN110" s="5">
        <v>109</v>
      </c>
      <c r="AO110" s="4">
        <v>-1</v>
      </c>
      <c r="AP110" s="3">
        <v>9.9999999999999995E-7</v>
      </c>
      <c r="AQ110" s="3"/>
      <c r="AR110" s="3">
        <v>9.9999999999999995E-7</v>
      </c>
      <c r="AT110" s="20" t="s">
        <v>756</v>
      </c>
      <c r="AU110" s="5">
        <v>183</v>
      </c>
      <c r="AV110" s="19">
        <v>2.5827958728702427E-5</v>
      </c>
      <c r="AW110" s="5">
        <v>109</v>
      </c>
      <c r="AX110" s="4">
        <v>0.2147927488603838</v>
      </c>
      <c r="AY110" s="3">
        <v>1.1459140000000001E-2</v>
      </c>
      <c r="AZ110" s="3">
        <v>9.4330000000000004E-3</v>
      </c>
      <c r="BA110" s="3">
        <v>2.0261400000000009E-3</v>
      </c>
      <c r="BC110" s="20" t="s">
        <v>848</v>
      </c>
      <c r="BD110" s="5">
        <v>217</v>
      </c>
      <c r="BE110" s="19"/>
      <c r="BF110" s="5">
        <v>104</v>
      </c>
      <c r="BG110" s="4">
        <v>-1</v>
      </c>
      <c r="BH110" s="3"/>
      <c r="BI110" s="3"/>
      <c r="BJ110" s="3"/>
      <c r="BL110" s="20" t="s">
        <v>863</v>
      </c>
      <c r="BM110" s="5">
        <v>217</v>
      </c>
      <c r="BN110" s="19"/>
      <c r="BO110" s="5">
        <v>98</v>
      </c>
      <c r="BP110" s="4">
        <v>-1</v>
      </c>
      <c r="BQ110" s="3"/>
      <c r="BR110" s="3"/>
      <c r="BS110" s="3"/>
      <c r="DE110" s="20" t="s">
        <v>1025</v>
      </c>
      <c r="DF110" s="5">
        <v>205</v>
      </c>
      <c r="DG110" s="19"/>
      <c r="DH110" s="5">
        <v>110</v>
      </c>
      <c r="DI110" s="4">
        <v>-1</v>
      </c>
      <c r="DJ110" s="3"/>
      <c r="DK110" s="3"/>
      <c r="DL110" s="3"/>
      <c r="DN110" s="20" t="s">
        <v>924</v>
      </c>
      <c r="DO110" s="5">
        <v>205</v>
      </c>
      <c r="DP110" s="19"/>
      <c r="DQ110" s="5">
        <v>118</v>
      </c>
      <c r="DR110" s="4">
        <v>-1</v>
      </c>
      <c r="DS110" s="3"/>
      <c r="DT110" s="3"/>
      <c r="DU110" s="3"/>
      <c r="DW110" s="20" t="s">
        <v>842</v>
      </c>
      <c r="DX110" s="5">
        <v>217</v>
      </c>
      <c r="DY110" s="19"/>
      <c r="DZ110" s="5">
        <v>104</v>
      </c>
      <c r="EA110" s="4">
        <v>-1</v>
      </c>
      <c r="EB110" s="3"/>
      <c r="EC110" s="3"/>
      <c r="ED110" s="3"/>
      <c r="EF110" s="20" t="s">
        <v>791</v>
      </c>
      <c r="EG110" s="5">
        <v>183</v>
      </c>
      <c r="EH110" s="19">
        <v>-5.0620715759922814E-6</v>
      </c>
      <c r="EI110" s="5">
        <v>182</v>
      </c>
      <c r="EJ110" s="4">
        <v>-0.58225806451612905</v>
      </c>
      <c r="EK110" s="3">
        <v>5.9828999999999991E-4</v>
      </c>
      <c r="EL110" s="3">
        <v>1.4322E-3</v>
      </c>
      <c r="EM110" s="3">
        <v>-8.339100000000001E-4</v>
      </c>
    </row>
    <row r="111" spans="1:143" x14ac:dyDescent="0.35">
      <c r="AK111" s="20" t="s">
        <v>804</v>
      </c>
      <c r="AL111" s="5">
        <v>203</v>
      </c>
      <c r="AM111" s="19"/>
      <c r="AN111" s="5">
        <v>110</v>
      </c>
      <c r="AO111" s="4">
        <v>-1</v>
      </c>
      <c r="AP111" s="3"/>
      <c r="AQ111" s="3"/>
      <c r="AR111" s="3"/>
      <c r="AT111" s="20" t="s">
        <v>999</v>
      </c>
      <c r="AU111" s="5">
        <v>196</v>
      </c>
      <c r="AV111" s="19">
        <v>1.5751034303624901E-5</v>
      </c>
      <c r="AW111" s="5">
        <v>110</v>
      </c>
      <c r="AX111" s="4">
        <v>-1</v>
      </c>
      <c r="AY111" s="3">
        <v>1.2356299999999999E-3</v>
      </c>
      <c r="AZ111" s="3"/>
      <c r="BA111" s="3">
        <v>1.2356299999999999E-3</v>
      </c>
      <c r="BC111" s="20" t="s">
        <v>943</v>
      </c>
      <c r="BD111" s="5">
        <v>217</v>
      </c>
      <c r="BE111" s="19"/>
      <c r="BF111" s="5">
        <v>104</v>
      </c>
      <c r="BG111" s="4">
        <v>-1</v>
      </c>
      <c r="BH111" s="3"/>
      <c r="BI111" s="3"/>
      <c r="BJ111" s="3"/>
      <c r="BL111" s="20" t="s">
        <v>766</v>
      </c>
      <c r="BM111" s="5">
        <v>217</v>
      </c>
      <c r="BN111" s="19"/>
      <c r="BO111" s="5">
        <v>98</v>
      </c>
      <c r="BP111" s="4">
        <v>-1</v>
      </c>
      <c r="BQ111" s="3"/>
      <c r="BR111" s="3"/>
      <c r="BS111" s="3"/>
      <c r="DE111" s="20" t="s">
        <v>808</v>
      </c>
      <c r="DF111" s="5">
        <v>148</v>
      </c>
      <c r="DG111" s="19"/>
      <c r="DH111" s="5">
        <v>110</v>
      </c>
      <c r="DI111" s="4">
        <v>-1</v>
      </c>
      <c r="DJ111" s="3"/>
      <c r="DK111" s="3"/>
      <c r="DL111" s="3"/>
      <c r="DN111" s="20" t="s">
        <v>884</v>
      </c>
      <c r="DO111" s="5">
        <v>205</v>
      </c>
      <c r="DP111" s="19"/>
      <c r="DQ111" s="5">
        <v>118</v>
      </c>
      <c r="DR111" s="4">
        <v>-1</v>
      </c>
      <c r="DS111" s="3"/>
      <c r="DT111" s="3"/>
      <c r="DU111" s="3"/>
      <c r="DW111" s="20" t="s">
        <v>771</v>
      </c>
      <c r="DX111" s="5">
        <v>217</v>
      </c>
      <c r="DY111" s="19"/>
      <c r="DZ111" s="5">
        <v>104</v>
      </c>
      <c r="EA111" s="4">
        <v>-1</v>
      </c>
      <c r="EB111" s="3"/>
      <c r="EC111" s="3"/>
      <c r="ED111" s="3"/>
      <c r="EF111" s="20" t="s">
        <v>799</v>
      </c>
      <c r="EG111" s="5">
        <v>163</v>
      </c>
      <c r="EH111" s="19">
        <v>-4.9982728779748958E-6</v>
      </c>
      <c r="EI111" s="5">
        <v>181</v>
      </c>
      <c r="EJ111" s="4">
        <v>-0.26679713826533258</v>
      </c>
      <c r="EK111" s="3">
        <v>2.2628399999999999E-3</v>
      </c>
      <c r="EL111" s="3">
        <v>3.0862400000000001E-3</v>
      </c>
      <c r="EM111" s="3">
        <v>-8.2340000000000017E-4</v>
      </c>
    </row>
    <row r="112" spans="1:143" x14ac:dyDescent="0.35">
      <c r="AK112" s="20" t="s">
        <v>957</v>
      </c>
      <c r="AL112" s="5">
        <v>205</v>
      </c>
      <c r="AM112" s="19"/>
      <c r="AN112" s="5">
        <v>110</v>
      </c>
      <c r="AO112" s="4">
        <v>-1</v>
      </c>
      <c r="AP112" s="3"/>
      <c r="AQ112" s="3"/>
      <c r="AR112" s="3"/>
      <c r="AT112" s="20" t="s">
        <v>754</v>
      </c>
      <c r="AU112" s="5">
        <v>197</v>
      </c>
      <c r="AV112" s="19">
        <v>1.2381521668388488E-5</v>
      </c>
      <c r="AW112" s="5">
        <v>111</v>
      </c>
      <c r="AX112" s="4">
        <v>-1</v>
      </c>
      <c r="AY112" s="3">
        <v>9.7129999999999992E-4</v>
      </c>
      <c r="AZ112" s="3"/>
      <c r="BA112" s="3">
        <v>9.7129999999999992E-4</v>
      </c>
      <c r="BC112" s="20" t="s">
        <v>869</v>
      </c>
      <c r="BD112" s="5">
        <v>212</v>
      </c>
      <c r="BE112" s="19"/>
      <c r="BF112" s="5">
        <v>104</v>
      </c>
      <c r="BG112" s="4">
        <v>-1</v>
      </c>
      <c r="BH112" s="3"/>
      <c r="BI112" s="3"/>
      <c r="BJ112" s="3"/>
      <c r="BL112" s="20" t="s">
        <v>814</v>
      </c>
      <c r="BM112" s="5">
        <v>217</v>
      </c>
      <c r="BN112" s="19"/>
      <c r="BO112" s="5">
        <v>98</v>
      </c>
      <c r="BP112" s="4">
        <v>-1</v>
      </c>
      <c r="BQ112" s="3"/>
      <c r="BR112" s="3"/>
      <c r="BS112" s="3"/>
      <c r="DE112" s="20" t="s">
        <v>825</v>
      </c>
      <c r="DF112" s="5">
        <v>205</v>
      </c>
      <c r="DG112" s="19"/>
      <c r="DH112" s="5">
        <v>110</v>
      </c>
      <c r="DI112" s="4">
        <v>-1</v>
      </c>
      <c r="DJ112" s="3"/>
      <c r="DK112" s="3"/>
      <c r="DL112" s="3"/>
      <c r="DN112" s="20" t="s">
        <v>863</v>
      </c>
      <c r="DO112" s="5">
        <v>205</v>
      </c>
      <c r="DP112" s="19"/>
      <c r="DQ112" s="5">
        <v>118</v>
      </c>
      <c r="DR112" s="4">
        <v>-1</v>
      </c>
      <c r="DS112" s="3"/>
      <c r="DT112" s="3"/>
      <c r="DU112" s="3"/>
      <c r="DW112" s="20" t="s">
        <v>768</v>
      </c>
      <c r="DX112" s="5">
        <v>217</v>
      </c>
      <c r="DY112" s="19"/>
      <c r="DZ112" s="5">
        <v>104</v>
      </c>
      <c r="EA112" s="4">
        <v>-1</v>
      </c>
      <c r="EB112" s="3"/>
      <c r="EC112" s="3"/>
      <c r="ED112" s="3"/>
      <c r="EF112" s="20" t="s">
        <v>879</v>
      </c>
      <c r="EG112" s="5">
        <v>209</v>
      </c>
      <c r="EH112" s="19">
        <v>-4.5741420472922303E-6</v>
      </c>
      <c r="EI112" s="5">
        <v>180</v>
      </c>
      <c r="EJ112" s="4">
        <v>-0.95223231774354566</v>
      </c>
      <c r="EK112" s="3">
        <v>3.7799999999999997E-5</v>
      </c>
      <c r="EL112" s="3">
        <v>7.9133000000000003E-4</v>
      </c>
      <c r="EM112" s="3">
        <v>-7.5353000000000009E-4</v>
      </c>
    </row>
    <row r="113" spans="37:143" x14ac:dyDescent="0.35">
      <c r="AK113" s="20" t="s">
        <v>944</v>
      </c>
      <c r="AL113" s="5">
        <v>205</v>
      </c>
      <c r="AM113" s="19"/>
      <c r="AN113" s="5">
        <v>110</v>
      </c>
      <c r="AO113" s="4">
        <v>-1</v>
      </c>
      <c r="AP113" s="3"/>
      <c r="AQ113" s="3"/>
      <c r="AR113" s="3"/>
      <c r="AT113" s="20" t="s">
        <v>840</v>
      </c>
      <c r="AU113" s="5">
        <v>198</v>
      </c>
      <c r="AV113" s="19">
        <v>1.0922712505688623E-5</v>
      </c>
      <c r="AW113" s="5">
        <v>112</v>
      </c>
      <c r="AX113" s="4">
        <v>171.37199999999999</v>
      </c>
      <c r="AY113" s="3">
        <v>8.6185999999999999E-4</v>
      </c>
      <c r="AZ113" s="3">
        <v>5.0000000000000004E-6</v>
      </c>
      <c r="BA113" s="3">
        <v>8.5685999999999998E-4</v>
      </c>
      <c r="BC113" s="20" t="s">
        <v>958</v>
      </c>
      <c r="BD113" s="5">
        <v>144</v>
      </c>
      <c r="BE113" s="19"/>
      <c r="BF113" s="5">
        <v>104</v>
      </c>
      <c r="BG113" s="4">
        <v>-1</v>
      </c>
      <c r="BH113" s="3"/>
      <c r="BI113" s="3"/>
      <c r="BJ113" s="3"/>
      <c r="BL113" s="20" t="s">
        <v>832</v>
      </c>
      <c r="BM113" s="5">
        <v>217</v>
      </c>
      <c r="BN113" s="19"/>
      <c r="BO113" s="5">
        <v>98</v>
      </c>
      <c r="BP113" s="4">
        <v>-1</v>
      </c>
      <c r="BQ113" s="3"/>
      <c r="BR113" s="3"/>
      <c r="BS113" s="3"/>
      <c r="DE113" s="20" t="s">
        <v>770</v>
      </c>
      <c r="DF113" s="5">
        <v>205</v>
      </c>
      <c r="DG113" s="19"/>
      <c r="DH113" s="5">
        <v>110</v>
      </c>
      <c r="DI113" s="4">
        <v>-1</v>
      </c>
      <c r="DJ113" s="3"/>
      <c r="DK113" s="3"/>
      <c r="DL113" s="3"/>
      <c r="DN113" s="20" t="s">
        <v>768</v>
      </c>
      <c r="DO113" s="5">
        <v>205</v>
      </c>
      <c r="DP113" s="19"/>
      <c r="DQ113" s="5">
        <v>118</v>
      </c>
      <c r="DR113" s="4">
        <v>-1</v>
      </c>
      <c r="DS113" s="3"/>
      <c r="DT113" s="3"/>
      <c r="DU113" s="3"/>
      <c r="DW113" s="20" t="s">
        <v>918</v>
      </c>
      <c r="DX113" s="5">
        <v>217</v>
      </c>
      <c r="DY113" s="19"/>
      <c r="DZ113" s="5">
        <v>104</v>
      </c>
      <c r="EA113" s="4">
        <v>-1</v>
      </c>
      <c r="EB113" s="3"/>
      <c r="EC113" s="3"/>
      <c r="ED113" s="3"/>
      <c r="EF113" s="20" t="s">
        <v>844</v>
      </c>
      <c r="EG113" s="5">
        <v>165</v>
      </c>
      <c r="EH113" s="19">
        <v>-4.0900367983020694E-6</v>
      </c>
      <c r="EI113" s="5">
        <v>179</v>
      </c>
      <c r="EJ113" s="4">
        <v>-0.25791411794428154</v>
      </c>
      <c r="EK113" s="3">
        <v>1.9386399999999999E-3</v>
      </c>
      <c r="EL113" s="3">
        <v>2.6124199999999998E-3</v>
      </c>
      <c r="EM113" s="3">
        <v>-6.7377999999999991E-4</v>
      </c>
    </row>
    <row r="114" spans="37:143" x14ac:dyDescent="0.35">
      <c r="AK114" s="20" t="s">
        <v>880</v>
      </c>
      <c r="AL114" s="5">
        <v>205</v>
      </c>
      <c r="AM114" s="19"/>
      <c r="AN114" s="5">
        <v>110</v>
      </c>
      <c r="AO114" s="4">
        <v>-1</v>
      </c>
      <c r="AP114" s="3"/>
      <c r="AQ114" s="3"/>
      <c r="AR114" s="3"/>
      <c r="AT114" s="20" t="s">
        <v>879</v>
      </c>
      <c r="AU114" s="5">
        <v>199</v>
      </c>
      <c r="AV114" s="19">
        <v>5.0989484889893914E-6</v>
      </c>
      <c r="AW114" s="5">
        <v>113</v>
      </c>
      <c r="AX114" s="4">
        <v>-1</v>
      </c>
      <c r="AY114" s="3">
        <v>4.0000000000000002E-4</v>
      </c>
      <c r="AZ114" s="3"/>
      <c r="BA114" s="3">
        <v>4.0000000000000002E-4</v>
      </c>
      <c r="BC114" s="20" t="s">
        <v>783</v>
      </c>
      <c r="BD114" s="5">
        <v>217</v>
      </c>
      <c r="BE114" s="19"/>
      <c r="BF114" s="5">
        <v>104</v>
      </c>
      <c r="BG114" s="4">
        <v>-1</v>
      </c>
      <c r="BH114" s="3"/>
      <c r="BI114" s="3"/>
      <c r="BJ114" s="3"/>
      <c r="BL114" s="20" t="s">
        <v>783</v>
      </c>
      <c r="BM114" s="5">
        <v>217</v>
      </c>
      <c r="BN114" s="19"/>
      <c r="BO114" s="5">
        <v>98</v>
      </c>
      <c r="BP114" s="4">
        <v>-1</v>
      </c>
      <c r="BQ114" s="3"/>
      <c r="BR114" s="3"/>
      <c r="BS114" s="3"/>
      <c r="DE114" s="20" t="s">
        <v>758</v>
      </c>
      <c r="DF114" s="5">
        <v>205</v>
      </c>
      <c r="DG114" s="19"/>
      <c r="DH114" s="5">
        <v>110</v>
      </c>
      <c r="DI114" s="4">
        <v>-1</v>
      </c>
      <c r="DJ114" s="3"/>
      <c r="DK114" s="3"/>
      <c r="DL114" s="3"/>
      <c r="DN114" s="20" t="s">
        <v>885</v>
      </c>
      <c r="DO114" s="5">
        <v>205</v>
      </c>
      <c r="DP114" s="19"/>
      <c r="DQ114" s="5">
        <v>118</v>
      </c>
      <c r="DR114" s="4">
        <v>-1</v>
      </c>
      <c r="DS114" s="3"/>
      <c r="DT114" s="3"/>
      <c r="DU114" s="3"/>
      <c r="DW114" s="20" t="s">
        <v>893</v>
      </c>
      <c r="DX114" s="5">
        <v>217</v>
      </c>
      <c r="DY114" s="19"/>
      <c r="DZ114" s="5">
        <v>104</v>
      </c>
      <c r="EA114" s="4">
        <v>-1</v>
      </c>
      <c r="EB114" s="3"/>
      <c r="EC114" s="3"/>
      <c r="ED114" s="3"/>
      <c r="EF114" s="20" t="s">
        <v>775</v>
      </c>
      <c r="EG114" s="5">
        <v>199</v>
      </c>
      <c r="EH114" s="19">
        <v>-3.7720752567082821E-6</v>
      </c>
      <c r="EI114" s="5">
        <v>178</v>
      </c>
      <c r="EJ114" s="4">
        <v>-0.76381291868969325</v>
      </c>
      <c r="EK114" s="3">
        <v>1.9215000000000001E-4</v>
      </c>
      <c r="EL114" s="3">
        <v>8.1354999999999991E-4</v>
      </c>
      <c r="EM114" s="3">
        <v>-6.2139999999999993E-4</v>
      </c>
    </row>
    <row r="115" spans="37:143" x14ac:dyDescent="0.35">
      <c r="AK115" s="20" t="s">
        <v>975</v>
      </c>
      <c r="AL115" s="5">
        <v>205</v>
      </c>
      <c r="AM115" s="19"/>
      <c r="AN115" s="5">
        <v>110</v>
      </c>
      <c r="AO115" s="4">
        <v>-1</v>
      </c>
      <c r="AP115" s="3"/>
      <c r="AQ115" s="3"/>
      <c r="AR115" s="3"/>
      <c r="AT115" s="20" t="s">
        <v>978</v>
      </c>
      <c r="AU115" s="5">
        <v>200</v>
      </c>
      <c r="AV115" s="19">
        <v>3.7054058669485901E-6</v>
      </c>
      <c r="AW115" s="5">
        <v>114</v>
      </c>
      <c r="AX115" s="4">
        <v>-1</v>
      </c>
      <c r="AY115" s="3">
        <v>2.9067999999999997E-4</v>
      </c>
      <c r="AZ115" s="3"/>
      <c r="BA115" s="3">
        <v>2.9067999999999997E-4</v>
      </c>
      <c r="BC115" s="20" t="s">
        <v>838</v>
      </c>
      <c r="BD115" s="5">
        <v>217</v>
      </c>
      <c r="BE115" s="19"/>
      <c r="BF115" s="5">
        <v>104</v>
      </c>
      <c r="BG115" s="4">
        <v>-1</v>
      </c>
      <c r="BH115" s="3"/>
      <c r="BI115" s="3"/>
      <c r="BJ115" s="3"/>
      <c r="BL115" s="20" t="s">
        <v>980</v>
      </c>
      <c r="BM115" s="5">
        <v>217</v>
      </c>
      <c r="BN115" s="19"/>
      <c r="BO115" s="5">
        <v>98</v>
      </c>
      <c r="BP115" s="4">
        <v>-1</v>
      </c>
      <c r="BQ115" s="3"/>
      <c r="BR115" s="3"/>
      <c r="BS115" s="3"/>
      <c r="DE115" s="20" t="s">
        <v>771</v>
      </c>
      <c r="DF115" s="5">
        <v>205</v>
      </c>
      <c r="DG115" s="19"/>
      <c r="DH115" s="5">
        <v>110</v>
      </c>
      <c r="DI115" s="4">
        <v>-1</v>
      </c>
      <c r="DJ115" s="3"/>
      <c r="DK115" s="3"/>
      <c r="DL115" s="3"/>
      <c r="DN115" s="20" t="s">
        <v>856</v>
      </c>
      <c r="DO115" s="5">
        <v>205</v>
      </c>
      <c r="DP115" s="19"/>
      <c r="DQ115" s="5">
        <v>118</v>
      </c>
      <c r="DR115" s="4">
        <v>-1</v>
      </c>
      <c r="DS115" s="3"/>
      <c r="DT115" s="3"/>
      <c r="DU115" s="3"/>
      <c r="DW115" s="20" t="s">
        <v>758</v>
      </c>
      <c r="DX115" s="5">
        <v>217</v>
      </c>
      <c r="DY115" s="19"/>
      <c r="DZ115" s="5">
        <v>104</v>
      </c>
      <c r="EA115" s="4">
        <v>-1</v>
      </c>
      <c r="EB115" s="3"/>
      <c r="EC115" s="3"/>
      <c r="ED115" s="3"/>
      <c r="EF115" s="20" t="s">
        <v>835</v>
      </c>
      <c r="EG115" s="5">
        <v>217</v>
      </c>
      <c r="EH115" s="19">
        <v>-3.2584077185321394E-6</v>
      </c>
      <c r="EI115" s="5">
        <v>177</v>
      </c>
      <c r="EJ115" s="4">
        <v>-1</v>
      </c>
      <c r="EK115" s="3"/>
      <c r="EL115" s="3">
        <v>5.3677999999999994E-4</v>
      </c>
      <c r="EM115" s="3">
        <v>-5.3677999999999994E-4</v>
      </c>
    </row>
    <row r="116" spans="37:143" x14ac:dyDescent="0.35">
      <c r="AK116" s="20" t="s">
        <v>825</v>
      </c>
      <c r="AL116" s="5">
        <v>205</v>
      </c>
      <c r="AM116" s="19"/>
      <c r="AN116" s="5">
        <v>110</v>
      </c>
      <c r="AO116" s="4">
        <v>-1</v>
      </c>
      <c r="AP116" s="3"/>
      <c r="AQ116" s="3"/>
      <c r="AR116" s="3"/>
      <c r="AT116" s="20" t="s">
        <v>1005</v>
      </c>
      <c r="AU116" s="5">
        <v>201</v>
      </c>
      <c r="AV116" s="19">
        <v>1.4837940102959126E-6</v>
      </c>
      <c r="AW116" s="5">
        <v>115</v>
      </c>
      <c r="AX116" s="4">
        <v>-1</v>
      </c>
      <c r="AY116" s="3">
        <v>1.164E-4</v>
      </c>
      <c r="AZ116" s="3"/>
      <c r="BA116" s="3">
        <v>1.164E-4</v>
      </c>
      <c r="BC116" s="20" t="s">
        <v>872</v>
      </c>
      <c r="BD116" s="5">
        <v>217</v>
      </c>
      <c r="BE116" s="19"/>
      <c r="BF116" s="5">
        <v>104</v>
      </c>
      <c r="BG116" s="4">
        <v>-1</v>
      </c>
      <c r="BH116" s="3"/>
      <c r="BI116" s="3"/>
      <c r="BJ116" s="3"/>
      <c r="BL116" s="20" t="s">
        <v>936</v>
      </c>
      <c r="BM116" s="5">
        <v>217</v>
      </c>
      <c r="BN116" s="19"/>
      <c r="BO116" s="5">
        <v>98</v>
      </c>
      <c r="BP116" s="4">
        <v>-1</v>
      </c>
      <c r="BQ116" s="3"/>
      <c r="BR116" s="3"/>
      <c r="BS116" s="3"/>
      <c r="DE116" s="20" t="s">
        <v>798</v>
      </c>
      <c r="DF116" s="5">
        <v>205</v>
      </c>
      <c r="DG116" s="19"/>
      <c r="DH116" s="5">
        <v>110</v>
      </c>
      <c r="DI116" s="4">
        <v>-1</v>
      </c>
      <c r="DJ116" s="3"/>
      <c r="DK116" s="3"/>
      <c r="DL116" s="3"/>
      <c r="DN116" s="20" t="s">
        <v>928</v>
      </c>
      <c r="DO116" s="5">
        <v>205</v>
      </c>
      <c r="DP116" s="19"/>
      <c r="DQ116" s="5">
        <v>118</v>
      </c>
      <c r="DR116" s="4">
        <v>-1</v>
      </c>
      <c r="DS116" s="3"/>
      <c r="DT116" s="3"/>
      <c r="DU116" s="3"/>
      <c r="DW116" s="20" t="s">
        <v>967</v>
      </c>
      <c r="DX116" s="5">
        <v>214</v>
      </c>
      <c r="DY116" s="19"/>
      <c r="DZ116" s="5">
        <v>104</v>
      </c>
      <c r="EA116" s="4">
        <v>-1</v>
      </c>
      <c r="EB116" s="3"/>
      <c r="EC116" s="3"/>
      <c r="ED116" s="3"/>
      <c r="EF116" s="20" t="s">
        <v>1011</v>
      </c>
      <c r="EG116" s="5">
        <v>184</v>
      </c>
      <c r="EH116" s="19">
        <v>-2.6175070014364509E-6</v>
      </c>
      <c r="EI116" s="5">
        <v>176</v>
      </c>
      <c r="EJ116" s="4">
        <v>-0.44984142880988143</v>
      </c>
      <c r="EK116" s="3">
        <v>5.2736000000000005E-4</v>
      </c>
      <c r="EL116" s="3">
        <v>9.585599999999999E-4</v>
      </c>
      <c r="EM116" s="3">
        <v>-4.3119999999999986E-4</v>
      </c>
    </row>
    <row r="117" spans="37:143" x14ac:dyDescent="0.35">
      <c r="AK117" s="20" t="s">
        <v>1032</v>
      </c>
      <c r="AL117" s="5">
        <v>205</v>
      </c>
      <c r="AM117" s="19"/>
      <c r="AN117" s="5">
        <v>110</v>
      </c>
      <c r="AO117" s="4">
        <v>-1</v>
      </c>
      <c r="AP117" s="3"/>
      <c r="AQ117" s="3"/>
      <c r="AR117" s="3"/>
      <c r="AT117" s="20" t="s">
        <v>875</v>
      </c>
      <c r="AU117" s="5">
        <v>202</v>
      </c>
      <c r="AV117" s="19">
        <v>1.4724488499079113E-6</v>
      </c>
      <c r="AW117" s="5">
        <v>116</v>
      </c>
      <c r="AX117" s="4">
        <v>-1</v>
      </c>
      <c r="AY117" s="3">
        <v>1.1551E-4</v>
      </c>
      <c r="AZ117" s="3"/>
      <c r="BA117" s="3">
        <v>1.1551E-4</v>
      </c>
      <c r="BC117" s="20" t="s">
        <v>775</v>
      </c>
      <c r="BD117" s="5">
        <v>199</v>
      </c>
      <c r="BE117" s="19"/>
      <c r="BF117" s="5">
        <v>104</v>
      </c>
      <c r="BG117" s="4">
        <v>-1</v>
      </c>
      <c r="BH117" s="3"/>
      <c r="BI117" s="3"/>
      <c r="BJ117" s="3"/>
      <c r="BL117" s="20" t="s">
        <v>838</v>
      </c>
      <c r="BM117" s="5">
        <v>217</v>
      </c>
      <c r="BN117" s="19"/>
      <c r="BO117" s="5">
        <v>98</v>
      </c>
      <c r="BP117" s="4">
        <v>-1</v>
      </c>
      <c r="BQ117" s="3"/>
      <c r="BR117" s="3"/>
      <c r="BS117" s="3"/>
      <c r="DE117" s="20" t="s">
        <v>865</v>
      </c>
      <c r="DF117" s="5">
        <v>205</v>
      </c>
      <c r="DG117" s="19"/>
      <c r="DH117" s="5">
        <v>110</v>
      </c>
      <c r="DI117" s="4">
        <v>-1</v>
      </c>
      <c r="DJ117" s="3"/>
      <c r="DK117" s="3"/>
      <c r="DL117" s="3"/>
      <c r="DN117" s="20" t="s">
        <v>984</v>
      </c>
      <c r="DO117" s="5">
        <v>205</v>
      </c>
      <c r="DP117" s="19"/>
      <c r="DQ117" s="5">
        <v>118</v>
      </c>
      <c r="DR117" s="4">
        <v>-1</v>
      </c>
      <c r="DS117" s="3"/>
      <c r="DT117" s="3"/>
      <c r="DU117" s="3"/>
      <c r="DW117" s="20" t="s">
        <v>841</v>
      </c>
      <c r="DX117" s="5">
        <v>217</v>
      </c>
      <c r="DY117" s="19"/>
      <c r="DZ117" s="5">
        <v>104</v>
      </c>
      <c r="EA117" s="4">
        <v>-1</v>
      </c>
      <c r="EB117" s="3"/>
      <c r="EC117" s="3"/>
      <c r="ED117" s="3"/>
      <c r="EF117" s="20" t="s">
        <v>822</v>
      </c>
      <c r="EG117" s="5">
        <v>178</v>
      </c>
      <c r="EH117" s="19">
        <v>-2.409539028641431E-6</v>
      </c>
      <c r="EI117" s="5">
        <v>175</v>
      </c>
      <c r="EJ117" s="4">
        <v>-0.30772451004713464</v>
      </c>
      <c r="EK117" s="3">
        <v>8.9298000000000003E-4</v>
      </c>
      <c r="EL117" s="3">
        <v>1.28992E-3</v>
      </c>
      <c r="EM117" s="3">
        <v>-3.9693999999999992E-4</v>
      </c>
    </row>
    <row r="118" spans="37:143" x14ac:dyDescent="0.35">
      <c r="AK118" s="20" t="s">
        <v>883</v>
      </c>
      <c r="AL118" s="5">
        <v>205</v>
      </c>
      <c r="AM118" s="19"/>
      <c r="AN118" s="5">
        <v>110</v>
      </c>
      <c r="AO118" s="4">
        <v>-1</v>
      </c>
      <c r="AP118" s="3"/>
      <c r="AQ118" s="3"/>
      <c r="AR118" s="3"/>
      <c r="AT118" s="20" t="s">
        <v>1012</v>
      </c>
      <c r="AU118" s="5">
        <v>204</v>
      </c>
      <c r="AV118" s="19">
        <v>6.5011593234614733E-7</v>
      </c>
      <c r="AW118" s="5">
        <v>117</v>
      </c>
      <c r="AX118" s="4">
        <v>-1</v>
      </c>
      <c r="AY118" s="3">
        <v>5.1E-5</v>
      </c>
      <c r="AZ118" s="3"/>
      <c r="BA118" s="3">
        <v>5.1E-5</v>
      </c>
      <c r="BC118" s="20" t="s">
        <v>758</v>
      </c>
      <c r="BD118" s="5">
        <v>217</v>
      </c>
      <c r="BE118" s="19"/>
      <c r="BF118" s="5">
        <v>104</v>
      </c>
      <c r="BG118" s="4">
        <v>-1</v>
      </c>
      <c r="BH118" s="3"/>
      <c r="BI118" s="3"/>
      <c r="BJ118" s="3"/>
      <c r="BL118" s="20" t="s">
        <v>848</v>
      </c>
      <c r="BM118" s="5">
        <v>217</v>
      </c>
      <c r="BN118" s="19"/>
      <c r="BO118" s="5">
        <v>98</v>
      </c>
      <c r="BP118" s="4">
        <v>-1</v>
      </c>
      <c r="BQ118" s="3"/>
      <c r="BR118" s="3"/>
      <c r="BS118" s="3"/>
      <c r="DE118" s="20" t="s">
        <v>977</v>
      </c>
      <c r="DF118" s="5">
        <v>205</v>
      </c>
      <c r="DG118" s="19"/>
      <c r="DH118" s="5">
        <v>110</v>
      </c>
      <c r="DI118" s="4">
        <v>-1</v>
      </c>
      <c r="DJ118" s="3"/>
      <c r="DK118" s="3"/>
      <c r="DL118" s="3"/>
      <c r="DN118" s="20" t="s">
        <v>853</v>
      </c>
      <c r="DO118" s="5">
        <v>205</v>
      </c>
      <c r="DP118" s="19"/>
      <c r="DQ118" s="5">
        <v>118</v>
      </c>
      <c r="DR118" s="4">
        <v>-1</v>
      </c>
      <c r="DS118" s="3"/>
      <c r="DT118" s="3"/>
      <c r="DU118" s="3"/>
      <c r="DW118" s="20" t="s">
        <v>980</v>
      </c>
      <c r="DX118" s="5">
        <v>217</v>
      </c>
      <c r="DY118" s="19"/>
      <c r="DZ118" s="5">
        <v>104</v>
      </c>
      <c r="EA118" s="4">
        <v>-1</v>
      </c>
      <c r="EB118" s="3"/>
      <c r="EC118" s="3"/>
      <c r="ED118" s="3"/>
      <c r="EF118" s="20" t="s">
        <v>959</v>
      </c>
      <c r="EG118" s="5">
        <v>185</v>
      </c>
      <c r="EH118" s="19">
        <v>-2.051027981552291E-6</v>
      </c>
      <c r="EI118" s="5">
        <v>174</v>
      </c>
      <c r="EJ118" s="4">
        <v>-0.40076385676499526</v>
      </c>
      <c r="EK118" s="3">
        <v>5.0521000000000008E-4</v>
      </c>
      <c r="EL118" s="3">
        <v>8.430899999999999E-4</v>
      </c>
      <c r="EM118" s="3">
        <v>-3.3787999999999982E-4</v>
      </c>
    </row>
    <row r="119" spans="37:143" x14ac:dyDescent="0.35">
      <c r="AK119" s="20" t="s">
        <v>951</v>
      </c>
      <c r="AL119" s="5">
        <v>205</v>
      </c>
      <c r="AM119" s="19"/>
      <c r="AN119" s="5">
        <v>110</v>
      </c>
      <c r="AO119" s="4">
        <v>-1</v>
      </c>
      <c r="AP119" s="3"/>
      <c r="AQ119" s="3"/>
      <c r="AR119" s="3"/>
      <c r="AT119" s="20" t="s">
        <v>1004</v>
      </c>
      <c r="AU119" s="5">
        <v>205</v>
      </c>
      <c r="AV119" s="19"/>
      <c r="AW119" s="5">
        <v>118</v>
      </c>
      <c r="AX119" s="4">
        <v>-1</v>
      </c>
      <c r="AY119" s="3"/>
      <c r="AZ119" s="3"/>
      <c r="BA119" s="3"/>
      <c r="BC119" s="20" t="s">
        <v>863</v>
      </c>
      <c r="BD119" s="5">
        <v>217</v>
      </c>
      <c r="BE119" s="19"/>
      <c r="BF119" s="5">
        <v>104</v>
      </c>
      <c r="BG119" s="4">
        <v>-1</v>
      </c>
      <c r="BH119" s="3"/>
      <c r="BI119" s="3"/>
      <c r="BJ119" s="3"/>
      <c r="BL119" s="20" t="s">
        <v>997</v>
      </c>
      <c r="BM119" s="5">
        <v>217</v>
      </c>
      <c r="BN119" s="19"/>
      <c r="BO119" s="5">
        <v>98</v>
      </c>
      <c r="BP119" s="4">
        <v>-1</v>
      </c>
      <c r="BQ119" s="3"/>
      <c r="BR119" s="3"/>
      <c r="BS119" s="3"/>
      <c r="DE119" s="20" t="s">
        <v>895</v>
      </c>
      <c r="DF119" s="5">
        <v>205</v>
      </c>
      <c r="DG119" s="19"/>
      <c r="DH119" s="5">
        <v>110</v>
      </c>
      <c r="DI119" s="4">
        <v>-1</v>
      </c>
      <c r="DJ119" s="3"/>
      <c r="DK119" s="3"/>
      <c r="DL119" s="3"/>
      <c r="DN119" s="20" t="s">
        <v>989</v>
      </c>
      <c r="DO119" s="5">
        <v>205</v>
      </c>
      <c r="DP119" s="19"/>
      <c r="DQ119" s="5">
        <v>118</v>
      </c>
      <c r="DR119" s="4">
        <v>-1</v>
      </c>
      <c r="DS119" s="3"/>
      <c r="DT119" s="3"/>
      <c r="DU119" s="3"/>
      <c r="DW119" s="20" t="s">
        <v>796</v>
      </c>
      <c r="DX119" s="5">
        <v>217</v>
      </c>
      <c r="DY119" s="19"/>
      <c r="DZ119" s="5">
        <v>104</v>
      </c>
      <c r="EA119" s="4">
        <v>-1</v>
      </c>
      <c r="EB119" s="3"/>
      <c r="EC119" s="3"/>
      <c r="ED119" s="3"/>
      <c r="EF119" s="20" t="s">
        <v>924</v>
      </c>
      <c r="EG119" s="5">
        <v>217</v>
      </c>
      <c r="EH119" s="19">
        <v>-1.8706191038095012E-6</v>
      </c>
      <c r="EI119" s="5">
        <v>173</v>
      </c>
      <c r="EJ119" s="4">
        <v>-1</v>
      </c>
      <c r="EK119" s="3"/>
      <c r="EL119" s="3">
        <v>3.0815999999999998E-4</v>
      </c>
      <c r="EM119" s="3">
        <v>-3.0815999999999998E-4</v>
      </c>
    </row>
    <row r="120" spans="37:143" x14ac:dyDescent="0.35">
      <c r="AK120" s="20" t="s">
        <v>884</v>
      </c>
      <c r="AL120" s="5">
        <v>205</v>
      </c>
      <c r="AM120" s="19"/>
      <c r="AN120" s="5">
        <v>110</v>
      </c>
      <c r="AO120" s="4">
        <v>-1</v>
      </c>
      <c r="AP120" s="3"/>
      <c r="AQ120" s="3"/>
      <c r="AR120" s="3"/>
      <c r="AT120" s="20" t="s">
        <v>971</v>
      </c>
      <c r="AU120" s="5">
        <v>205</v>
      </c>
      <c r="AV120" s="19"/>
      <c r="AW120" s="5">
        <v>118</v>
      </c>
      <c r="AX120" s="4">
        <v>-1</v>
      </c>
      <c r="AY120" s="3"/>
      <c r="AZ120" s="3"/>
      <c r="BA120" s="3"/>
      <c r="BC120" s="20" t="s">
        <v>877</v>
      </c>
      <c r="BD120" s="5">
        <v>217</v>
      </c>
      <c r="BE120" s="19"/>
      <c r="BF120" s="5">
        <v>104</v>
      </c>
      <c r="BG120" s="4">
        <v>-1</v>
      </c>
      <c r="BH120" s="3"/>
      <c r="BI120" s="3"/>
      <c r="BJ120" s="3"/>
      <c r="BL120" s="20" t="s">
        <v>938</v>
      </c>
      <c r="BM120" s="5">
        <v>217</v>
      </c>
      <c r="BN120" s="19"/>
      <c r="BO120" s="5">
        <v>98</v>
      </c>
      <c r="BP120" s="4">
        <v>-1</v>
      </c>
      <c r="BQ120" s="3"/>
      <c r="BR120" s="3"/>
      <c r="BS120" s="3"/>
      <c r="DE120" s="20" t="s">
        <v>841</v>
      </c>
      <c r="DF120" s="5">
        <v>205</v>
      </c>
      <c r="DG120" s="19"/>
      <c r="DH120" s="5">
        <v>110</v>
      </c>
      <c r="DI120" s="4">
        <v>-1</v>
      </c>
      <c r="DJ120" s="3"/>
      <c r="DK120" s="3"/>
      <c r="DL120" s="3"/>
      <c r="DN120" s="20" t="s">
        <v>757</v>
      </c>
      <c r="DO120" s="5">
        <v>205</v>
      </c>
      <c r="DP120" s="19"/>
      <c r="DQ120" s="5">
        <v>118</v>
      </c>
      <c r="DR120" s="4">
        <v>-1</v>
      </c>
      <c r="DS120" s="3"/>
      <c r="DT120" s="3"/>
      <c r="DU120" s="3"/>
      <c r="DW120" s="20" t="s">
        <v>1002</v>
      </c>
      <c r="DX120" s="5">
        <v>217</v>
      </c>
      <c r="DY120" s="19"/>
      <c r="DZ120" s="5">
        <v>104</v>
      </c>
      <c r="EA120" s="4">
        <v>-1</v>
      </c>
      <c r="EB120" s="3"/>
      <c r="EC120" s="3"/>
      <c r="ED120" s="3"/>
      <c r="EF120" s="20" t="s">
        <v>983</v>
      </c>
      <c r="EG120" s="5">
        <v>196</v>
      </c>
      <c r="EH120" s="19">
        <v>-1.8606031331407397E-6</v>
      </c>
      <c r="EI120" s="5">
        <v>172</v>
      </c>
      <c r="EJ120" s="4">
        <v>-0.56208395224734553</v>
      </c>
      <c r="EK120" s="3">
        <v>2.388E-4</v>
      </c>
      <c r="EL120" s="3">
        <v>5.4531000000000002E-4</v>
      </c>
      <c r="EM120" s="3">
        <v>-3.0651000000000002E-4</v>
      </c>
    </row>
    <row r="121" spans="37:143" x14ac:dyDescent="0.35">
      <c r="AK121" s="20" t="s">
        <v>964</v>
      </c>
      <c r="AL121" s="5">
        <v>205</v>
      </c>
      <c r="AM121" s="19"/>
      <c r="AN121" s="5">
        <v>110</v>
      </c>
      <c r="AO121" s="4">
        <v>-1</v>
      </c>
      <c r="AP121" s="3"/>
      <c r="AQ121" s="3"/>
      <c r="AR121" s="3"/>
      <c r="AT121" s="20" t="s">
        <v>958</v>
      </c>
      <c r="AU121" s="5">
        <v>205</v>
      </c>
      <c r="AV121" s="19"/>
      <c r="AW121" s="5">
        <v>118</v>
      </c>
      <c r="AX121" s="4">
        <v>-1</v>
      </c>
      <c r="AY121" s="3"/>
      <c r="AZ121" s="3"/>
      <c r="BA121" s="3"/>
      <c r="BC121" s="20" t="s">
        <v>949</v>
      </c>
      <c r="BD121" s="5">
        <v>197</v>
      </c>
      <c r="BE121" s="19"/>
      <c r="BF121" s="5">
        <v>104</v>
      </c>
      <c r="BG121" s="4">
        <v>-1</v>
      </c>
      <c r="BH121" s="3"/>
      <c r="BI121" s="3"/>
      <c r="BJ121" s="3"/>
      <c r="BL121" s="20" t="s">
        <v>853</v>
      </c>
      <c r="BM121" s="5">
        <v>217</v>
      </c>
      <c r="BN121" s="19"/>
      <c r="BO121" s="5">
        <v>98</v>
      </c>
      <c r="BP121" s="4">
        <v>-1</v>
      </c>
      <c r="BQ121" s="3"/>
      <c r="BR121" s="3"/>
      <c r="BS121" s="3"/>
      <c r="DE121" s="20" t="s">
        <v>757</v>
      </c>
      <c r="DF121" s="5">
        <v>205</v>
      </c>
      <c r="DG121" s="19"/>
      <c r="DH121" s="5">
        <v>110</v>
      </c>
      <c r="DI121" s="4">
        <v>-1</v>
      </c>
      <c r="DJ121" s="3"/>
      <c r="DK121" s="3"/>
      <c r="DL121" s="3"/>
      <c r="DN121" s="20" t="s">
        <v>997</v>
      </c>
      <c r="DO121" s="5">
        <v>205</v>
      </c>
      <c r="DP121" s="19"/>
      <c r="DQ121" s="5">
        <v>118</v>
      </c>
      <c r="DR121" s="4">
        <v>-1</v>
      </c>
      <c r="DS121" s="3"/>
      <c r="DT121" s="3"/>
      <c r="DU121" s="3"/>
      <c r="DW121" s="20" t="s">
        <v>866</v>
      </c>
      <c r="DX121" s="5">
        <v>217</v>
      </c>
      <c r="DY121" s="19"/>
      <c r="DZ121" s="5">
        <v>104</v>
      </c>
      <c r="EA121" s="4">
        <v>-1</v>
      </c>
      <c r="EB121" s="3"/>
      <c r="EC121" s="3"/>
      <c r="ED121" s="3"/>
      <c r="EF121" s="20" t="s">
        <v>1028</v>
      </c>
      <c r="EG121" s="5">
        <v>193</v>
      </c>
      <c r="EH121" s="19">
        <v>-1.2739707662139805E-6</v>
      </c>
      <c r="EI121" s="5">
        <v>171</v>
      </c>
      <c r="EJ121" s="4">
        <v>-0.42283515332231947</v>
      </c>
      <c r="EK121" s="3">
        <v>2.8646999999999999E-4</v>
      </c>
      <c r="EL121" s="3">
        <v>4.9634000000000006E-4</v>
      </c>
      <c r="EM121" s="3">
        <v>-2.0987000000000008E-4</v>
      </c>
    </row>
    <row r="122" spans="37:143" x14ac:dyDescent="0.35">
      <c r="AK122" s="20" t="s">
        <v>885</v>
      </c>
      <c r="AL122" s="5">
        <v>205</v>
      </c>
      <c r="AM122" s="19"/>
      <c r="AN122" s="5">
        <v>110</v>
      </c>
      <c r="AO122" s="4">
        <v>-1</v>
      </c>
      <c r="AP122" s="3"/>
      <c r="AQ122" s="3"/>
      <c r="AR122" s="3"/>
      <c r="AT122" s="20" t="s">
        <v>895</v>
      </c>
      <c r="AU122" s="5">
        <v>205</v>
      </c>
      <c r="AV122" s="19"/>
      <c r="AW122" s="5">
        <v>118</v>
      </c>
      <c r="AX122" s="4">
        <v>-1</v>
      </c>
      <c r="AY122" s="3"/>
      <c r="AZ122" s="3"/>
      <c r="BA122" s="3"/>
      <c r="BC122" s="20" t="s">
        <v>768</v>
      </c>
      <c r="BD122" s="5">
        <v>217</v>
      </c>
      <c r="BE122" s="19"/>
      <c r="BF122" s="5">
        <v>104</v>
      </c>
      <c r="BG122" s="4">
        <v>-1</v>
      </c>
      <c r="BH122" s="3"/>
      <c r="BI122" s="3"/>
      <c r="BJ122" s="3"/>
      <c r="BL122" s="20" t="s">
        <v>893</v>
      </c>
      <c r="BM122" s="5">
        <v>217</v>
      </c>
      <c r="BN122" s="19"/>
      <c r="BO122" s="5">
        <v>98</v>
      </c>
      <c r="BP122" s="4">
        <v>-1</v>
      </c>
      <c r="BQ122" s="3"/>
      <c r="BR122" s="3"/>
      <c r="BS122" s="3"/>
      <c r="DE122" s="20" t="s">
        <v>804</v>
      </c>
      <c r="DF122" s="5">
        <v>203</v>
      </c>
      <c r="DG122" s="19"/>
      <c r="DH122" s="5">
        <v>110</v>
      </c>
      <c r="DI122" s="4">
        <v>-1</v>
      </c>
      <c r="DJ122" s="3"/>
      <c r="DK122" s="3"/>
      <c r="DL122" s="3"/>
      <c r="DN122" s="20" t="s">
        <v>936</v>
      </c>
      <c r="DO122" s="5">
        <v>205</v>
      </c>
      <c r="DP122" s="19"/>
      <c r="DQ122" s="5">
        <v>118</v>
      </c>
      <c r="DR122" s="4">
        <v>-1</v>
      </c>
      <c r="DS122" s="3"/>
      <c r="DT122" s="3"/>
      <c r="DU122" s="3"/>
      <c r="DW122" s="20" t="s">
        <v>1019</v>
      </c>
      <c r="DX122" s="5">
        <v>217</v>
      </c>
      <c r="DY122" s="19"/>
      <c r="DZ122" s="5">
        <v>104</v>
      </c>
      <c r="EA122" s="4">
        <v>-1</v>
      </c>
      <c r="EB122" s="3"/>
      <c r="EC122" s="3"/>
      <c r="ED122" s="3"/>
      <c r="EF122" s="20" t="s">
        <v>934</v>
      </c>
      <c r="EG122" s="5">
        <v>217</v>
      </c>
      <c r="EH122" s="19">
        <v>-1.2595234873099477E-6</v>
      </c>
      <c r="EI122" s="5">
        <v>170</v>
      </c>
      <c r="EJ122" s="4">
        <v>-1</v>
      </c>
      <c r="EK122" s="3"/>
      <c r="EL122" s="3">
        <v>2.0749000000000001E-4</v>
      </c>
      <c r="EM122" s="3">
        <v>-2.0749000000000001E-4</v>
      </c>
    </row>
    <row r="123" spans="37:143" x14ac:dyDescent="0.35">
      <c r="AK123" s="20" t="s">
        <v>981</v>
      </c>
      <c r="AL123" s="5">
        <v>205</v>
      </c>
      <c r="AM123" s="19"/>
      <c r="AN123" s="5">
        <v>110</v>
      </c>
      <c r="AO123" s="4">
        <v>-1</v>
      </c>
      <c r="AP123" s="3"/>
      <c r="AQ123" s="3"/>
      <c r="AR123" s="3"/>
      <c r="AT123" s="20" t="s">
        <v>989</v>
      </c>
      <c r="AU123" s="5">
        <v>205</v>
      </c>
      <c r="AV123" s="19"/>
      <c r="AW123" s="5">
        <v>118</v>
      </c>
      <c r="AX123" s="4">
        <v>-1</v>
      </c>
      <c r="AY123" s="3"/>
      <c r="AZ123" s="3"/>
      <c r="BA123" s="3"/>
      <c r="BC123" s="20" t="s">
        <v>956</v>
      </c>
      <c r="BD123" s="5">
        <v>217</v>
      </c>
      <c r="BE123" s="19"/>
      <c r="BF123" s="5">
        <v>104</v>
      </c>
      <c r="BG123" s="4">
        <v>-1</v>
      </c>
      <c r="BH123" s="3"/>
      <c r="BI123" s="3"/>
      <c r="BJ123" s="3"/>
      <c r="BL123" s="20" t="s">
        <v>964</v>
      </c>
      <c r="BM123" s="5">
        <v>217</v>
      </c>
      <c r="BN123" s="19"/>
      <c r="BO123" s="5">
        <v>98</v>
      </c>
      <c r="BP123" s="4">
        <v>-1</v>
      </c>
      <c r="BQ123" s="3"/>
      <c r="BR123" s="3"/>
      <c r="BS123" s="3"/>
      <c r="DE123" s="20" t="s">
        <v>768</v>
      </c>
      <c r="DF123" s="5">
        <v>205</v>
      </c>
      <c r="DG123" s="19"/>
      <c r="DH123" s="5">
        <v>110</v>
      </c>
      <c r="DI123" s="4">
        <v>-1</v>
      </c>
      <c r="DJ123" s="3"/>
      <c r="DK123" s="3"/>
      <c r="DL123" s="3"/>
      <c r="DN123" s="20" t="s">
        <v>956</v>
      </c>
      <c r="DO123" s="5">
        <v>205</v>
      </c>
      <c r="DP123" s="19"/>
      <c r="DQ123" s="5">
        <v>118</v>
      </c>
      <c r="DR123" s="4">
        <v>-1</v>
      </c>
      <c r="DS123" s="3"/>
      <c r="DT123" s="3"/>
      <c r="DU123" s="3"/>
      <c r="DW123" s="20" t="s">
        <v>869</v>
      </c>
      <c r="DX123" s="5">
        <v>212</v>
      </c>
      <c r="DY123" s="19"/>
      <c r="DZ123" s="5">
        <v>104</v>
      </c>
      <c r="EA123" s="4">
        <v>-1</v>
      </c>
      <c r="EB123" s="3"/>
      <c r="EC123" s="3"/>
      <c r="ED123" s="3"/>
      <c r="EF123" s="20" t="s">
        <v>874</v>
      </c>
      <c r="EG123" s="5">
        <v>179</v>
      </c>
      <c r="EH123" s="19">
        <v>-9.8836384502292025E-7</v>
      </c>
      <c r="EI123" s="5">
        <v>169</v>
      </c>
      <c r="EJ123" s="4">
        <v>-0.15958207960481829</v>
      </c>
      <c r="EK123" s="3">
        <v>8.5747000000000004E-4</v>
      </c>
      <c r="EL123" s="3">
        <v>1.0202900000000001E-3</v>
      </c>
      <c r="EM123" s="3">
        <v>-1.6282000000000004E-4</v>
      </c>
    </row>
    <row r="124" spans="37:143" x14ac:dyDescent="0.35">
      <c r="AK124" s="20" t="s">
        <v>777</v>
      </c>
      <c r="AL124" s="5">
        <v>205</v>
      </c>
      <c r="AM124" s="19"/>
      <c r="AN124" s="5">
        <v>110</v>
      </c>
      <c r="AO124" s="4">
        <v>-1</v>
      </c>
      <c r="AP124" s="3"/>
      <c r="AQ124" s="3"/>
      <c r="AR124" s="3"/>
      <c r="AT124" s="20" t="s">
        <v>880</v>
      </c>
      <c r="AU124" s="5">
        <v>205</v>
      </c>
      <c r="AV124" s="19"/>
      <c r="AW124" s="5">
        <v>118</v>
      </c>
      <c r="AX124" s="4">
        <v>-1</v>
      </c>
      <c r="AY124" s="3"/>
      <c r="AZ124" s="3"/>
      <c r="BA124" s="3"/>
      <c r="BC124" s="20" t="s">
        <v>825</v>
      </c>
      <c r="BD124" s="5">
        <v>217</v>
      </c>
      <c r="BE124" s="19"/>
      <c r="BF124" s="5">
        <v>104</v>
      </c>
      <c r="BG124" s="4">
        <v>-1</v>
      </c>
      <c r="BH124" s="3"/>
      <c r="BI124" s="3"/>
      <c r="BJ124" s="3"/>
      <c r="BL124" s="20" t="s">
        <v>940</v>
      </c>
      <c r="BM124" s="5">
        <v>217</v>
      </c>
      <c r="BN124" s="19"/>
      <c r="BO124" s="5">
        <v>98</v>
      </c>
      <c r="BP124" s="4">
        <v>-1</v>
      </c>
      <c r="BQ124" s="3"/>
      <c r="BR124" s="3"/>
      <c r="BS124" s="3"/>
      <c r="DE124" s="20" t="s">
        <v>870</v>
      </c>
      <c r="DF124" s="5">
        <v>205</v>
      </c>
      <c r="DG124" s="19"/>
      <c r="DH124" s="5">
        <v>110</v>
      </c>
      <c r="DI124" s="4">
        <v>-1</v>
      </c>
      <c r="DJ124" s="3"/>
      <c r="DK124" s="3"/>
      <c r="DL124" s="3"/>
      <c r="DN124" s="20" t="s">
        <v>835</v>
      </c>
      <c r="DO124" s="5">
        <v>205</v>
      </c>
      <c r="DP124" s="19"/>
      <c r="DQ124" s="5">
        <v>118</v>
      </c>
      <c r="DR124" s="4">
        <v>-1</v>
      </c>
      <c r="DS124" s="3"/>
      <c r="DT124" s="3"/>
      <c r="DU124" s="3"/>
      <c r="DW124" s="20" t="s">
        <v>914</v>
      </c>
      <c r="DX124" s="5">
        <v>217</v>
      </c>
      <c r="DY124" s="19"/>
      <c r="DZ124" s="5">
        <v>104</v>
      </c>
      <c r="EA124" s="4">
        <v>-1</v>
      </c>
      <c r="EB124" s="3"/>
      <c r="EC124" s="3"/>
      <c r="ED124" s="3"/>
      <c r="EF124" s="20" t="s">
        <v>1017</v>
      </c>
      <c r="EG124" s="5">
        <v>211</v>
      </c>
      <c r="EH124" s="19">
        <v>-5.4505091293826305E-7</v>
      </c>
      <c r="EI124" s="5">
        <v>168</v>
      </c>
      <c r="EJ124" s="4">
        <v>-0.82527573529411757</v>
      </c>
      <c r="EK124" s="3">
        <v>1.9009999999999999E-5</v>
      </c>
      <c r="EL124" s="3">
        <v>1.0879999999999999E-4</v>
      </c>
      <c r="EM124" s="3">
        <v>-8.9789999999999992E-5</v>
      </c>
    </row>
    <row r="125" spans="37:143" x14ac:dyDescent="0.35">
      <c r="AK125" s="20" t="s">
        <v>997</v>
      </c>
      <c r="AL125" s="5">
        <v>205</v>
      </c>
      <c r="AM125" s="19"/>
      <c r="AN125" s="5">
        <v>110</v>
      </c>
      <c r="AO125" s="4">
        <v>-1</v>
      </c>
      <c r="AP125" s="3"/>
      <c r="AQ125" s="3"/>
      <c r="AR125" s="3"/>
      <c r="AT125" s="20" t="s">
        <v>855</v>
      </c>
      <c r="AU125" s="5">
        <v>205</v>
      </c>
      <c r="AV125" s="19"/>
      <c r="AW125" s="5">
        <v>118</v>
      </c>
      <c r="AX125" s="4">
        <v>-1</v>
      </c>
      <c r="AY125" s="3"/>
      <c r="AZ125" s="3"/>
      <c r="BA125" s="3"/>
      <c r="BC125" s="20" t="s">
        <v>962</v>
      </c>
      <c r="BD125" s="5">
        <v>217</v>
      </c>
      <c r="BE125" s="19"/>
      <c r="BF125" s="5">
        <v>104</v>
      </c>
      <c r="BG125" s="4">
        <v>-1</v>
      </c>
      <c r="BH125" s="3"/>
      <c r="BI125" s="3"/>
      <c r="BJ125" s="3"/>
      <c r="BL125" s="20" t="s">
        <v>855</v>
      </c>
      <c r="BM125" s="5">
        <v>217</v>
      </c>
      <c r="BN125" s="19"/>
      <c r="BO125" s="5">
        <v>98</v>
      </c>
      <c r="BP125" s="4">
        <v>-1</v>
      </c>
      <c r="BQ125" s="3"/>
      <c r="BR125" s="3"/>
      <c r="BS125" s="3"/>
      <c r="DE125" s="20" t="s">
        <v>1004</v>
      </c>
      <c r="DF125" s="5">
        <v>205</v>
      </c>
      <c r="DG125" s="19"/>
      <c r="DH125" s="5">
        <v>110</v>
      </c>
      <c r="DI125" s="4">
        <v>-1</v>
      </c>
      <c r="DJ125" s="3"/>
      <c r="DK125" s="3"/>
      <c r="DL125" s="3"/>
      <c r="DN125" s="20" t="s">
        <v>958</v>
      </c>
      <c r="DO125" s="5">
        <v>205</v>
      </c>
      <c r="DP125" s="19"/>
      <c r="DQ125" s="5">
        <v>118</v>
      </c>
      <c r="DR125" s="4">
        <v>-1</v>
      </c>
      <c r="DS125" s="3"/>
      <c r="DT125" s="3"/>
      <c r="DU125" s="3"/>
      <c r="DW125" s="20" t="s">
        <v>797</v>
      </c>
      <c r="DX125" s="5">
        <v>217</v>
      </c>
      <c r="DY125" s="19"/>
      <c r="DZ125" s="5">
        <v>104</v>
      </c>
      <c r="EA125" s="4">
        <v>-1</v>
      </c>
      <c r="EB125" s="3"/>
      <c r="EC125" s="3"/>
      <c r="ED125" s="3"/>
      <c r="EF125" s="20" t="s">
        <v>862</v>
      </c>
      <c r="EG125" s="5">
        <v>217</v>
      </c>
      <c r="EH125" s="19">
        <v>-4.8191994629879387E-7</v>
      </c>
      <c r="EI125" s="5">
        <v>167</v>
      </c>
      <c r="EJ125" s="4">
        <v>-1</v>
      </c>
      <c r="EK125" s="3"/>
      <c r="EL125" s="3">
        <v>7.9389999999999997E-5</v>
      </c>
      <c r="EM125" s="3">
        <v>-7.9389999999999997E-5</v>
      </c>
    </row>
    <row r="126" spans="37:143" x14ac:dyDescent="0.35">
      <c r="AK126" s="20" t="s">
        <v>895</v>
      </c>
      <c r="AL126" s="5">
        <v>205</v>
      </c>
      <c r="AM126" s="19"/>
      <c r="AN126" s="5">
        <v>110</v>
      </c>
      <c r="AO126" s="4">
        <v>-1</v>
      </c>
      <c r="AP126" s="3"/>
      <c r="AQ126" s="3"/>
      <c r="AR126" s="3"/>
      <c r="AT126" s="20" t="s">
        <v>883</v>
      </c>
      <c r="AU126" s="5">
        <v>205</v>
      </c>
      <c r="AV126" s="19"/>
      <c r="AW126" s="5">
        <v>118</v>
      </c>
      <c r="AX126" s="4">
        <v>-1</v>
      </c>
      <c r="AY126" s="3"/>
      <c r="AZ126" s="3"/>
      <c r="BA126" s="3"/>
      <c r="BC126" s="20" t="s">
        <v>777</v>
      </c>
      <c r="BD126" s="5">
        <v>217</v>
      </c>
      <c r="BE126" s="19"/>
      <c r="BF126" s="5">
        <v>104</v>
      </c>
      <c r="BG126" s="4">
        <v>-1</v>
      </c>
      <c r="BH126" s="3"/>
      <c r="BI126" s="3"/>
      <c r="BJ126" s="3"/>
      <c r="BL126" s="20" t="s">
        <v>941</v>
      </c>
      <c r="BM126" s="5">
        <v>217</v>
      </c>
      <c r="BN126" s="19"/>
      <c r="BO126" s="5">
        <v>98</v>
      </c>
      <c r="BP126" s="4">
        <v>-1</v>
      </c>
      <c r="BQ126" s="3"/>
      <c r="BR126" s="3"/>
      <c r="BS126" s="3"/>
      <c r="DE126" s="20" t="s">
        <v>754</v>
      </c>
      <c r="DF126" s="5">
        <v>197</v>
      </c>
      <c r="DG126" s="19"/>
      <c r="DH126" s="5">
        <v>110</v>
      </c>
      <c r="DI126" s="4">
        <v>-1</v>
      </c>
      <c r="DJ126" s="3"/>
      <c r="DK126" s="3"/>
      <c r="DL126" s="3"/>
      <c r="DN126" s="20" t="s">
        <v>1029</v>
      </c>
      <c r="DO126" s="5">
        <v>205</v>
      </c>
      <c r="DP126" s="19"/>
      <c r="DQ126" s="5">
        <v>118</v>
      </c>
      <c r="DR126" s="4">
        <v>-1</v>
      </c>
      <c r="DS126" s="3"/>
      <c r="DT126" s="3"/>
      <c r="DU126" s="3"/>
      <c r="DW126" s="20" t="s">
        <v>877</v>
      </c>
      <c r="DX126" s="5">
        <v>217</v>
      </c>
      <c r="DY126" s="19"/>
      <c r="DZ126" s="5">
        <v>104</v>
      </c>
      <c r="EA126" s="4">
        <v>-1</v>
      </c>
      <c r="EB126" s="3"/>
      <c r="EC126" s="3"/>
      <c r="ED126" s="3"/>
      <c r="EF126" s="20" t="s">
        <v>876</v>
      </c>
      <c r="EG126" s="5">
        <v>201</v>
      </c>
      <c r="EH126" s="19">
        <v>-3.6901264057820474E-7</v>
      </c>
      <c r="EI126" s="5">
        <v>166</v>
      </c>
      <c r="EJ126" s="4">
        <v>-0.3230417685195025</v>
      </c>
      <c r="EK126" s="3">
        <v>1.2739000000000001E-4</v>
      </c>
      <c r="EL126" s="3">
        <v>1.8818E-4</v>
      </c>
      <c r="EM126" s="3">
        <v>-6.0789999999999992E-5</v>
      </c>
    </row>
    <row r="127" spans="37:143" x14ac:dyDescent="0.35">
      <c r="AK127" s="20" t="s">
        <v>942</v>
      </c>
      <c r="AL127" s="5">
        <v>205</v>
      </c>
      <c r="AM127" s="19"/>
      <c r="AN127" s="5">
        <v>110</v>
      </c>
      <c r="AO127" s="4">
        <v>-1</v>
      </c>
      <c r="AP127" s="3"/>
      <c r="AQ127" s="3"/>
      <c r="AR127" s="3"/>
      <c r="AT127" s="20" t="s">
        <v>965</v>
      </c>
      <c r="AU127" s="5">
        <v>205</v>
      </c>
      <c r="AV127" s="19"/>
      <c r="AW127" s="5">
        <v>118</v>
      </c>
      <c r="AX127" s="4">
        <v>-1</v>
      </c>
      <c r="AY127" s="3"/>
      <c r="AZ127" s="3"/>
      <c r="BA127" s="3"/>
      <c r="BC127" s="20" t="s">
        <v>967</v>
      </c>
      <c r="BD127" s="5">
        <v>214</v>
      </c>
      <c r="BE127" s="19"/>
      <c r="BF127" s="5">
        <v>104</v>
      </c>
      <c r="BG127" s="4">
        <v>-1</v>
      </c>
      <c r="BH127" s="3"/>
      <c r="BI127" s="3"/>
      <c r="BJ127" s="3"/>
      <c r="BL127" s="20" t="s">
        <v>777</v>
      </c>
      <c r="BM127" s="5">
        <v>217</v>
      </c>
      <c r="BN127" s="19"/>
      <c r="BO127" s="5">
        <v>98</v>
      </c>
      <c r="BP127" s="4">
        <v>-1</v>
      </c>
      <c r="BQ127" s="3"/>
      <c r="BR127" s="3"/>
      <c r="BS127" s="3"/>
      <c r="DE127" s="20" t="s">
        <v>1014</v>
      </c>
      <c r="DF127" s="5">
        <v>205</v>
      </c>
      <c r="DG127" s="19"/>
      <c r="DH127" s="5">
        <v>110</v>
      </c>
      <c r="DI127" s="4">
        <v>-1</v>
      </c>
      <c r="DJ127" s="3"/>
      <c r="DK127" s="3"/>
      <c r="DL127" s="3"/>
      <c r="DN127" s="20" t="s">
        <v>962</v>
      </c>
      <c r="DO127" s="5">
        <v>205</v>
      </c>
      <c r="DP127" s="19"/>
      <c r="DQ127" s="5">
        <v>118</v>
      </c>
      <c r="DR127" s="4">
        <v>-1</v>
      </c>
      <c r="DS127" s="3"/>
      <c r="DT127" s="3"/>
      <c r="DU127" s="3"/>
      <c r="DW127" s="20" t="s">
        <v>798</v>
      </c>
      <c r="DX127" s="5">
        <v>217</v>
      </c>
      <c r="DY127" s="19"/>
      <c r="DZ127" s="5">
        <v>104</v>
      </c>
      <c r="EA127" s="4">
        <v>-1</v>
      </c>
      <c r="EB127" s="3"/>
      <c r="EC127" s="3"/>
      <c r="ED127" s="3"/>
      <c r="EF127" s="20" t="s">
        <v>1033</v>
      </c>
      <c r="EG127" s="5">
        <v>186</v>
      </c>
      <c r="EH127" s="19">
        <v>-3.6755577211729422E-7</v>
      </c>
      <c r="EI127" s="5">
        <v>165</v>
      </c>
      <c r="EJ127" s="4">
        <v>-0.11260297919030005</v>
      </c>
      <c r="EK127" s="3">
        <v>4.7718000000000001E-4</v>
      </c>
      <c r="EL127" s="3">
        <v>5.3773000000000004E-4</v>
      </c>
      <c r="EM127" s="3">
        <v>-6.0550000000000035E-5</v>
      </c>
    </row>
    <row r="128" spans="37:143" x14ac:dyDescent="0.35">
      <c r="AK128" s="20" t="s">
        <v>865</v>
      </c>
      <c r="AL128" s="5">
        <v>205</v>
      </c>
      <c r="AM128" s="19"/>
      <c r="AN128" s="5">
        <v>110</v>
      </c>
      <c r="AO128" s="4">
        <v>-1</v>
      </c>
      <c r="AP128" s="3"/>
      <c r="AQ128" s="3"/>
      <c r="AR128" s="3"/>
      <c r="AT128" s="20" t="s">
        <v>841</v>
      </c>
      <c r="AU128" s="5">
        <v>205</v>
      </c>
      <c r="AV128" s="19"/>
      <c r="AW128" s="5">
        <v>118</v>
      </c>
      <c r="AX128" s="4">
        <v>-1</v>
      </c>
      <c r="AY128" s="3"/>
      <c r="AZ128" s="3"/>
      <c r="BA128" s="3"/>
      <c r="BC128" s="20" t="s">
        <v>853</v>
      </c>
      <c r="BD128" s="5">
        <v>217</v>
      </c>
      <c r="BE128" s="19"/>
      <c r="BF128" s="5">
        <v>104</v>
      </c>
      <c r="BG128" s="4">
        <v>-1</v>
      </c>
      <c r="BH128" s="3"/>
      <c r="BI128" s="3"/>
      <c r="BJ128" s="3"/>
      <c r="BL128" s="20" t="s">
        <v>942</v>
      </c>
      <c r="BM128" s="5">
        <v>217</v>
      </c>
      <c r="BN128" s="19"/>
      <c r="BO128" s="5">
        <v>98</v>
      </c>
      <c r="BP128" s="4">
        <v>-1</v>
      </c>
      <c r="BQ128" s="3"/>
      <c r="BR128" s="3"/>
      <c r="BS128" s="3"/>
      <c r="DE128" s="20" t="s">
        <v>914</v>
      </c>
      <c r="DF128" s="5">
        <v>205</v>
      </c>
      <c r="DG128" s="19"/>
      <c r="DH128" s="5">
        <v>110</v>
      </c>
      <c r="DI128" s="4">
        <v>-1</v>
      </c>
      <c r="DJ128" s="3"/>
      <c r="DK128" s="3"/>
      <c r="DL128" s="3"/>
      <c r="DN128" s="20" t="s">
        <v>1004</v>
      </c>
      <c r="DO128" s="5">
        <v>205</v>
      </c>
      <c r="DP128" s="19"/>
      <c r="DQ128" s="5">
        <v>118</v>
      </c>
      <c r="DR128" s="4">
        <v>-1</v>
      </c>
      <c r="DS128" s="3"/>
      <c r="DT128" s="3"/>
      <c r="DU128" s="3"/>
      <c r="DW128" s="20" t="s">
        <v>977</v>
      </c>
      <c r="DX128" s="5">
        <v>215</v>
      </c>
      <c r="DY128" s="19"/>
      <c r="DZ128" s="5">
        <v>104</v>
      </c>
      <c r="EA128" s="4">
        <v>-1</v>
      </c>
      <c r="EB128" s="3"/>
      <c r="EC128" s="3"/>
      <c r="ED128" s="3"/>
      <c r="EF128" s="20" t="s">
        <v>1019</v>
      </c>
      <c r="EG128" s="5">
        <v>217</v>
      </c>
      <c r="EH128" s="19">
        <v>-2.8275388712177626E-7</v>
      </c>
      <c r="EI128" s="5">
        <v>164</v>
      </c>
      <c r="EJ128" s="4">
        <v>-1</v>
      </c>
      <c r="EK128" s="3"/>
      <c r="EL128" s="3">
        <v>4.6579999999999998E-5</v>
      </c>
      <c r="EM128" s="3">
        <v>-4.6579999999999998E-5</v>
      </c>
    </row>
    <row r="129" spans="37:143" x14ac:dyDescent="0.35">
      <c r="AK129" s="20" t="s">
        <v>947</v>
      </c>
      <c r="AL129" s="5">
        <v>205</v>
      </c>
      <c r="AM129" s="19"/>
      <c r="AN129" s="5">
        <v>110</v>
      </c>
      <c r="AO129" s="4">
        <v>-1</v>
      </c>
      <c r="AP129" s="3"/>
      <c r="AQ129" s="3"/>
      <c r="AR129" s="3"/>
      <c r="AT129" s="20" t="s">
        <v>981</v>
      </c>
      <c r="AU129" s="5">
        <v>205</v>
      </c>
      <c r="AV129" s="19"/>
      <c r="AW129" s="5">
        <v>118</v>
      </c>
      <c r="AX129" s="4">
        <v>-1</v>
      </c>
      <c r="AY129" s="3"/>
      <c r="AZ129" s="3"/>
      <c r="BA129" s="3"/>
      <c r="BC129" s="20" t="s">
        <v>800</v>
      </c>
      <c r="BD129" s="5">
        <v>217</v>
      </c>
      <c r="BE129" s="19"/>
      <c r="BF129" s="5">
        <v>104</v>
      </c>
      <c r="BG129" s="4">
        <v>-1</v>
      </c>
      <c r="BH129" s="3"/>
      <c r="BI129" s="3"/>
      <c r="BJ129" s="3"/>
      <c r="BL129" s="20" t="s">
        <v>971</v>
      </c>
      <c r="BM129" s="5">
        <v>217</v>
      </c>
      <c r="BN129" s="19"/>
      <c r="BO129" s="5">
        <v>98</v>
      </c>
      <c r="BP129" s="4">
        <v>-1</v>
      </c>
      <c r="BQ129" s="3"/>
      <c r="BR129" s="3"/>
      <c r="BS129" s="3"/>
      <c r="DE129" s="20" t="s">
        <v>1022</v>
      </c>
      <c r="DF129" s="5">
        <v>205</v>
      </c>
      <c r="DG129" s="19"/>
      <c r="DH129" s="5">
        <v>110</v>
      </c>
      <c r="DI129" s="4">
        <v>-1</v>
      </c>
      <c r="DJ129" s="3"/>
      <c r="DK129" s="3"/>
      <c r="DL129" s="3"/>
      <c r="DN129" s="20" t="s">
        <v>965</v>
      </c>
      <c r="DO129" s="5">
        <v>205</v>
      </c>
      <c r="DP129" s="19"/>
      <c r="DQ129" s="5">
        <v>118</v>
      </c>
      <c r="DR129" s="4">
        <v>-1</v>
      </c>
      <c r="DS129" s="3"/>
      <c r="DT129" s="3"/>
      <c r="DU129" s="3"/>
      <c r="DW129" s="20" t="s">
        <v>785</v>
      </c>
      <c r="DX129" s="5">
        <v>217</v>
      </c>
      <c r="DY129" s="19"/>
      <c r="DZ129" s="5">
        <v>104</v>
      </c>
      <c r="EA129" s="4">
        <v>-1</v>
      </c>
      <c r="EB129" s="3"/>
      <c r="EC129" s="3"/>
      <c r="ED129" s="3"/>
      <c r="EF129" s="20" t="s">
        <v>817</v>
      </c>
      <c r="EG129" s="5">
        <v>164</v>
      </c>
      <c r="EH129" s="19">
        <v>-2.7231299648525051E-7</v>
      </c>
      <c r="EI129" s="5">
        <v>163</v>
      </c>
      <c r="EJ129" s="4">
        <v>-2.1901088707709016E-2</v>
      </c>
      <c r="EK129" s="3">
        <v>2.00344E-3</v>
      </c>
      <c r="EL129" s="3">
        <v>2.0483000000000003E-3</v>
      </c>
      <c r="EM129" s="3">
        <v>-4.4860000000000299E-5</v>
      </c>
    </row>
    <row r="130" spans="37:143" x14ac:dyDescent="0.35">
      <c r="AK130" s="20" t="s">
        <v>866</v>
      </c>
      <c r="AL130" s="5">
        <v>205</v>
      </c>
      <c r="AM130" s="19"/>
      <c r="AN130" s="5">
        <v>110</v>
      </c>
      <c r="AO130" s="4">
        <v>-1</v>
      </c>
      <c r="AP130" s="3"/>
      <c r="AQ130" s="3"/>
      <c r="AR130" s="3"/>
      <c r="AT130" s="20" t="s">
        <v>770</v>
      </c>
      <c r="AU130" s="5">
        <v>205</v>
      </c>
      <c r="AV130" s="19"/>
      <c r="AW130" s="5">
        <v>118</v>
      </c>
      <c r="AX130" s="4">
        <v>-1</v>
      </c>
      <c r="AY130" s="3"/>
      <c r="AZ130" s="3"/>
      <c r="BA130" s="3"/>
      <c r="BC130" s="20" t="s">
        <v>855</v>
      </c>
      <c r="BD130" s="5">
        <v>217</v>
      </c>
      <c r="BE130" s="19"/>
      <c r="BF130" s="5">
        <v>104</v>
      </c>
      <c r="BG130" s="4">
        <v>-1</v>
      </c>
      <c r="BH130" s="3"/>
      <c r="BI130" s="3"/>
      <c r="BJ130" s="3"/>
      <c r="BL130" s="20" t="s">
        <v>943</v>
      </c>
      <c r="BM130" s="5">
        <v>217</v>
      </c>
      <c r="BN130" s="19"/>
      <c r="BO130" s="5">
        <v>98</v>
      </c>
      <c r="BP130" s="4">
        <v>-1</v>
      </c>
      <c r="BQ130" s="3"/>
      <c r="BR130" s="3"/>
      <c r="BS130" s="3"/>
      <c r="DE130" s="20" t="s">
        <v>917</v>
      </c>
      <c r="DF130" s="5">
        <v>205</v>
      </c>
      <c r="DG130" s="19"/>
      <c r="DH130" s="5">
        <v>110</v>
      </c>
      <c r="DI130" s="4">
        <v>-1</v>
      </c>
      <c r="DJ130" s="3"/>
      <c r="DK130" s="3"/>
      <c r="DL130" s="3"/>
      <c r="DN130" s="20" t="s">
        <v>1010</v>
      </c>
      <c r="DO130" s="5">
        <v>205</v>
      </c>
      <c r="DP130" s="19"/>
      <c r="DQ130" s="5">
        <v>118</v>
      </c>
      <c r="DR130" s="4">
        <v>-1</v>
      </c>
      <c r="DS130" s="3"/>
      <c r="DT130" s="3"/>
      <c r="DU130" s="3"/>
      <c r="DW130" s="20" t="s">
        <v>859</v>
      </c>
      <c r="DX130" s="5">
        <v>217</v>
      </c>
      <c r="DY130" s="19"/>
      <c r="DZ130" s="5">
        <v>104</v>
      </c>
      <c r="EA130" s="4">
        <v>-1</v>
      </c>
      <c r="EB130" s="3"/>
      <c r="EC130" s="3"/>
      <c r="ED130" s="3"/>
      <c r="EF130" s="20" t="s">
        <v>845</v>
      </c>
      <c r="EG130" s="5">
        <v>217</v>
      </c>
      <c r="EH130" s="19">
        <v>-1.8696478581688942E-7</v>
      </c>
      <c r="EI130" s="5">
        <v>162</v>
      </c>
      <c r="EJ130" s="4">
        <v>-1</v>
      </c>
      <c r="EK130" s="3"/>
      <c r="EL130" s="3">
        <v>3.0800000000000003E-5</v>
      </c>
      <c r="EM130" s="3">
        <v>-3.0800000000000003E-5</v>
      </c>
    </row>
    <row r="131" spans="37:143" x14ac:dyDescent="0.35">
      <c r="AK131" s="20" t="s">
        <v>955</v>
      </c>
      <c r="AL131" s="5">
        <v>205</v>
      </c>
      <c r="AM131" s="19"/>
      <c r="AN131" s="5">
        <v>110</v>
      </c>
      <c r="AO131" s="4">
        <v>-1</v>
      </c>
      <c r="AP131" s="3"/>
      <c r="AQ131" s="3"/>
      <c r="AR131" s="3"/>
      <c r="AT131" s="20" t="s">
        <v>800</v>
      </c>
      <c r="AU131" s="5">
        <v>205</v>
      </c>
      <c r="AV131" s="19"/>
      <c r="AW131" s="5">
        <v>118</v>
      </c>
      <c r="AX131" s="4">
        <v>-1</v>
      </c>
      <c r="AY131" s="3"/>
      <c r="AZ131" s="3"/>
      <c r="BA131" s="3"/>
      <c r="BC131" s="20" t="s">
        <v>857</v>
      </c>
      <c r="BD131" s="5">
        <v>217</v>
      </c>
      <c r="BE131" s="19"/>
      <c r="BF131" s="5">
        <v>104</v>
      </c>
      <c r="BG131" s="4">
        <v>-1</v>
      </c>
      <c r="BH131" s="3"/>
      <c r="BI131" s="3"/>
      <c r="BJ131" s="3"/>
      <c r="BL131" s="20" t="s">
        <v>751</v>
      </c>
      <c r="BM131" s="5">
        <v>217</v>
      </c>
      <c r="BN131" s="19"/>
      <c r="BO131" s="5">
        <v>98</v>
      </c>
      <c r="BP131" s="4">
        <v>-1</v>
      </c>
      <c r="BQ131" s="3"/>
      <c r="BR131" s="3"/>
      <c r="BS131" s="3"/>
      <c r="DE131" s="20" t="s">
        <v>1030</v>
      </c>
      <c r="DF131" s="5">
        <v>205</v>
      </c>
      <c r="DG131" s="19"/>
      <c r="DH131" s="5">
        <v>110</v>
      </c>
      <c r="DI131" s="4">
        <v>-1</v>
      </c>
      <c r="DJ131" s="3"/>
      <c r="DK131" s="3"/>
      <c r="DL131" s="3"/>
      <c r="DN131" s="20" t="s">
        <v>971</v>
      </c>
      <c r="DO131" s="5">
        <v>205</v>
      </c>
      <c r="DP131" s="19"/>
      <c r="DQ131" s="5">
        <v>118</v>
      </c>
      <c r="DR131" s="4">
        <v>-1</v>
      </c>
      <c r="DS131" s="3"/>
      <c r="DT131" s="3"/>
      <c r="DU131" s="3"/>
      <c r="DW131" s="20" t="s">
        <v>872</v>
      </c>
      <c r="DX131" s="5">
        <v>217</v>
      </c>
      <c r="DY131" s="19"/>
      <c r="DZ131" s="5">
        <v>104</v>
      </c>
      <c r="EA131" s="4">
        <v>-1</v>
      </c>
      <c r="EB131" s="3"/>
      <c r="EC131" s="3"/>
      <c r="ED131" s="3"/>
      <c r="EF131" s="20" t="s">
        <v>768</v>
      </c>
      <c r="EG131" s="5">
        <v>217</v>
      </c>
      <c r="EH131" s="19"/>
      <c r="EI131" s="5">
        <v>98</v>
      </c>
      <c r="EJ131" s="4">
        <v>-1</v>
      </c>
      <c r="EK131" s="3"/>
      <c r="EL131" s="3"/>
      <c r="EM131" s="3"/>
    </row>
    <row r="132" spans="37:143" x14ac:dyDescent="0.35">
      <c r="AK132" s="20" t="s">
        <v>757</v>
      </c>
      <c r="AL132" s="5">
        <v>205</v>
      </c>
      <c r="AM132" s="19"/>
      <c r="AN132" s="5">
        <v>110</v>
      </c>
      <c r="AO132" s="4">
        <v>-1</v>
      </c>
      <c r="AP132" s="3"/>
      <c r="AQ132" s="3"/>
      <c r="AR132" s="3"/>
      <c r="AT132" s="20" t="s">
        <v>758</v>
      </c>
      <c r="AU132" s="5">
        <v>205</v>
      </c>
      <c r="AV132" s="19"/>
      <c r="AW132" s="5">
        <v>118</v>
      </c>
      <c r="AX132" s="4">
        <v>-1</v>
      </c>
      <c r="AY132" s="3"/>
      <c r="AZ132" s="3"/>
      <c r="BA132" s="3"/>
      <c r="BC132" s="20" t="s">
        <v>884</v>
      </c>
      <c r="BD132" s="5">
        <v>217</v>
      </c>
      <c r="BE132" s="19"/>
      <c r="BF132" s="5">
        <v>104</v>
      </c>
      <c r="BG132" s="4">
        <v>-1</v>
      </c>
      <c r="BH132" s="3"/>
      <c r="BI132" s="3"/>
      <c r="BJ132" s="3"/>
      <c r="BL132" s="20" t="s">
        <v>944</v>
      </c>
      <c r="BM132" s="5">
        <v>217</v>
      </c>
      <c r="BN132" s="19"/>
      <c r="BO132" s="5">
        <v>98</v>
      </c>
      <c r="BP132" s="4">
        <v>-1</v>
      </c>
      <c r="BQ132" s="3"/>
      <c r="BR132" s="3"/>
      <c r="BS132" s="3"/>
      <c r="DE132" s="20" t="s">
        <v>918</v>
      </c>
      <c r="DF132" s="5">
        <v>205</v>
      </c>
      <c r="DG132" s="19"/>
      <c r="DH132" s="5">
        <v>110</v>
      </c>
      <c r="DI132" s="4">
        <v>-1</v>
      </c>
      <c r="DJ132" s="3"/>
      <c r="DK132" s="3"/>
      <c r="DL132" s="3"/>
      <c r="DN132" s="20" t="s">
        <v>755</v>
      </c>
      <c r="DO132" s="5">
        <v>205</v>
      </c>
      <c r="DP132" s="19"/>
      <c r="DQ132" s="5">
        <v>118</v>
      </c>
      <c r="DR132" s="4">
        <v>-1</v>
      </c>
      <c r="DS132" s="3"/>
      <c r="DT132" s="3"/>
      <c r="DU132" s="3"/>
      <c r="DW132" s="20" t="s">
        <v>998</v>
      </c>
      <c r="DX132" s="5">
        <v>205</v>
      </c>
      <c r="DY132" s="19"/>
      <c r="DZ132" s="5">
        <v>104</v>
      </c>
      <c r="EA132" s="4">
        <v>-1</v>
      </c>
      <c r="EB132" s="3"/>
      <c r="EC132" s="3"/>
      <c r="ED132" s="3"/>
      <c r="EF132" s="20" t="s">
        <v>980</v>
      </c>
      <c r="EG132" s="5">
        <v>217</v>
      </c>
      <c r="EH132" s="19"/>
      <c r="EI132" s="5">
        <v>98</v>
      </c>
      <c r="EJ132" s="4">
        <v>-1</v>
      </c>
      <c r="EK132" s="3"/>
      <c r="EL132" s="3"/>
      <c r="EM132" s="3"/>
    </row>
    <row r="133" spans="37:143" x14ac:dyDescent="0.35">
      <c r="AK133" s="20" t="s">
        <v>766</v>
      </c>
      <c r="AL133" s="5">
        <v>205</v>
      </c>
      <c r="AM133" s="19"/>
      <c r="AN133" s="5">
        <v>110</v>
      </c>
      <c r="AO133" s="4">
        <v>-1</v>
      </c>
      <c r="AP133" s="3"/>
      <c r="AQ133" s="3"/>
      <c r="AR133" s="3"/>
      <c r="AT133" s="20" t="s">
        <v>865</v>
      </c>
      <c r="AU133" s="5">
        <v>205</v>
      </c>
      <c r="AV133" s="19"/>
      <c r="AW133" s="5">
        <v>118</v>
      </c>
      <c r="AX133" s="4">
        <v>-1</v>
      </c>
      <c r="AY133" s="3"/>
      <c r="AZ133" s="3"/>
      <c r="BA133" s="3"/>
      <c r="BC133" s="20" t="s">
        <v>757</v>
      </c>
      <c r="BD133" s="5">
        <v>217</v>
      </c>
      <c r="BE133" s="19"/>
      <c r="BF133" s="5">
        <v>104</v>
      </c>
      <c r="BG133" s="4">
        <v>-1</v>
      </c>
      <c r="BH133" s="3"/>
      <c r="BI133" s="3"/>
      <c r="BJ133" s="3"/>
      <c r="BL133" s="20" t="s">
        <v>872</v>
      </c>
      <c r="BM133" s="5">
        <v>217</v>
      </c>
      <c r="BN133" s="19"/>
      <c r="BO133" s="5">
        <v>98</v>
      </c>
      <c r="BP133" s="4">
        <v>-1</v>
      </c>
      <c r="BQ133" s="3"/>
      <c r="BR133" s="3"/>
      <c r="BS133" s="3"/>
      <c r="DE133" s="20" t="s">
        <v>958</v>
      </c>
      <c r="DF133" s="5">
        <v>205</v>
      </c>
      <c r="DG133" s="19"/>
      <c r="DH133" s="5">
        <v>110</v>
      </c>
      <c r="DI133" s="4">
        <v>-1</v>
      </c>
      <c r="DJ133" s="3"/>
      <c r="DK133" s="3"/>
      <c r="DL133" s="3"/>
      <c r="DN133" s="20" t="s">
        <v>766</v>
      </c>
      <c r="DO133" s="5">
        <v>205</v>
      </c>
      <c r="DP133" s="19"/>
      <c r="DQ133" s="5">
        <v>118</v>
      </c>
      <c r="DR133" s="4">
        <v>-1</v>
      </c>
      <c r="DS133" s="3"/>
      <c r="DT133" s="3"/>
      <c r="DU133" s="3"/>
      <c r="DW133" s="20" t="s">
        <v>800</v>
      </c>
      <c r="DX133" s="5">
        <v>217</v>
      </c>
      <c r="DY133" s="19"/>
      <c r="DZ133" s="5">
        <v>104</v>
      </c>
      <c r="EA133" s="4">
        <v>-1</v>
      </c>
      <c r="EB133" s="3"/>
      <c r="EC133" s="3"/>
      <c r="ED133" s="3"/>
      <c r="EF133" s="20" t="s">
        <v>856</v>
      </c>
      <c r="EG133" s="5">
        <v>217</v>
      </c>
      <c r="EH133" s="19"/>
      <c r="EI133" s="5">
        <v>98</v>
      </c>
      <c r="EJ133" s="4">
        <v>-1</v>
      </c>
      <c r="EK133" s="3"/>
      <c r="EL133" s="3"/>
      <c r="EM133" s="3"/>
    </row>
    <row r="134" spans="37:143" x14ac:dyDescent="0.35">
      <c r="AK134" s="20" t="s">
        <v>863</v>
      </c>
      <c r="AL134" s="5">
        <v>205</v>
      </c>
      <c r="AM134" s="19"/>
      <c r="AN134" s="5">
        <v>110</v>
      </c>
      <c r="AO134" s="4">
        <v>-1</v>
      </c>
      <c r="AP134" s="3"/>
      <c r="AQ134" s="3"/>
      <c r="AR134" s="3"/>
      <c r="AT134" s="20" t="s">
        <v>791</v>
      </c>
      <c r="AU134" s="5">
        <v>205</v>
      </c>
      <c r="AV134" s="19"/>
      <c r="AW134" s="5">
        <v>118</v>
      </c>
      <c r="AX134" s="4">
        <v>-1</v>
      </c>
      <c r="AY134" s="3"/>
      <c r="AZ134" s="3"/>
      <c r="BA134" s="3"/>
      <c r="BC134" s="20" t="s">
        <v>885</v>
      </c>
      <c r="BD134" s="5">
        <v>217</v>
      </c>
      <c r="BE134" s="19"/>
      <c r="BF134" s="5">
        <v>104</v>
      </c>
      <c r="BG134" s="4">
        <v>-1</v>
      </c>
      <c r="BH134" s="3"/>
      <c r="BI134" s="3"/>
      <c r="BJ134" s="3"/>
      <c r="BL134" s="20" t="s">
        <v>856</v>
      </c>
      <c r="BM134" s="5">
        <v>217</v>
      </c>
      <c r="BN134" s="19"/>
      <c r="BO134" s="5">
        <v>98</v>
      </c>
      <c r="BP134" s="4">
        <v>-1</v>
      </c>
      <c r="BQ134" s="3"/>
      <c r="BR134" s="3"/>
      <c r="BS134" s="3"/>
      <c r="DE134" s="20" t="s">
        <v>920</v>
      </c>
      <c r="DF134" s="5">
        <v>205</v>
      </c>
      <c r="DG134" s="19"/>
      <c r="DH134" s="5">
        <v>110</v>
      </c>
      <c r="DI134" s="4">
        <v>-1</v>
      </c>
      <c r="DJ134" s="3"/>
      <c r="DK134" s="3"/>
      <c r="DL134" s="3"/>
      <c r="DN134" s="20" t="s">
        <v>866</v>
      </c>
      <c r="DO134" s="5">
        <v>205</v>
      </c>
      <c r="DP134" s="19"/>
      <c r="DQ134" s="5">
        <v>118</v>
      </c>
      <c r="DR134" s="4">
        <v>-1</v>
      </c>
      <c r="DS134" s="3"/>
      <c r="DT134" s="3"/>
      <c r="DU134" s="3"/>
      <c r="DW134" s="20" t="s">
        <v>783</v>
      </c>
      <c r="DX134" s="5">
        <v>217</v>
      </c>
      <c r="DY134" s="19"/>
      <c r="DZ134" s="5">
        <v>104</v>
      </c>
      <c r="EA134" s="4">
        <v>-1</v>
      </c>
      <c r="EB134" s="3"/>
      <c r="EC134" s="3"/>
      <c r="ED134" s="3"/>
      <c r="EF134" s="20" t="s">
        <v>832</v>
      </c>
      <c r="EG134" s="5">
        <v>217</v>
      </c>
      <c r="EH134" s="19"/>
      <c r="EI134" s="5">
        <v>98</v>
      </c>
      <c r="EJ134" s="4">
        <v>-1</v>
      </c>
      <c r="EK134" s="3"/>
      <c r="EL134" s="3"/>
      <c r="EM134" s="3"/>
    </row>
    <row r="135" spans="37:143" x14ac:dyDescent="0.35">
      <c r="AK135" s="20" t="s">
        <v>853</v>
      </c>
      <c r="AL135" s="5">
        <v>205</v>
      </c>
      <c r="AM135" s="19"/>
      <c r="AN135" s="5">
        <v>110</v>
      </c>
      <c r="AO135" s="4">
        <v>-1</v>
      </c>
      <c r="AP135" s="3"/>
      <c r="AQ135" s="3"/>
      <c r="AR135" s="3"/>
      <c r="AT135" s="20" t="s">
        <v>956</v>
      </c>
      <c r="AU135" s="5">
        <v>205</v>
      </c>
      <c r="AV135" s="19"/>
      <c r="AW135" s="5">
        <v>118</v>
      </c>
      <c r="AX135" s="4">
        <v>-1</v>
      </c>
      <c r="AY135" s="3"/>
      <c r="AZ135" s="3"/>
      <c r="BA135" s="3"/>
      <c r="BC135" s="20" t="s">
        <v>859</v>
      </c>
      <c r="BD135" s="5">
        <v>217</v>
      </c>
      <c r="BE135" s="19"/>
      <c r="BF135" s="5">
        <v>104</v>
      </c>
      <c r="BG135" s="4">
        <v>-1</v>
      </c>
      <c r="BH135" s="3"/>
      <c r="BI135" s="3"/>
      <c r="BJ135" s="3"/>
      <c r="BL135" s="20" t="s">
        <v>859</v>
      </c>
      <c r="BM135" s="5">
        <v>217</v>
      </c>
      <c r="BN135" s="19"/>
      <c r="BO135" s="5">
        <v>98</v>
      </c>
      <c r="BP135" s="4">
        <v>-1</v>
      </c>
      <c r="BQ135" s="3"/>
      <c r="BR135" s="3"/>
      <c r="BS135" s="3"/>
      <c r="DE135" s="20" t="s">
        <v>962</v>
      </c>
      <c r="DF135" s="5">
        <v>205</v>
      </c>
      <c r="DG135" s="19"/>
      <c r="DH135" s="5">
        <v>110</v>
      </c>
      <c r="DI135" s="4">
        <v>-1</v>
      </c>
      <c r="DJ135" s="3"/>
      <c r="DK135" s="3"/>
      <c r="DL135" s="3"/>
      <c r="DN135" s="20" t="s">
        <v>975</v>
      </c>
      <c r="DO135" s="5">
        <v>205</v>
      </c>
      <c r="DP135" s="19"/>
      <c r="DQ135" s="5">
        <v>118</v>
      </c>
      <c r="DR135" s="4">
        <v>-1</v>
      </c>
      <c r="DS135" s="3"/>
      <c r="DT135" s="3"/>
      <c r="DU135" s="3"/>
      <c r="DW135" s="20" t="s">
        <v>934</v>
      </c>
      <c r="DX135" s="5">
        <v>217</v>
      </c>
      <c r="DY135" s="19"/>
      <c r="DZ135" s="5">
        <v>104</v>
      </c>
      <c r="EA135" s="4">
        <v>-1</v>
      </c>
      <c r="EB135" s="3"/>
      <c r="EC135" s="3"/>
      <c r="ED135" s="3"/>
      <c r="EF135" s="20" t="s">
        <v>895</v>
      </c>
      <c r="EG135" s="5">
        <v>217</v>
      </c>
      <c r="EH135" s="19"/>
      <c r="EI135" s="5">
        <v>98</v>
      </c>
      <c r="EJ135" s="4">
        <v>-1</v>
      </c>
      <c r="EK135" s="3"/>
      <c r="EL135" s="3"/>
      <c r="EM135" s="3"/>
    </row>
    <row r="136" spans="37:143" x14ac:dyDescent="0.35">
      <c r="AK136" s="20" t="s">
        <v>791</v>
      </c>
      <c r="AL136" s="5">
        <v>205</v>
      </c>
      <c r="AM136" s="19"/>
      <c r="AN136" s="5">
        <v>110</v>
      </c>
      <c r="AO136" s="4">
        <v>-1</v>
      </c>
      <c r="AP136" s="3"/>
      <c r="AQ136" s="3"/>
      <c r="AR136" s="3"/>
      <c r="AT136" s="20" t="s">
        <v>771</v>
      </c>
      <c r="AU136" s="5">
        <v>205</v>
      </c>
      <c r="AV136" s="19"/>
      <c r="AW136" s="5">
        <v>118</v>
      </c>
      <c r="AX136" s="4">
        <v>-1</v>
      </c>
      <c r="AY136" s="3"/>
      <c r="AZ136" s="3"/>
      <c r="BA136" s="3"/>
      <c r="BC136" s="20" t="s">
        <v>785</v>
      </c>
      <c r="BD136" s="5">
        <v>217</v>
      </c>
      <c r="BE136" s="19"/>
      <c r="BF136" s="5">
        <v>104</v>
      </c>
      <c r="BG136" s="4">
        <v>-1</v>
      </c>
      <c r="BH136" s="3"/>
      <c r="BI136" s="3"/>
      <c r="BJ136" s="3"/>
      <c r="BL136" s="20" t="s">
        <v>800</v>
      </c>
      <c r="BM136" s="5">
        <v>217</v>
      </c>
      <c r="BN136" s="19"/>
      <c r="BO136" s="5">
        <v>98</v>
      </c>
      <c r="BP136" s="4">
        <v>-1</v>
      </c>
      <c r="BQ136" s="3"/>
      <c r="BR136" s="3"/>
      <c r="BS136" s="3"/>
      <c r="DE136" s="20" t="s">
        <v>817</v>
      </c>
      <c r="DF136" s="5">
        <v>205</v>
      </c>
      <c r="DG136" s="19"/>
      <c r="DH136" s="5">
        <v>110</v>
      </c>
      <c r="DI136" s="4">
        <v>-1</v>
      </c>
      <c r="DJ136" s="3"/>
      <c r="DK136" s="3"/>
      <c r="DL136" s="3"/>
      <c r="DN136" s="20" t="s">
        <v>1019</v>
      </c>
      <c r="DO136" s="5">
        <v>205</v>
      </c>
      <c r="DP136" s="19"/>
      <c r="DQ136" s="5">
        <v>118</v>
      </c>
      <c r="DR136" s="4">
        <v>-1</v>
      </c>
      <c r="DS136" s="3"/>
      <c r="DT136" s="3"/>
      <c r="DU136" s="3"/>
      <c r="DW136" s="20" t="s">
        <v>917</v>
      </c>
      <c r="DX136" s="5">
        <v>217</v>
      </c>
      <c r="DY136" s="19"/>
      <c r="DZ136" s="5">
        <v>104</v>
      </c>
      <c r="EA136" s="4">
        <v>-1</v>
      </c>
      <c r="EB136" s="3"/>
      <c r="EC136" s="3"/>
      <c r="ED136" s="3"/>
      <c r="EF136" s="20" t="s">
        <v>985</v>
      </c>
      <c r="EG136" s="5">
        <v>217</v>
      </c>
      <c r="EH136" s="19"/>
      <c r="EI136" s="5">
        <v>98</v>
      </c>
      <c r="EJ136" s="4">
        <v>-1</v>
      </c>
      <c r="EK136" s="3"/>
      <c r="EL136" s="3"/>
      <c r="EM136" s="3"/>
    </row>
    <row r="137" spans="37:143" x14ac:dyDescent="0.35">
      <c r="AK137" s="20" t="s">
        <v>977</v>
      </c>
      <c r="AL137" s="5">
        <v>205</v>
      </c>
      <c r="AM137" s="19"/>
      <c r="AN137" s="5">
        <v>110</v>
      </c>
      <c r="AO137" s="4">
        <v>-1</v>
      </c>
      <c r="AP137" s="3"/>
      <c r="AQ137" s="3"/>
      <c r="AR137" s="3"/>
      <c r="AT137" s="20" t="s">
        <v>962</v>
      </c>
      <c r="AU137" s="5">
        <v>205</v>
      </c>
      <c r="AV137" s="19"/>
      <c r="AW137" s="5">
        <v>118</v>
      </c>
      <c r="AX137" s="4">
        <v>-1</v>
      </c>
      <c r="AY137" s="3"/>
      <c r="AZ137" s="3"/>
      <c r="BA137" s="3"/>
      <c r="BC137" s="20" t="s">
        <v>942</v>
      </c>
      <c r="BD137" s="5">
        <v>217</v>
      </c>
      <c r="BE137" s="19"/>
      <c r="BF137" s="5">
        <v>104</v>
      </c>
      <c r="BG137" s="4">
        <v>-1</v>
      </c>
      <c r="BH137" s="3"/>
      <c r="BI137" s="3"/>
      <c r="BJ137" s="3"/>
      <c r="BL137" s="20" t="s">
        <v>765</v>
      </c>
      <c r="BM137" s="5">
        <v>217</v>
      </c>
      <c r="BN137" s="19"/>
      <c r="BO137" s="5">
        <v>98</v>
      </c>
      <c r="BP137" s="4">
        <v>-1</v>
      </c>
      <c r="BQ137" s="3"/>
      <c r="BR137" s="3"/>
      <c r="BS137" s="3"/>
      <c r="DE137" s="20" t="s">
        <v>965</v>
      </c>
      <c r="DF137" s="5">
        <v>205</v>
      </c>
      <c r="DG137" s="19"/>
      <c r="DH137" s="5">
        <v>110</v>
      </c>
      <c r="DI137" s="4">
        <v>-1</v>
      </c>
      <c r="DJ137" s="3"/>
      <c r="DK137" s="3"/>
      <c r="DL137" s="3"/>
      <c r="DN137" s="20" t="s">
        <v>977</v>
      </c>
      <c r="DO137" s="5">
        <v>205</v>
      </c>
      <c r="DP137" s="19"/>
      <c r="DQ137" s="5">
        <v>118</v>
      </c>
      <c r="DR137" s="4">
        <v>-1</v>
      </c>
      <c r="DS137" s="3"/>
      <c r="DT137" s="3"/>
      <c r="DU137" s="3"/>
      <c r="DW137" s="20" t="s">
        <v>1012</v>
      </c>
      <c r="DX137" s="5">
        <v>216</v>
      </c>
      <c r="DY137" s="19"/>
      <c r="DZ137" s="5">
        <v>104</v>
      </c>
      <c r="EA137" s="4">
        <v>-1</v>
      </c>
      <c r="EB137" s="3"/>
      <c r="EC137" s="3"/>
      <c r="ED137" s="3"/>
      <c r="EF137" s="20" t="s">
        <v>825</v>
      </c>
      <c r="EG137" s="5">
        <v>217</v>
      </c>
      <c r="EH137" s="19"/>
      <c r="EI137" s="5">
        <v>98</v>
      </c>
      <c r="EJ137" s="4">
        <v>-1</v>
      </c>
      <c r="EK137" s="3"/>
      <c r="EL137" s="3"/>
      <c r="EM137" s="3"/>
    </row>
    <row r="138" spans="37:143" x14ac:dyDescent="0.35">
      <c r="AK138" s="20" t="s">
        <v>835</v>
      </c>
      <c r="AL138" s="5">
        <v>205</v>
      </c>
      <c r="AM138" s="19"/>
      <c r="AN138" s="5">
        <v>110</v>
      </c>
      <c r="AO138" s="4">
        <v>-1</v>
      </c>
      <c r="AP138" s="3"/>
      <c r="AQ138" s="3"/>
      <c r="AR138" s="3"/>
      <c r="AT138" s="20" t="s">
        <v>914</v>
      </c>
      <c r="AU138" s="5">
        <v>205</v>
      </c>
      <c r="AV138" s="19"/>
      <c r="AW138" s="5">
        <v>118</v>
      </c>
      <c r="AX138" s="4">
        <v>-1</v>
      </c>
      <c r="AY138" s="3"/>
      <c r="AZ138" s="3"/>
      <c r="BA138" s="3"/>
      <c r="BC138" s="20" t="s">
        <v>770</v>
      </c>
      <c r="BD138" s="5">
        <v>217</v>
      </c>
      <c r="BE138" s="19"/>
      <c r="BF138" s="5">
        <v>104</v>
      </c>
      <c r="BG138" s="4">
        <v>-1</v>
      </c>
      <c r="BH138" s="3"/>
      <c r="BI138" s="3"/>
      <c r="BJ138" s="3"/>
      <c r="BL138" s="20" t="s">
        <v>1004</v>
      </c>
      <c r="BM138" s="5">
        <v>217</v>
      </c>
      <c r="BN138" s="19"/>
      <c r="BO138" s="5">
        <v>98</v>
      </c>
      <c r="BP138" s="4">
        <v>-1</v>
      </c>
      <c r="BQ138" s="3"/>
      <c r="BR138" s="3"/>
      <c r="BS138" s="3"/>
      <c r="DE138" s="20" t="s">
        <v>924</v>
      </c>
      <c r="DF138" s="5">
        <v>205</v>
      </c>
      <c r="DG138" s="19"/>
      <c r="DH138" s="5">
        <v>110</v>
      </c>
      <c r="DI138" s="4">
        <v>-1</v>
      </c>
      <c r="DJ138" s="3"/>
      <c r="DK138" s="3"/>
      <c r="DL138" s="3"/>
      <c r="DN138" s="20" t="s">
        <v>1002</v>
      </c>
      <c r="DO138" s="5">
        <v>205</v>
      </c>
      <c r="DP138" s="19"/>
      <c r="DQ138" s="5">
        <v>118</v>
      </c>
      <c r="DR138" s="4">
        <v>-1</v>
      </c>
      <c r="DS138" s="3"/>
      <c r="DT138" s="3"/>
      <c r="DU138" s="3"/>
      <c r="DW138" s="20" t="s">
        <v>775</v>
      </c>
      <c r="DX138" s="5">
        <v>199</v>
      </c>
      <c r="DY138" s="19"/>
      <c r="DZ138" s="5">
        <v>104</v>
      </c>
      <c r="EA138" s="4">
        <v>-1</v>
      </c>
      <c r="EB138" s="3"/>
      <c r="EC138" s="3"/>
      <c r="ED138" s="3"/>
      <c r="EF138" s="20" t="s">
        <v>1002</v>
      </c>
      <c r="EG138" s="5">
        <v>217</v>
      </c>
      <c r="EH138" s="19"/>
      <c r="EI138" s="5">
        <v>98</v>
      </c>
      <c r="EJ138" s="4">
        <v>-1</v>
      </c>
      <c r="EK138" s="3"/>
      <c r="EL138" s="3"/>
      <c r="EM138" s="3"/>
    </row>
    <row r="139" spans="37:143" x14ac:dyDescent="0.35">
      <c r="AK139" s="20" t="s">
        <v>984</v>
      </c>
      <c r="AL139" s="5">
        <v>205</v>
      </c>
      <c r="AM139" s="19"/>
      <c r="AN139" s="5">
        <v>110</v>
      </c>
      <c r="AO139" s="4">
        <v>-1</v>
      </c>
      <c r="AP139" s="3"/>
      <c r="AQ139" s="3"/>
      <c r="AR139" s="3"/>
      <c r="AT139" s="20" t="s">
        <v>866</v>
      </c>
      <c r="AU139" s="5">
        <v>205</v>
      </c>
      <c r="AV139" s="19"/>
      <c r="AW139" s="5">
        <v>118</v>
      </c>
      <c r="AX139" s="4">
        <v>-1</v>
      </c>
      <c r="AY139" s="3"/>
      <c r="AZ139" s="3"/>
      <c r="BA139" s="3"/>
      <c r="BC139" s="20" t="s">
        <v>944</v>
      </c>
      <c r="BD139" s="5">
        <v>217</v>
      </c>
      <c r="BE139" s="19"/>
      <c r="BF139" s="5">
        <v>104</v>
      </c>
      <c r="BG139" s="4">
        <v>-1</v>
      </c>
      <c r="BH139" s="3"/>
      <c r="BI139" s="3"/>
      <c r="BJ139" s="3"/>
      <c r="BL139" s="20" t="s">
        <v>989</v>
      </c>
      <c r="BM139" s="5">
        <v>217</v>
      </c>
      <c r="BN139" s="19"/>
      <c r="BO139" s="5">
        <v>98</v>
      </c>
      <c r="BP139" s="4">
        <v>-1</v>
      </c>
      <c r="BQ139" s="3"/>
      <c r="BR139" s="3"/>
      <c r="BS139" s="3"/>
      <c r="DE139" s="20" t="s">
        <v>755</v>
      </c>
      <c r="DF139" s="5">
        <v>205</v>
      </c>
      <c r="DG139" s="19"/>
      <c r="DH139" s="5">
        <v>110</v>
      </c>
      <c r="DI139" s="4">
        <v>-1</v>
      </c>
      <c r="DJ139" s="3"/>
      <c r="DK139" s="3"/>
      <c r="DL139" s="3"/>
      <c r="DN139" s="20" t="s">
        <v>848</v>
      </c>
      <c r="DO139" s="5">
        <v>205</v>
      </c>
      <c r="DP139" s="19"/>
      <c r="DQ139" s="5">
        <v>118</v>
      </c>
      <c r="DR139" s="4">
        <v>-1</v>
      </c>
      <c r="DS139" s="3"/>
      <c r="DT139" s="3"/>
      <c r="DU139" s="3"/>
      <c r="DW139" s="20" t="s">
        <v>958</v>
      </c>
      <c r="DX139" s="5">
        <v>144</v>
      </c>
      <c r="DY139" s="19"/>
      <c r="DZ139" s="5">
        <v>104</v>
      </c>
      <c r="EA139" s="4">
        <v>-1</v>
      </c>
      <c r="EB139" s="3"/>
      <c r="EC139" s="3"/>
      <c r="ED139" s="3"/>
      <c r="EF139" s="20" t="s">
        <v>797</v>
      </c>
      <c r="EG139" s="5">
        <v>217</v>
      </c>
      <c r="EH139" s="19"/>
      <c r="EI139" s="5">
        <v>98</v>
      </c>
      <c r="EJ139" s="4">
        <v>-1</v>
      </c>
      <c r="EK139" s="3"/>
      <c r="EL139" s="3"/>
      <c r="EM139" s="3"/>
    </row>
    <row r="140" spans="37:143" x14ac:dyDescent="0.35">
      <c r="AK140" s="20" t="s">
        <v>755</v>
      </c>
      <c r="AL140" s="5">
        <v>205</v>
      </c>
      <c r="AM140" s="19"/>
      <c r="AN140" s="5">
        <v>110</v>
      </c>
      <c r="AO140" s="4">
        <v>-1</v>
      </c>
      <c r="AP140" s="3"/>
      <c r="AQ140" s="3"/>
      <c r="AR140" s="3"/>
      <c r="AT140" s="20" t="s">
        <v>766</v>
      </c>
      <c r="AU140" s="5">
        <v>205</v>
      </c>
      <c r="AV140" s="19"/>
      <c r="AW140" s="5">
        <v>118</v>
      </c>
      <c r="AX140" s="4">
        <v>-1</v>
      </c>
      <c r="AY140" s="3"/>
      <c r="AZ140" s="3"/>
      <c r="BA140" s="3"/>
      <c r="BC140" s="20" t="s">
        <v>893</v>
      </c>
      <c r="BD140" s="5">
        <v>217</v>
      </c>
      <c r="BE140" s="19"/>
      <c r="BF140" s="5">
        <v>104</v>
      </c>
      <c r="BG140" s="4">
        <v>-1</v>
      </c>
      <c r="BH140" s="3"/>
      <c r="BI140" s="3"/>
      <c r="BJ140" s="3"/>
      <c r="BL140" s="20" t="s">
        <v>798</v>
      </c>
      <c r="BM140" s="5">
        <v>217</v>
      </c>
      <c r="BN140" s="19"/>
      <c r="BO140" s="5">
        <v>98</v>
      </c>
      <c r="BP140" s="4">
        <v>-1</v>
      </c>
      <c r="BQ140" s="3"/>
      <c r="BR140" s="3"/>
      <c r="BS140" s="3"/>
      <c r="DE140" s="20" t="s">
        <v>928</v>
      </c>
      <c r="DF140" s="5">
        <v>205</v>
      </c>
      <c r="DG140" s="19"/>
      <c r="DH140" s="5">
        <v>110</v>
      </c>
      <c r="DI140" s="4">
        <v>-1</v>
      </c>
      <c r="DJ140" s="3"/>
      <c r="DK140" s="3"/>
      <c r="DL140" s="3"/>
      <c r="DN140" s="20" t="s">
        <v>864</v>
      </c>
      <c r="DO140" s="5">
        <v>205</v>
      </c>
      <c r="DP140" s="19"/>
      <c r="DQ140" s="5">
        <v>118</v>
      </c>
      <c r="DR140" s="4">
        <v>-1</v>
      </c>
      <c r="DS140" s="3"/>
      <c r="DT140" s="3"/>
      <c r="DU140" s="3"/>
      <c r="DW140" s="20" t="s">
        <v>1022</v>
      </c>
      <c r="DX140" s="5">
        <v>217</v>
      </c>
      <c r="DY140" s="19"/>
      <c r="DZ140" s="5">
        <v>104</v>
      </c>
      <c r="EA140" s="4">
        <v>-1</v>
      </c>
      <c r="EB140" s="3"/>
      <c r="EC140" s="3"/>
      <c r="ED140" s="3"/>
      <c r="EF140" s="20" t="s">
        <v>885</v>
      </c>
      <c r="EG140" s="5">
        <v>217</v>
      </c>
      <c r="EH140" s="19"/>
      <c r="EI140" s="5">
        <v>98</v>
      </c>
      <c r="EJ140" s="4">
        <v>-1</v>
      </c>
      <c r="EK140" s="3"/>
      <c r="EL140" s="3"/>
      <c r="EM140" s="3"/>
    </row>
    <row r="141" spans="37:143" x14ac:dyDescent="0.35">
      <c r="AK141" s="20" t="s">
        <v>855</v>
      </c>
      <c r="AL141" s="5">
        <v>205</v>
      </c>
      <c r="AM141" s="19"/>
      <c r="AN141" s="5">
        <v>110</v>
      </c>
      <c r="AO141" s="4">
        <v>-1</v>
      </c>
      <c r="AP141" s="3"/>
      <c r="AQ141" s="3"/>
      <c r="AR141" s="3"/>
      <c r="AT141" s="20" t="s">
        <v>977</v>
      </c>
      <c r="AU141" s="5">
        <v>205</v>
      </c>
      <c r="AV141" s="19"/>
      <c r="AW141" s="5">
        <v>118</v>
      </c>
      <c r="AX141" s="4">
        <v>-1</v>
      </c>
      <c r="AY141" s="3"/>
      <c r="AZ141" s="3"/>
      <c r="BA141" s="3"/>
      <c r="BC141" s="20" t="s">
        <v>951</v>
      </c>
      <c r="BD141" s="5">
        <v>217</v>
      </c>
      <c r="BE141" s="19"/>
      <c r="BF141" s="5">
        <v>104</v>
      </c>
      <c r="BG141" s="4">
        <v>-1</v>
      </c>
      <c r="BH141" s="3"/>
      <c r="BI141" s="3"/>
      <c r="BJ141" s="3"/>
      <c r="BL141" s="20" t="s">
        <v>768</v>
      </c>
      <c r="BM141" s="5">
        <v>217</v>
      </c>
      <c r="BN141" s="19"/>
      <c r="BO141" s="5">
        <v>98</v>
      </c>
      <c r="BP141" s="4">
        <v>-1</v>
      </c>
      <c r="BQ141" s="3"/>
      <c r="BR141" s="3"/>
      <c r="BS141" s="3"/>
      <c r="DE141" s="20" t="s">
        <v>796</v>
      </c>
      <c r="DF141" s="5">
        <v>205</v>
      </c>
      <c r="DG141" s="19"/>
      <c r="DH141" s="5">
        <v>110</v>
      </c>
      <c r="DI141" s="4">
        <v>-1</v>
      </c>
      <c r="DJ141" s="3"/>
      <c r="DK141" s="3"/>
      <c r="DL141" s="3"/>
      <c r="DN141" s="20" t="s">
        <v>841</v>
      </c>
      <c r="DO141" s="5">
        <v>205</v>
      </c>
      <c r="DP141" s="19"/>
      <c r="DQ141" s="5">
        <v>118</v>
      </c>
      <c r="DR141" s="4">
        <v>-1</v>
      </c>
      <c r="DS141" s="3"/>
      <c r="DT141" s="3"/>
      <c r="DU141" s="3"/>
      <c r="DW141" s="20" t="s">
        <v>767</v>
      </c>
      <c r="DX141" s="5">
        <v>217</v>
      </c>
      <c r="DY141" s="19"/>
      <c r="DZ141" s="5">
        <v>104</v>
      </c>
      <c r="EA141" s="4">
        <v>-1</v>
      </c>
      <c r="EB141" s="3"/>
      <c r="EC141" s="3"/>
      <c r="ED141" s="3"/>
      <c r="EF141" s="20" t="s">
        <v>798</v>
      </c>
      <c r="EG141" s="5">
        <v>217</v>
      </c>
      <c r="EH141" s="19"/>
      <c r="EI141" s="5">
        <v>98</v>
      </c>
      <c r="EJ141" s="4">
        <v>-1</v>
      </c>
      <c r="EK141" s="3"/>
      <c r="EL141" s="3"/>
      <c r="EM141" s="3"/>
    </row>
    <row r="142" spans="37:143" x14ac:dyDescent="0.35">
      <c r="AK142" s="20" t="s">
        <v>877</v>
      </c>
      <c r="AL142" s="5">
        <v>205</v>
      </c>
      <c r="AM142" s="19"/>
      <c r="AN142" s="5">
        <v>110</v>
      </c>
      <c r="AO142" s="4">
        <v>-1</v>
      </c>
      <c r="AP142" s="3"/>
      <c r="AQ142" s="3"/>
      <c r="AR142" s="3"/>
      <c r="AT142" s="20" t="s">
        <v>798</v>
      </c>
      <c r="AU142" s="5">
        <v>205</v>
      </c>
      <c r="AV142" s="19"/>
      <c r="AW142" s="5">
        <v>118</v>
      </c>
      <c r="AX142" s="4">
        <v>-1</v>
      </c>
      <c r="AY142" s="3"/>
      <c r="AZ142" s="3"/>
      <c r="BA142" s="3"/>
      <c r="BC142" s="20" t="s">
        <v>895</v>
      </c>
      <c r="BD142" s="5">
        <v>217</v>
      </c>
      <c r="BE142" s="19"/>
      <c r="BF142" s="5">
        <v>104</v>
      </c>
      <c r="BG142" s="4">
        <v>-1</v>
      </c>
      <c r="BH142" s="3"/>
      <c r="BI142" s="3"/>
      <c r="BJ142" s="3"/>
      <c r="BL142" s="20" t="s">
        <v>796</v>
      </c>
      <c r="BM142" s="5">
        <v>217</v>
      </c>
      <c r="BN142" s="19"/>
      <c r="BO142" s="5">
        <v>98</v>
      </c>
      <c r="BP142" s="4">
        <v>-1</v>
      </c>
      <c r="BQ142" s="3"/>
      <c r="BR142" s="3"/>
      <c r="BS142" s="3"/>
      <c r="DE142" s="20" t="s">
        <v>800</v>
      </c>
      <c r="DF142" s="5">
        <v>205</v>
      </c>
      <c r="DG142" s="19"/>
      <c r="DH142" s="5">
        <v>110</v>
      </c>
      <c r="DI142" s="4">
        <v>-1</v>
      </c>
      <c r="DJ142" s="3"/>
      <c r="DK142" s="3"/>
      <c r="DL142" s="3"/>
      <c r="DN142" s="20" t="s">
        <v>800</v>
      </c>
      <c r="DO142" s="5">
        <v>205</v>
      </c>
      <c r="DP142" s="19"/>
      <c r="DQ142" s="5">
        <v>118</v>
      </c>
      <c r="DR142" s="4">
        <v>-1</v>
      </c>
      <c r="DS142" s="3"/>
      <c r="DT142" s="3"/>
      <c r="DU142" s="3"/>
      <c r="DW142" s="20" t="s">
        <v>962</v>
      </c>
      <c r="DX142" s="5">
        <v>217</v>
      </c>
      <c r="DY142" s="19"/>
      <c r="DZ142" s="5">
        <v>104</v>
      </c>
      <c r="EA142" s="4">
        <v>-1</v>
      </c>
      <c r="EB142" s="3"/>
      <c r="EC142" s="3"/>
      <c r="ED142" s="3"/>
      <c r="EF142" s="20" t="s">
        <v>971</v>
      </c>
      <c r="EG142" s="5">
        <v>217</v>
      </c>
      <c r="EH142" s="19"/>
      <c r="EI142" s="5">
        <v>98</v>
      </c>
      <c r="EJ142" s="4">
        <v>-1</v>
      </c>
      <c r="EK142" s="3"/>
      <c r="EL142" s="3"/>
      <c r="EM142" s="3"/>
    </row>
    <row r="143" spans="37:143" x14ac:dyDescent="0.35">
      <c r="AK143" s="20" t="s">
        <v>872</v>
      </c>
      <c r="AL143" s="5">
        <v>205</v>
      </c>
      <c r="AM143" s="19"/>
      <c r="AN143" s="5">
        <v>110</v>
      </c>
      <c r="AO143" s="4">
        <v>-1</v>
      </c>
      <c r="AP143" s="3"/>
      <c r="AQ143" s="3"/>
      <c r="AR143" s="3"/>
      <c r="AT143" s="20" t="s">
        <v>984</v>
      </c>
      <c r="AU143" s="5">
        <v>205</v>
      </c>
      <c r="AV143" s="19"/>
      <c r="AW143" s="5">
        <v>118</v>
      </c>
      <c r="AX143" s="4">
        <v>-1</v>
      </c>
      <c r="AY143" s="3"/>
      <c r="AZ143" s="3"/>
      <c r="BA143" s="3"/>
      <c r="BC143" s="20" t="s">
        <v>955</v>
      </c>
      <c r="BD143" s="5">
        <v>217</v>
      </c>
      <c r="BE143" s="19"/>
      <c r="BF143" s="5">
        <v>104</v>
      </c>
      <c r="BG143" s="4">
        <v>-1</v>
      </c>
      <c r="BH143" s="3"/>
      <c r="BI143" s="3"/>
      <c r="BJ143" s="3"/>
      <c r="BL143" s="20" t="s">
        <v>770</v>
      </c>
      <c r="BM143" s="5">
        <v>217</v>
      </c>
      <c r="BN143" s="19"/>
      <c r="BO143" s="5">
        <v>98</v>
      </c>
      <c r="BP143" s="4">
        <v>-1</v>
      </c>
      <c r="BQ143" s="3"/>
      <c r="BR143" s="3"/>
      <c r="BS143" s="3"/>
      <c r="DE143" s="20" t="s">
        <v>797</v>
      </c>
      <c r="DF143" s="5">
        <v>205</v>
      </c>
      <c r="DG143" s="19"/>
      <c r="DH143" s="5">
        <v>110</v>
      </c>
      <c r="DI143" s="4">
        <v>-1</v>
      </c>
      <c r="DJ143" s="3"/>
      <c r="DK143" s="3"/>
      <c r="DL143" s="3"/>
      <c r="DN143" s="20" t="s">
        <v>771</v>
      </c>
      <c r="DO143" s="5">
        <v>205</v>
      </c>
      <c r="DP143" s="19"/>
      <c r="DQ143" s="5">
        <v>118</v>
      </c>
      <c r="DR143" s="4">
        <v>-1</v>
      </c>
      <c r="DS143" s="3"/>
      <c r="DT143" s="3"/>
      <c r="DU143" s="3"/>
      <c r="DW143" s="20" t="s">
        <v>964</v>
      </c>
      <c r="DX143" s="5">
        <v>217</v>
      </c>
      <c r="DY143" s="19"/>
      <c r="DZ143" s="5">
        <v>104</v>
      </c>
      <c r="EA143" s="4">
        <v>-1</v>
      </c>
      <c r="EB143" s="3"/>
      <c r="EC143" s="3"/>
      <c r="ED143" s="3"/>
      <c r="EF143" s="20" t="s">
        <v>785</v>
      </c>
      <c r="EG143" s="5">
        <v>217</v>
      </c>
      <c r="EH143" s="19"/>
      <c r="EI143" s="5">
        <v>98</v>
      </c>
      <c r="EJ143" s="4">
        <v>-1</v>
      </c>
      <c r="EK143" s="3"/>
      <c r="EL143" s="3"/>
      <c r="EM143" s="3"/>
    </row>
    <row r="144" spans="37:143" x14ac:dyDescent="0.35">
      <c r="AK144" s="20" t="s">
        <v>754</v>
      </c>
      <c r="AL144" s="5">
        <v>197</v>
      </c>
      <c r="AM144" s="19"/>
      <c r="AN144" s="5">
        <v>110</v>
      </c>
      <c r="AO144" s="4">
        <v>-1</v>
      </c>
      <c r="AP144" s="3"/>
      <c r="AQ144" s="3"/>
      <c r="AR144" s="3"/>
      <c r="AT144" s="20" t="s">
        <v>917</v>
      </c>
      <c r="AU144" s="5">
        <v>205</v>
      </c>
      <c r="AV144" s="19"/>
      <c r="AW144" s="5">
        <v>118</v>
      </c>
      <c r="AX144" s="4">
        <v>-1</v>
      </c>
      <c r="AY144" s="3"/>
      <c r="AZ144" s="3"/>
      <c r="BA144" s="3"/>
      <c r="BC144" s="20" t="s">
        <v>771</v>
      </c>
      <c r="BD144" s="5">
        <v>217</v>
      </c>
      <c r="BE144" s="19"/>
      <c r="BF144" s="5">
        <v>104</v>
      </c>
      <c r="BG144" s="4">
        <v>-1</v>
      </c>
      <c r="BH144" s="3"/>
      <c r="BI144" s="3"/>
      <c r="BJ144" s="3"/>
      <c r="BL144" s="20" t="s">
        <v>1030</v>
      </c>
      <c r="BM144" s="5">
        <v>217</v>
      </c>
      <c r="BN144" s="19"/>
      <c r="BO144" s="5">
        <v>98</v>
      </c>
      <c r="BP144" s="4">
        <v>-1</v>
      </c>
      <c r="BQ144" s="3"/>
      <c r="BR144" s="3"/>
      <c r="BS144" s="3"/>
      <c r="DE144" s="20" t="s">
        <v>835</v>
      </c>
      <c r="DF144" s="5">
        <v>205</v>
      </c>
      <c r="DG144" s="19"/>
      <c r="DH144" s="5">
        <v>110</v>
      </c>
      <c r="DI144" s="4">
        <v>-1</v>
      </c>
      <c r="DJ144" s="3"/>
      <c r="DK144" s="3"/>
      <c r="DL144" s="3"/>
      <c r="DN144" s="20" t="s">
        <v>949</v>
      </c>
      <c r="DO144" s="5">
        <v>205</v>
      </c>
      <c r="DP144" s="19"/>
      <c r="DQ144" s="5">
        <v>118</v>
      </c>
      <c r="DR144" s="4">
        <v>-1</v>
      </c>
      <c r="DS144" s="3"/>
      <c r="DT144" s="3"/>
      <c r="DU144" s="3"/>
      <c r="DW144" s="20" t="s">
        <v>965</v>
      </c>
      <c r="DX144" s="5">
        <v>217</v>
      </c>
      <c r="DY144" s="19"/>
      <c r="DZ144" s="5">
        <v>104</v>
      </c>
      <c r="EA144" s="4">
        <v>-1</v>
      </c>
      <c r="EB144" s="3"/>
      <c r="EC144" s="3"/>
      <c r="ED144" s="3"/>
      <c r="EF144" s="20" t="s">
        <v>758</v>
      </c>
      <c r="EG144" s="5">
        <v>217</v>
      </c>
      <c r="EH144" s="19"/>
      <c r="EI144" s="5">
        <v>98</v>
      </c>
      <c r="EJ144" s="4">
        <v>-1</v>
      </c>
      <c r="EK144" s="3"/>
      <c r="EL144" s="3"/>
      <c r="EM144" s="3"/>
    </row>
    <row r="145" spans="37:143" x14ac:dyDescent="0.35">
      <c r="AK145" s="20" t="s">
        <v>941</v>
      </c>
      <c r="AL145" s="5">
        <v>205</v>
      </c>
      <c r="AM145" s="19"/>
      <c r="AN145" s="5">
        <v>110</v>
      </c>
      <c r="AO145" s="4">
        <v>-1</v>
      </c>
      <c r="AP145" s="3"/>
      <c r="AQ145" s="3"/>
      <c r="AR145" s="3"/>
      <c r="AT145" s="20" t="s">
        <v>856</v>
      </c>
      <c r="AU145" s="5">
        <v>205</v>
      </c>
      <c r="AV145" s="19"/>
      <c r="AW145" s="5">
        <v>118</v>
      </c>
      <c r="AX145" s="4">
        <v>-1</v>
      </c>
      <c r="AY145" s="3"/>
      <c r="AZ145" s="3"/>
      <c r="BA145" s="3"/>
      <c r="BC145" s="20" t="s">
        <v>957</v>
      </c>
      <c r="BD145" s="5">
        <v>217</v>
      </c>
      <c r="BE145" s="19"/>
      <c r="BF145" s="5">
        <v>104</v>
      </c>
      <c r="BG145" s="4">
        <v>-1</v>
      </c>
      <c r="BH145" s="3"/>
      <c r="BI145" s="3"/>
      <c r="BJ145" s="3"/>
      <c r="BL145" s="20" t="s">
        <v>1002</v>
      </c>
      <c r="BM145" s="5">
        <v>217</v>
      </c>
      <c r="BN145" s="19"/>
      <c r="BO145" s="5">
        <v>98</v>
      </c>
      <c r="BP145" s="4">
        <v>-1</v>
      </c>
      <c r="BQ145" s="3"/>
      <c r="BR145" s="3"/>
      <c r="BS145" s="3"/>
      <c r="DE145" s="20" t="s">
        <v>976</v>
      </c>
      <c r="DF145" s="5">
        <v>205</v>
      </c>
      <c r="DG145" s="19"/>
      <c r="DH145" s="5">
        <v>110</v>
      </c>
      <c r="DI145" s="4">
        <v>-1</v>
      </c>
      <c r="DJ145" s="3"/>
      <c r="DK145" s="3"/>
      <c r="DL145" s="3"/>
      <c r="DN145" s="20" t="s">
        <v>857</v>
      </c>
      <c r="DO145" s="5">
        <v>205</v>
      </c>
      <c r="DP145" s="19"/>
      <c r="DQ145" s="5">
        <v>118</v>
      </c>
      <c r="DR145" s="4">
        <v>-1</v>
      </c>
      <c r="DS145" s="3"/>
      <c r="DT145" s="3"/>
      <c r="DU145" s="3"/>
      <c r="DW145" s="20" t="s">
        <v>1029</v>
      </c>
      <c r="DX145" s="5">
        <v>217</v>
      </c>
      <c r="DY145" s="19"/>
      <c r="DZ145" s="5">
        <v>104</v>
      </c>
      <c r="EA145" s="4">
        <v>-1</v>
      </c>
      <c r="EB145" s="3"/>
      <c r="EC145" s="3"/>
      <c r="ED145" s="3"/>
      <c r="EF145" s="20" t="s">
        <v>853</v>
      </c>
      <c r="EG145" s="5">
        <v>217</v>
      </c>
      <c r="EH145" s="19"/>
      <c r="EI145" s="5">
        <v>98</v>
      </c>
      <c r="EJ145" s="4">
        <v>-1</v>
      </c>
      <c r="EK145" s="3"/>
      <c r="EL145" s="3"/>
      <c r="EM145" s="3"/>
    </row>
    <row r="146" spans="37:143" x14ac:dyDescent="0.35">
      <c r="AK146" s="20" t="s">
        <v>914</v>
      </c>
      <c r="AL146" s="5">
        <v>205</v>
      </c>
      <c r="AM146" s="19"/>
      <c r="AN146" s="5">
        <v>110</v>
      </c>
      <c r="AO146" s="4">
        <v>-1</v>
      </c>
      <c r="AP146" s="3"/>
      <c r="AQ146" s="3"/>
      <c r="AR146" s="3"/>
      <c r="AT146" s="20" t="s">
        <v>918</v>
      </c>
      <c r="AU146" s="5">
        <v>205</v>
      </c>
      <c r="AV146" s="19"/>
      <c r="AW146" s="5">
        <v>118</v>
      </c>
      <c r="AX146" s="4">
        <v>-1</v>
      </c>
      <c r="AY146" s="3"/>
      <c r="AZ146" s="3"/>
      <c r="BA146" s="3"/>
      <c r="BC146" s="20" t="s">
        <v>814</v>
      </c>
      <c r="BD146" s="5">
        <v>217</v>
      </c>
      <c r="BE146" s="19"/>
      <c r="BF146" s="5">
        <v>104</v>
      </c>
      <c r="BG146" s="4">
        <v>-1</v>
      </c>
      <c r="BH146" s="3"/>
      <c r="BI146" s="3"/>
      <c r="BJ146" s="3"/>
      <c r="BL146" s="20" t="s">
        <v>797</v>
      </c>
      <c r="BM146" s="5">
        <v>217</v>
      </c>
      <c r="BN146" s="19"/>
      <c r="BO146" s="5">
        <v>98</v>
      </c>
      <c r="BP146" s="4">
        <v>-1</v>
      </c>
      <c r="BQ146" s="3"/>
      <c r="BR146" s="3"/>
      <c r="BS146" s="3"/>
      <c r="DE146" s="20" t="s">
        <v>862</v>
      </c>
      <c r="DF146" s="5">
        <v>205</v>
      </c>
      <c r="DG146" s="19"/>
      <c r="DH146" s="5">
        <v>110</v>
      </c>
      <c r="DI146" s="4">
        <v>-1</v>
      </c>
      <c r="DJ146" s="3"/>
      <c r="DK146" s="3"/>
      <c r="DL146" s="3"/>
      <c r="DN146" s="20" t="s">
        <v>751</v>
      </c>
      <c r="DO146" s="5">
        <v>205</v>
      </c>
      <c r="DP146" s="19"/>
      <c r="DQ146" s="5">
        <v>118</v>
      </c>
      <c r="DR146" s="4">
        <v>-1</v>
      </c>
      <c r="DS146" s="3"/>
      <c r="DT146" s="3"/>
      <c r="DU146" s="3"/>
      <c r="DW146" s="20" t="s">
        <v>968</v>
      </c>
      <c r="DX146" s="5">
        <v>129</v>
      </c>
      <c r="DY146" s="19"/>
      <c r="DZ146" s="5">
        <v>104</v>
      </c>
      <c r="EA146" s="4">
        <v>-1</v>
      </c>
      <c r="EB146" s="3"/>
      <c r="EC146" s="3"/>
      <c r="ED146" s="3"/>
      <c r="EF146" s="20" t="s">
        <v>838</v>
      </c>
      <c r="EG146" s="5">
        <v>217</v>
      </c>
      <c r="EH146" s="19"/>
      <c r="EI146" s="5">
        <v>98</v>
      </c>
      <c r="EJ146" s="4">
        <v>-1</v>
      </c>
      <c r="EK146" s="3"/>
      <c r="EL146" s="3"/>
      <c r="EM146" s="3"/>
    </row>
    <row r="147" spans="37:143" x14ac:dyDescent="0.35">
      <c r="AK147" s="20" t="s">
        <v>943</v>
      </c>
      <c r="AL147" s="5">
        <v>205</v>
      </c>
      <c r="AM147" s="19"/>
      <c r="AN147" s="5">
        <v>110</v>
      </c>
      <c r="AO147" s="4">
        <v>-1</v>
      </c>
      <c r="AP147" s="3"/>
      <c r="AQ147" s="3"/>
      <c r="AR147" s="3"/>
      <c r="AT147" s="20" t="s">
        <v>1002</v>
      </c>
      <c r="AU147" s="5">
        <v>205</v>
      </c>
      <c r="AV147" s="19"/>
      <c r="AW147" s="5">
        <v>118</v>
      </c>
      <c r="AX147" s="4">
        <v>-1</v>
      </c>
      <c r="AY147" s="3"/>
      <c r="AZ147" s="3"/>
      <c r="BA147" s="3"/>
      <c r="BC147" s="20" t="s">
        <v>797</v>
      </c>
      <c r="BD147" s="5">
        <v>217</v>
      </c>
      <c r="BE147" s="19"/>
      <c r="BF147" s="5">
        <v>104</v>
      </c>
      <c r="BG147" s="4">
        <v>-1</v>
      </c>
      <c r="BH147" s="3"/>
      <c r="BI147" s="3"/>
      <c r="BJ147" s="3"/>
      <c r="BL147" s="20" t="s">
        <v>771</v>
      </c>
      <c r="BM147" s="5">
        <v>217</v>
      </c>
      <c r="BN147" s="19"/>
      <c r="BO147" s="5">
        <v>98</v>
      </c>
      <c r="BP147" s="4">
        <v>-1</v>
      </c>
      <c r="BQ147" s="3"/>
      <c r="BR147" s="3"/>
      <c r="BS147" s="3"/>
      <c r="DE147" s="20" t="s">
        <v>978</v>
      </c>
      <c r="DF147" s="5">
        <v>200</v>
      </c>
      <c r="DG147" s="19"/>
      <c r="DH147" s="5">
        <v>110</v>
      </c>
      <c r="DI147" s="4">
        <v>-1</v>
      </c>
      <c r="DJ147" s="3"/>
      <c r="DK147" s="3"/>
      <c r="DL147" s="3"/>
      <c r="DN147" s="20" t="s">
        <v>872</v>
      </c>
      <c r="DO147" s="5">
        <v>205</v>
      </c>
      <c r="DP147" s="19"/>
      <c r="DQ147" s="5">
        <v>118</v>
      </c>
      <c r="DR147" s="4">
        <v>-1</v>
      </c>
      <c r="DS147" s="3"/>
      <c r="DT147" s="3"/>
      <c r="DU147" s="3"/>
      <c r="DW147" s="20" t="s">
        <v>1031</v>
      </c>
      <c r="DX147" s="5">
        <v>217</v>
      </c>
      <c r="DY147" s="19"/>
      <c r="DZ147" s="5">
        <v>104</v>
      </c>
      <c r="EA147" s="4">
        <v>-1</v>
      </c>
      <c r="EB147" s="3"/>
      <c r="EC147" s="3"/>
      <c r="ED147" s="3"/>
      <c r="EF147" s="20" t="s">
        <v>936</v>
      </c>
      <c r="EG147" s="5">
        <v>217</v>
      </c>
      <c r="EH147" s="19"/>
      <c r="EI147" s="5">
        <v>98</v>
      </c>
      <c r="EJ147" s="4">
        <v>-1</v>
      </c>
      <c r="EK147" s="3"/>
      <c r="EL147" s="3"/>
      <c r="EM147" s="3"/>
    </row>
    <row r="148" spans="37:143" x14ac:dyDescent="0.35">
      <c r="AK148" s="20" t="s">
        <v>838</v>
      </c>
      <c r="AL148" s="5">
        <v>205</v>
      </c>
      <c r="AM148" s="19"/>
      <c r="AN148" s="5">
        <v>110</v>
      </c>
      <c r="AO148" s="4">
        <v>-1</v>
      </c>
      <c r="AP148" s="3"/>
      <c r="AQ148" s="3"/>
      <c r="AR148" s="3"/>
      <c r="AT148" s="20" t="s">
        <v>920</v>
      </c>
      <c r="AU148" s="5">
        <v>205</v>
      </c>
      <c r="AV148" s="19"/>
      <c r="AW148" s="5">
        <v>118</v>
      </c>
      <c r="AX148" s="4">
        <v>-1</v>
      </c>
      <c r="AY148" s="3"/>
      <c r="AZ148" s="3"/>
      <c r="BA148" s="3"/>
      <c r="BC148" s="20" t="s">
        <v>832</v>
      </c>
      <c r="BD148" s="5">
        <v>217</v>
      </c>
      <c r="BE148" s="19"/>
      <c r="BF148" s="5">
        <v>104</v>
      </c>
      <c r="BG148" s="4">
        <v>-1</v>
      </c>
      <c r="BH148" s="3"/>
      <c r="BI148" s="3"/>
      <c r="BJ148" s="3"/>
      <c r="BL148" s="20" t="s">
        <v>757</v>
      </c>
      <c r="BM148" s="5">
        <v>217</v>
      </c>
      <c r="BN148" s="19"/>
      <c r="BO148" s="5">
        <v>98</v>
      </c>
      <c r="BP148" s="4">
        <v>-1</v>
      </c>
      <c r="BQ148" s="3"/>
      <c r="BR148" s="3"/>
      <c r="BS148" s="3"/>
      <c r="DE148" s="20" t="s">
        <v>866</v>
      </c>
      <c r="DF148" s="5">
        <v>205</v>
      </c>
      <c r="DG148" s="19"/>
      <c r="DH148" s="5">
        <v>110</v>
      </c>
      <c r="DI148" s="4">
        <v>-1</v>
      </c>
      <c r="DJ148" s="3"/>
      <c r="DK148" s="3"/>
      <c r="DL148" s="3"/>
      <c r="DN148" s="20" t="s">
        <v>951</v>
      </c>
      <c r="DO148" s="5">
        <v>205</v>
      </c>
      <c r="DP148" s="19"/>
      <c r="DQ148" s="5">
        <v>118</v>
      </c>
      <c r="DR148" s="4">
        <v>-1</v>
      </c>
      <c r="DS148" s="3"/>
      <c r="DT148" s="3"/>
      <c r="DU148" s="3"/>
      <c r="DW148" s="20" t="s">
        <v>971</v>
      </c>
      <c r="DX148" s="5">
        <v>217</v>
      </c>
      <c r="DY148" s="19"/>
      <c r="DZ148" s="5">
        <v>104</v>
      </c>
      <c r="EA148" s="4">
        <v>-1</v>
      </c>
      <c r="EB148" s="3"/>
      <c r="EC148" s="3"/>
      <c r="ED148" s="3"/>
      <c r="EF148" s="20" t="s">
        <v>997</v>
      </c>
      <c r="EG148" s="5">
        <v>217</v>
      </c>
      <c r="EH148" s="19"/>
      <c r="EI148" s="5">
        <v>98</v>
      </c>
      <c r="EJ148" s="4">
        <v>-1</v>
      </c>
      <c r="EK148" s="3"/>
      <c r="EL148" s="3"/>
      <c r="EM148" s="3"/>
    </row>
    <row r="149" spans="37:143" x14ac:dyDescent="0.35">
      <c r="AK149" s="20" t="s">
        <v>800</v>
      </c>
      <c r="AL149" s="5">
        <v>205</v>
      </c>
      <c r="AM149" s="19"/>
      <c r="AN149" s="5">
        <v>110</v>
      </c>
      <c r="AO149" s="4">
        <v>-1</v>
      </c>
      <c r="AP149" s="3"/>
      <c r="AQ149" s="3"/>
      <c r="AR149" s="3"/>
      <c r="AT149" s="20" t="s">
        <v>796</v>
      </c>
      <c r="AU149" s="5">
        <v>205</v>
      </c>
      <c r="AV149" s="19"/>
      <c r="AW149" s="5">
        <v>118</v>
      </c>
      <c r="AX149" s="4">
        <v>-1</v>
      </c>
      <c r="AY149" s="3"/>
      <c r="AZ149" s="3"/>
      <c r="BA149" s="3"/>
      <c r="BC149" s="20" t="s">
        <v>964</v>
      </c>
      <c r="BD149" s="5">
        <v>217</v>
      </c>
      <c r="BE149" s="19"/>
      <c r="BF149" s="5">
        <v>104</v>
      </c>
      <c r="BG149" s="4">
        <v>-1</v>
      </c>
      <c r="BH149" s="3"/>
      <c r="BI149" s="3"/>
      <c r="BJ149" s="3"/>
      <c r="BL149" s="20" t="s">
        <v>841</v>
      </c>
      <c r="BM149" s="5">
        <v>217</v>
      </c>
      <c r="BN149" s="19"/>
      <c r="BO149" s="5">
        <v>98</v>
      </c>
      <c r="BP149" s="4">
        <v>-1</v>
      </c>
      <c r="BQ149" s="3"/>
      <c r="BR149" s="3"/>
      <c r="BS149" s="3"/>
      <c r="DE149" s="20" t="s">
        <v>838</v>
      </c>
      <c r="DF149" s="5">
        <v>205</v>
      </c>
      <c r="DG149" s="19"/>
      <c r="DH149" s="5">
        <v>110</v>
      </c>
      <c r="DI149" s="4">
        <v>-1</v>
      </c>
      <c r="DJ149" s="3"/>
      <c r="DK149" s="3"/>
      <c r="DL149" s="3"/>
      <c r="DN149" s="20" t="s">
        <v>880</v>
      </c>
      <c r="DO149" s="5">
        <v>205</v>
      </c>
      <c r="DP149" s="19"/>
      <c r="DQ149" s="5">
        <v>118</v>
      </c>
      <c r="DR149" s="4">
        <v>-1</v>
      </c>
      <c r="DS149" s="3"/>
      <c r="DT149" s="3"/>
      <c r="DU149" s="3"/>
      <c r="DW149" s="20" t="s">
        <v>943</v>
      </c>
      <c r="DX149" s="5">
        <v>217</v>
      </c>
      <c r="DY149" s="19"/>
      <c r="DZ149" s="5">
        <v>104</v>
      </c>
      <c r="EA149" s="4">
        <v>-1</v>
      </c>
      <c r="EB149" s="3"/>
      <c r="EC149" s="3"/>
      <c r="ED149" s="3"/>
      <c r="EF149" s="20" t="s">
        <v>938</v>
      </c>
      <c r="EG149" s="5">
        <v>217</v>
      </c>
      <c r="EH149" s="19"/>
      <c r="EI149" s="5">
        <v>98</v>
      </c>
      <c r="EJ149" s="4">
        <v>-1</v>
      </c>
      <c r="EK149" s="3"/>
      <c r="EL149" s="3"/>
      <c r="EM149" s="3"/>
    </row>
    <row r="150" spans="37:143" x14ac:dyDescent="0.35">
      <c r="AK150" s="20" t="s">
        <v>796</v>
      </c>
      <c r="AL150" s="5">
        <v>205</v>
      </c>
      <c r="AM150" s="19"/>
      <c r="AN150" s="5">
        <v>110</v>
      </c>
      <c r="AO150" s="4">
        <v>-1</v>
      </c>
      <c r="AP150" s="3"/>
      <c r="AQ150" s="3"/>
      <c r="AR150" s="3"/>
      <c r="AT150" s="20" t="s">
        <v>1032</v>
      </c>
      <c r="AU150" s="5">
        <v>205</v>
      </c>
      <c r="AV150" s="19"/>
      <c r="AW150" s="5">
        <v>118</v>
      </c>
      <c r="AX150" s="4">
        <v>-1</v>
      </c>
      <c r="AY150" s="3"/>
      <c r="AZ150" s="3"/>
      <c r="BA150" s="3"/>
      <c r="BC150" s="20" t="s">
        <v>767</v>
      </c>
      <c r="BD150" s="5">
        <v>217</v>
      </c>
      <c r="BE150" s="19"/>
      <c r="BF150" s="5">
        <v>104</v>
      </c>
      <c r="BG150" s="4">
        <v>-1</v>
      </c>
      <c r="BH150" s="3"/>
      <c r="BI150" s="3"/>
      <c r="BJ150" s="3"/>
      <c r="BL150" s="20" t="s">
        <v>842</v>
      </c>
      <c r="BM150" s="5">
        <v>217</v>
      </c>
      <c r="BN150" s="19"/>
      <c r="BO150" s="5">
        <v>98</v>
      </c>
      <c r="BP150" s="4">
        <v>-1</v>
      </c>
      <c r="BQ150" s="3"/>
      <c r="BR150" s="3"/>
      <c r="BS150" s="3"/>
      <c r="DE150" s="20" t="s">
        <v>981</v>
      </c>
      <c r="DF150" s="5">
        <v>205</v>
      </c>
      <c r="DG150" s="19"/>
      <c r="DH150" s="5">
        <v>110</v>
      </c>
      <c r="DI150" s="4">
        <v>-1</v>
      </c>
      <c r="DJ150" s="3"/>
      <c r="DK150" s="3"/>
      <c r="DL150" s="3"/>
      <c r="DN150" s="20" t="s">
        <v>791</v>
      </c>
      <c r="DO150" s="5">
        <v>205</v>
      </c>
      <c r="DP150" s="19"/>
      <c r="DQ150" s="5">
        <v>118</v>
      </c>
      <c r="DR150" s="4">
        <v>-1</v>
      </c>
      <c r="DS150" s="3"/>
      <c r="DT150" s="3"/>
      <c r="DU150" s="3"/>
      <c r="DW150" s="20" t="s">
        <v>777</v>
      </c>
      <c r="DX150" s="5">
        <v>217</v>
      </c>
      <c r="DY150" s="19"/>
      <c r="DZ150" s="5">
        <v>104</v>
      </c>
      <c r="EA150" s="4">
        <v>-1</v>
      </c>
      <c r="EB150" s="3"/>
      <c r="EC150" s="3"/>
      <c r="ED150" s="3"/>
      <c r="EF150" s="20" t="s">
        <v>855</v>
      </c>
      <c r="EG150" s="5">
        <v>217</v>
      </c>
      <c r="EH150" s="19"/>
      <c r="EI150" s="5">
        <v>98</v>
      </c>
      <c r="EJ150" s="4">
        <v>-1</v>
      </c>
      <c r="EK150" s="3"/>
      <c r="EL150" s="3"/>
      <c r="EM150" s="3"/>
    </row>
    <row r="151" spans="37:143" x14ac:dyDescent="0.35">
      <c r="AK151" s="20" t="s">
        <v>949</v>
      </c>
      <c r="AL151" s="5">
        <v>205</v>
      </c>
      <c r="AM151" s="19"/>
      <c r="AN151" s="5">
        <v>110</v>
      </c>
      <c r="AO151" s="4">
        <v>-1</v>
      </c>
      <c r="AP151" s="3"/>
      <c r="AQ151" s="3"/>
      <c r="AR151" s="3"/>
      <c r="AT151" s="20" t="s">
        <v>951</v>
      </c>
      <c r="AU151" s="5">
        <v>205</v>
      </c>
      <c r="AV151" s="19"/>
      <c r="AW151" s="5">
        <v>118</v>
      </c>
      <c r="AX151" s="4">
        <v>-1</v>
      </c>
      <c r="AY151" s="3"/>
      <c r="AZ151" s="3"/>
      <c r="BA151" s="3"/>
      <c r="BC151" s="20" t="s">
        <v>798</v>
      </c>
      <c r="BD151" s="5">
        <v>217</v>
      </c>
      <c r="BE151" s="19"/>
      <c r="BF151" s="5">
        <v>104</v>
      </c>
      <c r="BG151" s="4">
        <v>-1</v>
      </c>
      <c r="BH151" s="3"/>
      <c r="BI151" s="3"/>
      <c r="BJ151" s="3"/>
      <c r="BL151" s="20" t="s">
        <v>884</v>
      </c>
      <c r="BM151" s="5">
        <v>217</v>
      </c>
      <c r="BN151" s="19"/>
      <c r="BO151" s="5">
        <v>98</v>
      </c>
      <c r="BP151" s="4">
        <v>-1</v>
      </c>
      <c r="BQ151" s="3"/>
      <c r="BR151" s="3"/>
      <c r="BS151" s="3"/>
      <c r="DE151" s="20" t="s">
        <v>822</v>
      </c>
      <c r="DF151" s="5">
        <v>177</v>
      </c>
      <c r="DG151" s="19"/>
      <c r="DH151" s="5">
        <v>110</v>
      </c>
      <c r="DI151" s="4">
        <v>-1</v>
      </c>
      <c r="DJ151" s="3"/>
      <c r="DK151" s="3"/>
      <c r="DL151" s="3"/>
      <c r="DN151" s="20" t="s">
        <v>796</v>
      </c>
      <c r="DO151" s="5">
        <v>205</v>
      </c>
      <c r="DP151" s="19"/>
      <c r="DQ151" s="5">
        <v>118</v>
      </c>
      <c r="DR151" s="4">
        <v>-1</v>
      </c>
      <c r="DS151" s="3"/>
      <c r="DT151" s="3"/>
      <c r="DU151" s="3"/>
      <c r="DW151" s="20" t="s">
        <v>944</v>
      </c>
      <c r="DX151" s="5">
        <v>217</v>
      </c>
      <c r="DY151" s="19"/>
      <c r="DZ151" s="5">
        <v>104</v>
      </c>
      <c r="EA151" s="4">
        <v>-1</v>
      </c>
      <c r="EB151" s="3"/>
      <c r="EC151" s="3"/>
      <c r="ED151" s="3"/>
      <c r="EF151" s="20" t="s">
        <v>940</v>
      </c>
      <c r="EG151" s="5">
        <v>217</v>
      </c>
      <c r="EH151" s="19"/>
      <c r="EI151" s="5">
        <v>98</v>
      </c>
      <c r="EJ151" s="4">
        <v>-1</v>
      </c>
      <c r="EK151" s="3"/>
      <c r="EL151" s="3"/>
      <c r="EM151" s="3"/>
    </row>
    <row r="152" spans="37:143" x14ac:dyDescent="0.35">
      <c r="AK152" s="20" t="s">
        <v>917</v>
      </c>
      <c r="AL152" s="5">
        <v>205</v>
      </c>
      <c r="AM152" s="19"/>
      <c r="AN152" s="5">
        <v>110</v>
      </c>
      <c r="AO152" s="4">
        <v>-1</v>
      </c>
      <c r="AP152" s="3"/>
      <c r="AQ152" s="3"/>
      <c r="AR152" s="3"/>
      <c r="AT152" s="20" t="s">
        <v>924</v>
      </c>
      <c r="AU152" s="5">
        <v>205</v>
      </c>
      <c r="AV152" s="19"/>
      <c r="AW152" s="5">
        <v>118</v>
      </c>
      <c r="AX152" s="4">
        <v>-1</v>
      </c>
      <c r="AY152" s="3"/>
      <c r="AZ152" s="3"/>
      <c r="BA152" s="3"/>
      <c r="BC152" s="20" t="s">
        <v>914</v>
      </c>
      <c r="BD152" s="5">
        <v>217</v>
      </c>
      <c r="BE152" s="19"/>
      <c r="BF152" s="5">
        <v>104</v>
      </c>
      <c r="BG152" s="4">
        <v>-1</v>
      </c>
      <c r="BH152" s="3"/>
      <c r="BI152" s="3"/>
      <c r="BJ152" s="3"/>
      <c r="BL152" s="20" t="s">
        <v>951</v>
      </c>
      <c r="BM152" s="5">
        <v>217</v>
      </c>
      <c r="BN152" s="19"/>
      <c r="BO152" s="5">
        <v>98</v>
      </c>
      <c r="BP152" s="4">
        <v>-1</v>
      </c>
      <c r="BQ152" s="3"/>
      <c r="BR152" s="3"/>
      <c r="BS152" s="3"/>
      <c r="DE152" s="20" t="s">
        <v>984</v>
      </c>
      <c r="DF152" s="5">
        <v>205</v>
      </c>
      <c r="DG152" s="19"/>
      <c r="DH152" s="5">
        <v>110</v>
      </c>
      <c r="DI152" s="4">
        <v>-1</v>
      </c>
      <c r="DJ152" s="3"/>
      <c r="DK152" s="3"/>
      <c r="DL152" s="3"/>
      <c r="DN152" s="20" t="s">
        <v>883</v>
      </c>
      <c r="DO152" s="5">
        <v>205</v>
      </c>
      <c r="DP152" s="19"/>
      <c r="DQ152" s="5">
        <v>118</v>
      </c>
      <c r="DR152" s="4">
        <v>-1</v>
      </c>
      <c r="DS152" s="3"/>
      <c r="DT152" s="3"/>
      <c r="DU152" s="3"/>
      <c r="DW152" s="20" t="s">
        <v>978</v>
      </c>
      <c r="DX152" s="5">
        <v>127</v>
      </c>
      <c r="DY152" s="19"/>
      <c r="DZ152" s="5">
        <v>104</v>
      </c>
      <c r="EA152" s="4">
        <v>-1</v>
      </c>
      <c r="EB152" s="3"/>
      <c r="EC152" s="3"/>
      <c r="ED152" s="3"/>
      <c r="EF152" s="20" t="s">
        <v>918</v>
      </c>
      <c r="EG152" s="5">
        <v>217</v>
      </c>
      <c r="EH152" s="19"/>
      <c r="EI152" s="5">
        <v>98</v>
      </c>
      <c r="EJ152" s="4">
        <v>-1</v>
      </c>
      <c r="EK152" s="3"/>
      <c r="EL152" s="3"/>
      <c r="EM152" s="3"/>
    </row>
    <row r="153" spans="37:143" x14ac:dyDescent="0.35">
      <c r="AK153" s="20" t="s">
        <v>848</v>
      </c>
      <c r="AL153" s="5">
        <v>205</v>
      </c>
      <c r="AM153" s="19"/>
      <c r="AN153" s="5">
        <v>110</v>
      </c>
      <c r="AO153" s="4">
        <v>-1</v>
      </c>
      <c r="AP153" s="3"/>
      <c r="AQ153" s="3"/>
      <c r="AR153" s="3"/>
      <c r="AT153" s="20" t="s">
        <v>955</v>
      </c>
      <c r="AU153" s="5">
        <v>205</v>
      </c>
      <c r="AV153" s="19"/>
      <c r="AW153" s="5">
        <v>118</v>
      </c>
      <c r="AX153" s="4">
        <v>-1</v>
      </c>
      <c r="AY153" s="3"/>
      <c r="AZ153" s="3"/>
      <c r="BA153" s="3"/>
      <c r="BC153" s="20" t="s">
        <v>968</v>
      </c>
      <c r="BD153" s="5">
        <v>129</v>
      </c>
      <c r="BE153" s="19"/>
      <c r="BF153" s="5">
        <v>104</v>
      </c>
      <c r="BG153" s="4">
        <v>-1</v>
      </c>
      <c r="BH153" s="3"/>
      <c r="BI153" s="3"/>
      <c r="BJ153" s="3"/>
      <c r="BL153" s="20" t="s">
        <v>1022</v>
      </c>
      <c r="BM153" s="5">
        <v>217</v>
      </c>
      <c r="BN153" s="19"/>
      <c r="BO153" s="5">
        <v>98</v>
      </c>
      <c r="BP153" s="4">
        <v>-1</v>
      </c>
      <c r="BQ153" s="3"/>
      <c r="BR153" s="3"/>
      <c r="BS153" s="3"/>
      <c r="DE153" s="20" t="s">
        <v>936</v>
      </c>
      <c r="DF153" s="5">
        <v>205</v>
      </c>
      <c r="DG153" s="19"/>
      <c r="DH153" s="5">
        <v>110</v>
      </c>
      <c r="DI153" s="4">
        <v>-1</v>
      </c>
      <c r="DJ153" s="3"/>
      <c r="DK153" s="3"/>
      <c r="DL153" s="3"/>
      <c r="DN153" s="20" t="s">
        <v>914</v>
      </c>
      <c r="DO153" s="5">
        <v>205</v>
      </c>
      <c r="DP153" s="19"/>
      <c r="DQ153" s="5">
        <v>118</v>
      </c>
      <c r="DR153" s="4">
        <v>-1</v>
      </c>
      <c r="DS153" s="3"/>
      <c r="DT153" s="3"/>
      <c r="DU153" s="3"/>
      <c r="DW153" s="20" t="s">
        <v>853</v>
      </c>
      <c r="DX153" s="5">
        <v>217</v>
      </c>
      <c r="DY153" s="19"/>
      <c r="DZ153" s="5">
        <v>104</v>
      </c>
      <c r="EA153" s="4">
        <v>-1</v>
      </c>
      <c r="EB153" s="3"/>
      <c r="EC153" s="3"/>
      <c r="ED153" s="3"/>
      <c r="EF153" s="20" t="s">
        <v>941</v>
      </c>
      <c r="EG153" s="5">
        <v>217</v>
      </c>
      <c r="EH153" s="19"/>
      <c r="EI153" s="5">
        <v>98</v>
      </c>
      <c r="EJ153" s="4">
        <v>-1</v>
      </c>
      <c r="EK153" s="3"/>
      <c r="EL153" s="3"/>
      <c r="EM153" s="3"/>
    </row>
    <row r="154" spans="37:143" x14ac:dyDescent="0.35">
      <c r="AK154" s="20" t="s">
        <v>918</v>
      </c>
      <c r="AL154" s="5">
        <v>205</v>
      </c>
      <c r="AM154" s="19"/>
      <c r="AN154" s="5">
        <v>110</v>
      </c>
      <c r="AO154" s="4">
        <v>-1</v>
      </c>
      <c r="AP154" s="3"/>
      <c r="AQ154" s="3"/>
      <c r="AR154" s="3"/>
      <c r="AT154" s="20" t="s">
        <v>825</v>
      </c>
      <c r="AU154" s="5">
        <v>205</v>
      </c>
      <c r="AV154" s="19"/>
      <c r="AW154" s="5">
        <v>118</v>
      </c>
      <c r="AX154" s="4">
        <v>-1</v>
      </c>
      <c r="AY154" s="3"/>
      <c r="AZ154" s="3"/>
      <c r="BA154" s="3"/>
      <c r="BC154" s="20" t="s">
        <v>765</v>
      </c>
      <c r="BD154" s="5">
        <v>217</v>
      </c>
      <c r="BE154" s="19"/>
      <c r="BF154" s="5">
        <v>104</v>
      </c>
      <c r="BG154" s="4">
        <v>-1</v>
      </c>
      <c r="BH154" s="3"/>
      <c r="BI154" s="3"/>
      <c r="BJ154" s="3"/>
      <c r="BL154" s="20" t="s">
        <v>825</v>
      </c>
      <c r="BM154" s="5">
        <v>217</v>
      </c>
      <c r="BN154" s="19"/>
      <c r="BO154" s="5">
        <v>98</v>
      </c>
      <c r="BP154" s="4">
        <v>-1</v>
      </c>
      <c r="BQ154" s="3"/>
      <c r="BR154" s="3"/>
      <c r="BS154" s="3"/>
      <c r="DE154" s="20" t="s">
        <v>989</v>
      </c>
      <c r="DF154" s="5">
        <v>205</v>
      </c>
      <c r="DG154" s="19"/>
      <c r="DH154" s="5">
        <v>110</v>
      </c>
      <c r="DI154" s="4">
        <v>-1</v>
      </c>
      <c r="DJ154" s="3"/>
      <c r="DK154" s="3"/>
      <c r="DL154" s="3"/>
      <c r="DN154" s="20" t="s">
        <v>955</v>
      </c>
      <c r="DO154" s="5">
        <v>205</v>
      </c>
      <c r="DP154" s="19"/>
      <c r="DQ154" s="5">
        <v>118</v>
      </c>
      <c r="DR154" s="4">
        <v>-1</v>
      </c>
      <c r="DS154" s="3"/>
      <c r="DT154" s="3"/>
      <c r="DU154" s="3"/>
      <c r="DW154" s="20" t="s">
        <v>884</v>
      </c>
      <c r="DX154" s="5">
        <v>217</v>
      </c>
      <c r="DY154" s="19"/>
      <c r="DZ154" s="5">
        <v>104</v>
      </c>
      <c r="EA154" s="4">
        <v>-1</v>
      </c>
      <c r="EB154" s="3"/>
      <c r="EC154" s="3"/>
      <c r="ED154" s="3"/>
      <c r="EF154" s="20" t="s">
        <v>770</v>
      </c>
      <c r="EG154" s="5">
        <v>217</v>
      </c>
      <c r="EH154" s="19"/>
      <c r="EI154" s="5">
        <v>98</v>
      </c>
      <c r="EJ154" s="4">
        <v>-1</v>
      </c>
      <c r="EK154" s="3"/>
      <c r="EL154" s="3"/>
      <c r="EM154" s="3"/>
    </row>
    <row r="155" spans="37:143" x14ac:dyDescent="0.35">
      <c r="AK155" s="20" t="s">
        <v>956</v>
      </c>
      <c r="AL155" s="5">
        <v>205</v>
      </c>
      <c r="AM155" s="19"/>
      <c r="AN155" s="5">
        <v>110</v>
      </c>
      <c r="AO155" s="4">
        <v>-1</v>
      </c>
      <c r="AP155" s="3"/>
      <c r="AQ155" s="3"/>
      <c r="AR155" s="3"/>
      <c r="AT155" s="20" t="s">
        <v>957</v>
      </c>
      <c r="AU155" s="5">
        <v>205</v>
      </c>
      <c r="AV155" s="19"/>
      <c r="AW155" s="5">
        <v>118</v>
      </c>
      <c r="AX155" s="4">
        <v>-1</v>
      </c>
      <c r="AY155" s="3"/>
      <c r="AZ155" s="3"/>
      <c r="BA155" s="3"/>
      <c r="BC155" s="20" t="s">
        <v>971</v>
      </c>
      <c r="BD155" s="5">
        <v>217</v>
      </c>
      <c r="BE155" s="19"/>
      <c r="BF155" s="5">
        <v>104</v>
      </c>
      <c r="BG155" s="4">
        <v>-1</v>
      </c>
      <c r="BH155" s="3"/>
      <c r="BI155" s="3"/>
      <c r="BJ155" s="3"/>
      <c r="BL155" s="20" t="s">
        <v>1032</v>
      </c>
      <c r="BM155" s="5">
        <v>217</v>
      </c>
      <c r="BN155" s="19"/>
      <c r="BO155" s="5">
        <v>98</v>
      </c>
      <c r="BP155" s="4">
        <v>-1</v>
      </c>
      <c r="BQ155" s="3"/>
      <c r="BR155" s="3"/>
      <c r="BS155" s="3"/>
      <c r="DE155" s="20" t="s">
        <v>938</v>
      </c>
      <c r="DF155" s="5">
        <v>205</v>
      </c>
      <c r="DG155" s="19"/>
      <c r="DH155" s="5">
        <v>110</v>
      </c>
      <c r="DI155" s="4">
        <v>-1</v>
      </c>
      <c r="DJ155" s="3"/>
      <c r="DK155" s="3"/>
      <c r="DL155" s="3"/>
      <c r="DN155" s="20" t="s">
        <v>862</v>
      </c>
      <c r="DO155" s="5">
        <v>205</v>
      </c>
      <c r="DP155" s="19"/>
      <c r="DQ155" s="5">
        <v>118</v>
      </c>
      <c r="DR155" s="4">
        <v>-1</v>
      </c>
      <c r="DS155" s="3"/>
      <c r="DT155" s="3"/>
      <c r="DU155" s="3"/>
      <c r="DW155" s="20" t="s">
        <v>885</v>
      </c>
      <c r="DX155" s="5">
        <v>217</v>
      </c>
      <c r="DY155" s="19"/>
      <c r="DZ155" s="5">
        <v>104</v>
      </c>
      <c r="EA155" s="4">
        <v>-1</v>
      </c>
      <c r="EB155" s="3"/>
      <c r="EC155" s="3"/>
      <c r="ED155" s="3"/>
      <c r="EF155" s="20" t="s">
        <v>942</v>
      </c>
      <c r="EG155" s="5">
        <v>217</v>
      </c>
      <c r="EH155" s="19"/>
      <c r="EI155" s="5">
        <v>98</v>
      </c>
      <c r="EJ155" s="4">
        <v>-1</v>
      </c>
      <c r="EK155" s="3"/>
      <c r="EL155" s="3"/>
      <c r="EM155" s="3"/>
    </row>
    <row r="156" spans="37:143" x14ac:dyDescent="0.35">
      <c r="AK156" s="20" t="s">
        <v>920</v>
      </c>
      <c r="AL156" s="5">
        <v>205</v>
      </c>
      <c r="AM156" s="19"/>
      <c r="AN156" s="5">
        <v>110</v>
      </c>
      <c r="AO156" s="4">
        <v>-1</v>
      </c>
      <c r="AP156" s="3"/>
      <c r="AQ156" s="3"/>
      <c r="AR156" s="3"/>
      <c r="AT156" s="20" t="s">
        <v>928</v>
      </c>
      <c r="AU156" s="5">
        <v>205</v>
      </c>
      <c r="AV156" s="19"/>
      <c r="AW156" s="5">
        <v>118</v>
      </c>
      <c r="AX156" s="4">
        <v>-1</v>
      </c>
      <c r="AY156" s="3"/>
      <c r="AZ156" s="3"/>
      <c r="BA156" s="3"/>
      <c r="BC156" s="20" t="s">
        <v>917</v>
      </c>
      <c r="BD156" s="5">
        <v>217</v>
      </c>
      <c r="BE156" s="19"/>
      <c r="BF156" s="5">
        <v>104</v>
      </c>
      <c r="BG156" s="4">
        <v>-1</v>
      </c>
      <c r="BH156" s="3"/>
      <c r="BI156" s="3"/>
      <c r="BJ156" s="3"/>
      <c r="BL156" s="20" t="s">
        <v>866</v>
      </c>
      <c r="BM156" s="5">
        <v>217</v>
      </c>
      <c r="BN156" s="19"/>
      <c r="BO156" s="5">
        <v>98</v>
      </c>
      <c r="BP156" s="4">
        <v>-1</v>
      </c>
      <c r="BQ156" s="3"/>
      <c r="BR156" s="3"/>
      <c r="BS156" s="3"/>
      <c r="DE156" s="20" t="s">
        <v>848</v>
      </c>
      <c r="DF156" s="5">
        <v>205</v>
      </c>
      <c r="DG156" s="19"/>
      <c r="DH156" s="5">
        <v>110</v>
      </c>
      <c r="DI156" s="4">
        <v>-1</v>
      </c>
      <c r="DJ156" s="3"/>
      <c r="DK156" s="3"/>
      <c r="DL156" s="3"/>
      <c r="DN156" s="20" t="s">
        <v>1031</v>
      </c>
      <c r="DO156" s="5">
        <v>205</v>
      </c>
      <c r="DP156" s="19"/>
      <c r="DQ156" s="5">
        <v>118</v>
      </c>
      <c r="DR156" s="4">
        <v>-1</v>
      </c>
      <c r="DS156" s="3"/>
      <c r="DT156" s="3"/>
      <c r="DU156" s="3"/>
      <c r="DW156" s="20" t="s">
        <v>863</v>
      </c>
      <c r="DX156" s="5">
        <v>217</v>
      </c>
      <c r="DY156" s="19"/>
      <c r="DZ156" s="5">
        <v>104</v>
      </c>
      <c r="EA156" s="4">
        <v>-1</v>
      </c>
      <c r="EB156" s="3"/>
      <c r="EC156" s="3"/>
      <c r="ED156" s="3"/>
      <c r="EF156" s="20" t="s">
        <v>914</v>
      </c>
      <c r="EG156" s="5">
        <v>217</v>
      </c>
      <c r="EH156" s="19"/>
      <c r="EI156" s="5">
        <v>98</v>
      </c>
      <c r="EJ156" s="4">
        <v>-1</v>
      </c>
      <c r="EK156" s="3"/>
      <c r="EL156" s="3"/>
      <c r="EM156" s="3"/>
    </row>
    <row r="157" spans="37:143" x14ac:dyDescent="0.35">
      <c r="AK157" s="20" t="s">
        <v>958</v>
      </c>
      <c r="AL157" s="5">
        <v>205</v>
      </c>
      <c r="AM157" s="19"/>
      <c r="AN157" s="5">
        <v>110</v>
      </c>
      <c r="AO157" s="4">
        <v>-1</v>
      </c>
      <c r="AP157" s="3"/>
      <c r="AQ157" s="3"/>
      <c r="AR157" s="3"/>
      <c r="AT157" s="20" t="s">
        <v>884</v>
      </c>
      <c r="AU157" s="5">
        <v>205</v>
      </c>
      <c r="AV157" s="19"/>
      <c r="AW157" s="5">
        <v>118</v>
      </c>
      <c r="AX157" s="4">
        <v>-1</v>
      </c>
      <c r="AY157" s="3"/>
      <c r="AZ157" s="3"/>
      <c r="BA157" s="3"/>
      <c r="BC157" s="20" t="s">
        <v>977</v>
      </c>
      <c r="BD157" s="5">
        <v>215</v>
      </c>
      <c r="BE157" s="19"/>
      <c r="BF157" s="5">
        <v>104</v>
      </c>
      <c r="BG157" s="4">
        <v>-1</v>
      </c>
      <c r="BH157" s="3"/>
      <c r="BI157" s="3"/>
      <c r="BJ157" s="3"/>
      <c r="BL157" s="20" t="s">
        <v>1029</v>
      </c>
      <c r="BM157" s="5">
        <v>217</v>
      </c>
      <c r="BN157" s="19"/>
      <c r="BO157" s="5">
        <v>98</v>
      </c>
      <c r="BP157" s="4">
        <v>-1</v>
      </c>
      <c r="BQ157" s="3"/>
      <c r="BR157" s="3"/>
      <c r="BS157" s="3"/>
      <c r="DE157" s="20" t="s">
        <v>940</v>
      </c>
      <c r="DF157" s="5">
        <v>205</v>
      </c>
      <c r="DG157" s="19"/>
      <c r="DH157" s="5">
        <v>110</v>
      </c>
      <c r="DI157" s="4">
        <v>-1</v>
      </c>
      <c r="DJ157" s="3"/>
      <c r="DK157" s="3"/>
      <c r="DL157" s="3"/>
      <c r="DN157" s="20" t="s">
        <v>1011</v>
      </c>
      <c r="DO157" s="5">
        <v>205</v>
      </c>
      <c r="DP157" s="19"/>
      <c r="DQ157" s="5">
        <v>118</v>
      </c>
      <c r="DR157" s="4">
        <v>-1</v>
      </c>
      <c r="DS157" s="3"/>
      <c r="DT157" s="3"/>
      <c r="DU157" s="3"/>
      <c r="DW157" s="20" t="s">
        <v>985</v>
      </c>
      <c r="DX157" s="5">
        <v>217</v>
      </c>
      <c r="DY157" s="19"/>
      <c r="DZ157" s="5">
        <v>104</v>
      </c>
      <c r="EA157" s="4">
        <v>-1</v>
      </c>
      <c r="EB157" s="3"/>
      <c r="EC157" s="3"/>
      <c r="ED157" s="3"/>
      <c r="EF157" s="20" t="s">
        <v>943</v>
      </c>
      <c r="EG157" s="5">
        <v>217</v>
      </c>
      <c r="EH157" s="19"/>
      <c r="EI157" s="5">
        <v>98</v>
      </c>
      <c r="EJ157" s="4">
        <v>-1</v>
      </c>
      <c r="EK157" s="3"/>
      <c r="EL157" s="3"/>
      <c r="EM157" s="3"/>
    </row>
    <row r="158" spans="37:143" x14ac:dyDescent="0.35">
      <c r="AK158" s="20" t="s">
        <v>864</v>
      </c>
      <c r="AL158" s="5">
        <v>205</v>
      </c>
      <c r="AM158" s="19"/>
      <c r="AN158" s="5">
        <v>110</v>
      </c>
      <c r="AO158" s="4">
        <v>-1</v>
      </c>
      <c r="AP158" s="3"/>
      <c r="AQ158" s="3"/>
      <c r="AR158" s="3"/>
      <c r="AT158" s="20" t="s">
        <v>848</v>
      </c>
      <c r="AU158" s="5">
        <v>205</v>
      </c>
      <c r="AV158" s="19"/>
      <c r="AW158" s="5">
        <v>118</v>
      </c>
      <c r="AX158" s="4">
        <v>-1</v>
      </c>
      <c r="AY158" s="3"/>
      <c r="AZ158" s="3"/>
      <c r="BA158" s="3"/>
      <c r="BC158" s="20" t="s">
        <v>918</v>
      </c>
      <c r="BD158" s="5">
        <v>217</v>
      </c>
      <c r="BE158" s="19"/>
      <c r="BF158" s="5">
        <v>104</v>
      </c>
      <c r="BG158" s="4">
        <v>-1</v>
      </c>
      <c r="BH158" s="3"/>
      <c r="BI158" s="3"/>
      <c r="BJ158" s="3"/>
      <c r="BL158" s="20" t="s">
        <v>955</v>
      </c>
      <c r="BM158" s="5">
        <v>217</v>
      </c>
      <c r="BN158" s="19"/>
      <c r="BO158" s="5">
        <v>98</v>
      </c>
      <c r="BP158" s="4">
        <v>-1</v>
      </c>
      <c r="BQ158" s="3"/>
      <c r="BR158" s="3"/>
      <c r="BS158" s="3"/>
      <c r="DE158" s="20" t="s">
        <v>997</v>
      </c>
      <c r="DF158" s="5">
        <v>205</v>
      </c>
      <c r="DG158" s="19"/>
      <c r="DH158" s="5">
        <v>110</v>
      </c>
      <c r="DI158" s="4">
        <v>-1</v>
      </c>
      <c r="DJ158" s="3"/>
      <c r="DK158" s="3"/>
      <c r="DL158" s="3"/>
      <c r="DN158" s="20" t="s">
        <v>838</v>
      </c>
      <c r="DO158" s="5">
        <v>205</v>
      </c>
      <c r="DP158" s="19"/>
      <c r="DQ158" s="5">
        <v>118</v>
      </c>
      <c r="DR158" s="4">
        <v>-1</v>
      </c>
      <c r="DS158" s="3"/>
      <c r="DT158" s="3"/>
      <c r="DU158" s="3"/>
      <c r="DW158" s="20" t="s">
        <v>757</v>
      </c>
      <c r="DX158" s="5">
        <v>217</v>
      </c>
      <c r="DY158" s="19"/>
      <c r="DZ158" s="5">
        <v>104</v>
      </c>
      <c r="EA158" s="4">
        <v>-1</v>
      </c>
      <c r="EB158" s="3"/>
      <c r="EC158" s="3"/>
      <c r="ED158" s="3"/>
      <c r="EF158" s="20" t="s">
        <v>866</v>
      </c>
      <c r="EG158" s="5">
        <v>217</v>
      </c>
      <c r="EH158" s="19"/>
      <c r="EI158" s="5">
        <v>98</v>
      </c>
      <c r="EJ158" s="4">
        <v>-1</v>
      </c>
      <c r="EK158" s="3"/>
      <c r="EL158" s="3"/>
      <c r="EM158" s="3"/>
    </row>
    <row r="159" spans="37:143" x14ac:dyDescent="0.35">
      <c r="AK159" s="20" t="s">
        <v>962</v>
      </c>
      <c r="AL159" s="5">
        <v>205</v>
      </c>
      <c r="AM159" s="19"/>
      <c r="AN159" s="5">
        <v>110</v>
      </c>
      <c r="AO159" s="4">
        <v>-1</v>
      </c>
      <c r="AP159" s="3"/>
      <c r="AQ159" s="3"/>
      <c r="AR159" s="3"/>
      <c r="AT159" s="20" t="s">
        <v>964</v>
      </c>
      <c r="AU159" s="5">
        <v>205</v>
      </c>
      <c r="AV159" s="19"/>
      <c r="AW159" s="5">
        <v>118</v>
      </c>
      <c r="AX159" s="4">
        <v>-1</v>
      </c>
      <c r="AY159" s="3"/>
      <c r="AZ159" s="3"/>
      <c r="BA159" s="3"/>
      <c r="BC159" s="20" t="s">
        <v>980</v>
      </c>
      <c r="BD159" s="5">
        <v>217</v>
      </c>
      <c r="BE159" s="19"/>
      <c r="BF159" s="5">
        <v>104</v>
      </c>
      <c r="BG159" s="4">
        <v>-1</v>
      </c>
      <c r="BH159" s="3"/>
      <c r="BI159" s="3"/>
      <c r="BJ159" s="3"/>
      <c r="BL159" s="20" t="s">
        <v>1031</v>
      </c>
      <c r="BM159" s="5">
        <v>217</v>
      </c>
      <c r="BN159" s="19"/>
      <c r="BO159" s="5">
        <v>98</v>
      </c>
      <c r="BP159" s="4">
        <v>-1</v>
      </c>
      <c r="BQ159" s="3"/>
      <c r="BR159" s="3"/>
      <c r="BS159" s="3"/>
      <c r="DE159" s="20" t="s">
        <v>941</v>
      </c>
      <c r="DF159" s="5">
        <v>205</v>
      </c>
      <c r="DG159" s="19"/>
      <c r="DH159" s="5">
        <v>110</v>
      </c>
      <c r="DI159" s="4">
        <v>-1</v>
      </c>
      <c r="DJ159" s="3"/>
      <c r="DK159" s="3"/>
      <c r="DL159" s="3"/>
      <c r="DN159" s="20" t="s">
        <v>1014</v>
      </c>
      <c r="DO159" s="5">
        <v>205</v>
      </c>
      <c r="DP159" s="19"/>
      <c r="DQ159" s="5">
        <v>118</v>
      </c>
      <c r="DR159" s="4">
        <v>-1</v>
      </c>
      <c r="DS159" s="3"/>
      <c r="DT159" s="3"/>
      <c r="DU159" s="3"/>
      <c r="DW159" s="20" t="s">
        <v>855</v>
      </c>
      <c r="DX159" s="5">
        <v>217</v>
      </c>
      <c r="DY159" s="19"/>
      <c r="DZ159" s="5">
        <v>104</v>
      </c>
      <c r="EA159" s="4">
        <v>-1</v>
      </c>
      <c r="EB159" s="3"/>
      <c r="EC159" s="3"/>
      <c r="ED159" s="3"/>
      <c r="EF159" s="20" t="s">
        <v>944</v>
      </c>
      <c r="EG159" s="5">
        <v>217</v>
      </c>
      <c r="EH159" s="19"/>
      <c r="EI159" s="5">
        <v>98</v>
      </c>
      <c r="EJ159" s="4">
        <v>-1</v>
      </c>
      <c r="EK159" s="3"/>
      <c r="EL159" s="3"/>
      <c r="EM159" s="3"/>
    </row>
    <row r="160" spans="37:143" x14ac:dyDescent="0.35">
      <c r="AK160" s="20" t="s">
        <v>924</v>
      </c>
      <c r="AL160" s="5">
        <v>205</v>
      </c>
      <c r="AM160" s="19"/>
      <c r="AN160" s="5">
        <v>110</v>
      </c>
      <c r="AO160" s="4">
        <v>-1</v>
      </c>
      <c r="AP160" s="3"/>
      <c r="AQ160" s="3"/>
      <c r="AR160" s="3"/>
      <c r="AT160" s="20" t="s">
        <v>853</v>
      </c>
      <c r="AU160" s="5">
        <v>205</v>
      </c>
      <c r="AV160" s="19"/>
      <c r="AW160" s="5">
        <v>118</v>
      </c>
      <c r="AX160" s="4">
        <v>-1</v>
      </c>
      <c r="AY160" s="3"/>
      <c r="AZ160" s="3"/>
      <c r="BA160" s="3"/>
      <c r="BC160" s="20" t="s">
        <v>1004</v>
      </c>
      <c r="BD160" s="5">
        <v>217</v>
      </c>
      <c r="BE160" s="19"/>
      <c r="BF160" s="5">
        <v>104</v>
      </c>
      <c r="BG160" s="4">
        <v>-1</v>
      </c>
      <c r="BH160" s="3"/>
      <c r="BI160" s="3"/>
      <c r="BJ160" s="3"/>
      <c r="BL160" s="20" t="s">
        <v>956</v>
      </c>
      <c r="BM160" s="5">
        <v>217</v>
      </c>
      <c r="BN160" s="19"/>
      <c r="BO160" s="5">
        <v>98</v>
      </c>
      <c r="BP160" s="4">
        <v>-1</v>
      </c>
      <c r="BQ160" s="3"/>
      <c r="BR160" s="3"/>
      <c r="BS160" s="3"/>
      <c r="DE160" s="20" t="s">
        <v>999</v>
      </c>
      <c r="DF160" s="5">
        <v>196</v>
      </c>
      <c r="DG160" s="19"/>
      <c r="DH160" s="5">
        <v>110</v>
      </c>
      <c r="DI160" s="4">
        <v>-1</v>
      </c>
      <c r="DJ160" s="3"/>
      <c r="DK160" s="3"/>
      <c r="DL160" s="3"/>
      <c r="DN160" s="20" t="s">
        <v>942</v>
      </c>
      <c r="DO160" s="5">
        <v>205</v>
      </c>
      <c r="DP160" s="19"/>
      <c r="DQ160" s="5">
        <v>118</v>
      </c>
      <c r="DR160" s="4">
        <v>-1</v>
      </c>
      <c r="DS160" s="3"/>
      <c r="DT160" s="3"/>
      <c r="DU160" s="3"/>
      <c r="DW160" s="20" t="s">
        <v>989</v>
      </c>
      <c r="DX160" s="5">
        <v>217</v>
      </c>
      <c r="DY160" s="19"/>
      <c r="DZ160" s="5">
        <v>104</v>
      </c>
      <c r="EA160" s="4">
        <v>-1</v>
      </c>
      <c r="EB160" s="3"/>
      <c r="EC160" s="3"/>
      <c r="ED160" s="3"/>
      <c r="EF160" s="20" t="s">
        <v>757</v>
      </c>
      <c r="EG160" s="5">
        <v>217</v>
      </c>
      <c r="EH160" s="19"/>
      <c r="EI160" s="5">
        <v>98</v>
      </c>
      <c r="EJ160" s="4">
        <v>-1</v>
      </c>
      <c r="EK160" s="3"/>
      <c r="EL160" s="3"/>
      <c r="EM160" s="3"/>
    </row>
    <row r="161" spans="37:143" x14ac:dyDescent="0.35">
      <c r="AK161" s="20" t="s">
        <v>965</v>
      </c>
      <c r="AL161" s="5">
        <v>205</v>
      </c>
      <c r="AM161" s="19"/>
      <c r="AN161" s="5">
        <v>110</v>
      </c>
      <c r="AO161" s="4">
        <v>-1</v>
      </c>
      <c r="AP161" s="3"/>
      <c r="AQ161" s="3"/>
      <c r="AR161" s="3"/>
      <c r="AT161" s="20" t="s">
        <v>885</v>
      </c>
      <c r="AU161" s="5">
        <v>205</v>
      </c>
      <c r="AV161" s="19"/>
      <c r="AW161" s="5">
        <v>118</v>
      </c>
      <c r="AX161" s="4">
        <v>-1</v>
      </c>
      <c r="AY161" s="3"/>
      <c r="AZ161" s="3"/>
      <c r="BA161" s="3"/>
      <c r="BC161" s="20" t="s">
        <v>985</v>
      </c>
      <c r="BD161" s="5">
        <v>217</v>
      </c>
      <c r="BE161" s="19"/>
      <c r="BF161" s="5">
        <v>104</v>
      </c>
      <c r="BG161" s="4">
        <v>-1</v>
      </c>
      <c r="BH161" s="3"/>
      <c r="BI161" s="3"/>
      <c r="BJ161" s="3"/>
      <c r="BL161" s="20" t="s">
        <v>957</v>
      </c>
      <c r="BM161" s="5">
        <v>217</v>
      </c>
      <c r="BN161" s="19"/>
      <c r="BO161" s="5">
        <v>98</v>
      </c>
      <c r="BP161" s="4">
        <v>-1</v>
      </c>
      <c r="BQ161" s="3"/>
      <c r="BR161" s="3"/>
      <c r="BS161" s="3"/>
      <c r="DE161" s="20" t="s">
        <v>942</v>
      </c>
      <c r="DF161" s="5">
        <v>205</v>
      </c>
      <c r="DG161" s="19"/>
      <c r="DH161" s="5">
        <v>110</v>
      </c>
      <c r="DI161" s="4">
        <v>-1</v>
      </c>
      <c r="DJ161" s="3"/>
      <c r="DK161" s="3"/>
      <c r="DL161" s="3"/>
      <c r="DN161" s="20" t="s">
        <v>777</v>
      </c>
      <c r="DO161" s="5">
        <v>205</v>
      </c>
      <c r="DP161" s="19"/>
      <c r="DQ161" s="5">
        <v>118</v>
      </c>
      <c r="DR161" s="4">
        <v>-1</v>
      </c>
      <c r="DS161" s="3"/>
      <c r="DT161" s="3"/>
      <c r="DU161" s="3"/>
      <c r="DW161" s="20" t="s">
        <v>751</v>
      </c>
      <c r="DX161" s="5">
        <v>217</v>
      </c>
      <c r="DY161" s="19"/>
      <c r="DZ161" s="5">
        <v>104</v>
      </c>
      <c r="EA161" s="4">
        <v>-1</v>
      </c>
      <c r="EB161" s="3"/>
      <c r="EC161" s="3"/>
      <c r="ED161" s="3"/>
      <c r="EF161" s="20" t="s">
        <v>800</v>
      </c>
      <c r="EG161" s="5">
        <v>217</v>
      </c>
      <c r="EH161" s="19"/>
      <c r="EI161" s="5">
        <v>98</v>
      </c>
      <c r="EJ161" s="4">
        <v>-1</v>
      </c>
      <c r="EK161" s="3"/>
      <c r="EL161" s="3"/>
      <c r="EM161" s="3"/>
    </row>
    <row r="162" spans="37:143" x14ac:dyDescent="0.35">
      <c r="AK162" s="20" t="s">
        <v>841</v>
      </c>
      <c r="AL162" s="5">
        <v>205</v>
      </c>
      <c r="AM162" s="19"/>
      <c r="AN162" s="5">
        <v>110</v>
      </c>
      <c r="AO162" s="4">
        <v>-1</v>
      </c>
      <c r="AP162" s="3"/>
      <c r="AQ162" s="3"/>
      <c r="AR162" s="3"/>
      <c r="AT162" s="20" t="s">
        <v>755</v>
      </c>
      <c r="AU162" s="5">
        <v>205</v>
      </c>
      <c r="AV162" s="19"/>
      <c r="AW162" s="5">
        <v>118</v>
      </c>
      <c r="AX162" s="4">
        <v>-1</v>
      </c>
      <c r="AY162" s="3"/>
      <c r="AZ162" s="3"/>
      <c r="BA162" s="3"/>
      <c r="BC162" s="20" t="s">
        <v>1010</v>
      </c>
      <c r="BD162" s="5">
        <v>140</v>
      </c>
      <c r="BE162" s="19"/>
      <c r="BF162" s="5">
        <v>104</v>
      </c>
      <c r="BG162" s="4">
        <v>-1</v>
      </c>
      <c r="BH162" s="3"/>
      <c r="BI162" s="3"/>
      <c r="BJ162" s="3"/>
      <c r="BL162" s="20" t="s">
        <v>885</v>
      </c>
      <c r="BM162" s="5">
        <v>217</v>
      </c>
      <c r="BN162" s="19"/>
      <c r="BO162" s="5">
        <v>98</v>
      </c>
      <c r="BP162" s="4">
        <v>-1</v>
      </c>
      <c r="BQ162" s="3"/>
      <c r="BR162" s="3"/>
      <c r="BS162" s="3"/>
      <c r="DE162" s="20" t="s">
        <v>766</v>
      </c>
      <c r="DF162" s="5">
        <v>205</v>
      </c>
      <c r="DG162" s="19"/>
      <c r="DH162" s="5">
        <v>110</v>
      </c>
      <c r="DI162" s="4">
        <v>-1</v>
      </c>
      <c r="DJ162" s="3"/>
      <c r="DK162" s="3"/>
      <c r="DL162" s="3"/>
      <c r="DN162" s="20" t="s">
        <v>943</v>
      </c>
      <c r="DO162" s="5">
        <v>205</v>
      </c>
      <c r="DP162" s="19"/>
      <c r="DQ162" s="5">
        <v>118</v>
      </c>
      <c r="DR162" s="4">
        <v>-1</v>
      </c>
      <c r="DS162" s="3"/>
      <c r="DT162" s="3"/>
      <c r="DU162" s="3"/>
      <c r="DW162" s="20" t="s">
        <v>770</v>
      </c>
      <c r="DX162" s="5">
        <v>217</v>
      </c>
      <c r="DY162" s="19"/>
      <c r="DZ162" s="5">
        <v>104</v>
      </c>
      <c r="EA162" s="4">
        <v>-1</v>
      </c>
      <c r="EB162" s="3"/>
      <c r="EC162" s="3"/>
      <c r="ED162" s="3"/>
      <c r="EF162" s="20" t="s">
        <v>872</v>
      </c>
      <c r="EG162" s="5">
        <v>217</v>
      </c>
      <c r="EH162" s="19"/>
      <c r="EI162" s="5">
        <v>98</v>
      </c>
      <c r="EJ162" s="4">
        <v>-1</v>
      </c>
      <c r="EK162" s="3"/>
      <c r="EL162" s="3"/>
      <c r="EM162" s="3"/>
    </row>
    <row r="163" spans="37:143" x14ac:dyDescent="0.35">
      <c r="AK163" s="20" t="s">
        <v>971</v>
      </c>
      <c r="AL163" s="5">
        <v>205</v>
      </c>
      <c r="AM163" s="19"/>
      <c r="AN163" s="5">
        <v>110</v>
      </c>
      <c r="AO163" s="4">
        <v>-1</v>
      </c>
      <c r="AP163" s="3"/>
      <c r="AQ163" s="3"/>
      <c r="AR163" s="3"/>
      <c r="AT163" s="20" t="s">
        <v>864</v>
      </c>
      <c r="AU163" s="5">
        <v>205</v>
      </c>
      <c r="AV163" s="19"/>
      <c r="AW163" s="5">
        <v>118</v>
      </c>
      <c r="AX163" s="4">
        <v>-1</v>
      </c>
      <c r="AY163" s="3"/>
      <c r="AZ163" s="3"/>
      <c r="BA163" s="3"/>
      <c r="BC163" s="20" t="s">
        <v>989</v>
      </c>
      <c r="BD163" s="5">
        <v>217</v>
      </c>
      <c r="BE163" s="19"/>
      <c r="BF163" s="5">
        <v>104</v>
      </c>
      <c r="BG163" s="4">
        <v>-1</v>
      </c>
      <c r="BH163" s="3"/>
      <c r="BI163" s="3"/>
      <c r="BJ163" s="3"/>
      <c r="BL163" s="20" t="s">
        <v>845</v>
      </c>
      <c r="BM163" s="5">
        <v>217</v>
      </c>
      <c r="BN163" s="19">
        <v>-1.8696478581688942E-7</v>
      </c>
      <c r="BO163" s="5">
        <v>162</v>
      </c>
      <c r="BP163" s="4">
        <v>-1</v>
      </c>
      <c r="BQ163" s="3"/>
      <c r="BR163" s="3">
        <v>3.0800000000000003E-5</v>
      </c>
      <c r="BS163" s="3">
        <v>-3.0800000000000003E-5</v>
      </c>
      <c r="DE163" s="20" t="s">
        <v>943</v>
      </c>
      <c r="DF163" s="5">
        <v>205</v>
      </c>
      <c r="DG163" s="19"/>
      <c r="DH163" s="5">
        <v>110</v>
      </c>
      <c r="DI163" s="4">
        <v>-1</v>
      </c>
      <c r="DJ163" s="3"/>
      <c r="DK163" s="3"/>
      <c r="DL163" s="3"/>
      <c r="DN163" s="20" t="s">
        <v>1022</v>
      </c>
      <c r="DO163" s="5">
        <v>205</v>
      </c>
      <c r="DP163" s="19"/>
      <c r="DQ163" s="5">
        <v>118</v>
      </c>
      <c r="DR163" s="4">
        <v>-1</v>
      </c>
      <c r="DS163" s="3"/>
      <c r="DT163" s="3"/>
      <c r="DU163" s="3"/>
      <c r="DW163" s="20" t="s">
        <v>848</v>
      </c>
      <c r="DX163" s="5">
        <v>217</v>
      </c>
      <c r="DY163" s="19"/>
      <c r="DZ163" s="5">
        <v>104</v>
      </c>
      <c r="EA163" s="4">
        <v>-1</v>
      </c>
      <c r="EB163" s="3"/>
      <c r="EC163" s="3"/>
      <c r="ED163" s="3"/>
      <c r="EF163" s="20" t="s">
        <v>857</v>
      </c>
      <c r="EG163" s="5">
        <v>217</v>
      </c>
      <c r="EH163" s="19"/>
      <c r="EI163" s="5">
        <v>98</v>
      </c>
      <c r="EJ163" s="4">
        <v>-1</v>
      </c>
      <c r="EK163" s="3"/>
      <c r="EL163" s="3"/>
      <c r="EM163" s="3"/>
    </row>
    <row r="164" spans="37:143" x14ac:dyDescent="0.35">
      <c r="AK164" s="20" t="s">
        <v>822</v>
      </c>
      <c r="AL164" s="5">
        <v>177</v>
      </c>
      <c r="AM164" s="19"/>
      <c r="AN164" s="5">
        <v>110</v>
      </c>
      <c r="AO164" s="4">
        <v>-1</v>
      </c>
      <c r="AP164" s="3"/>
      <c r="AQ164" s="3"/>
      <c r="AR164" s="3"/>
      <c r="AT164" s="20" t="s">
        <v>936</v>
      </c>
      <c r="AU164" s="5">
        <v>205</v>
      </c>
      <c r="AV164" s="19"/>
      <c r="AW164" s="5">
        <v>118</v>
      </c>
      <c r="AX164" s="4">
        <v>-1</v>
      </c>
      <c r="AY164" s="3"/>
      <c r="AZ164" s="3"/>
      <c r="BA164" s="3"/>
      <c r="BC164" s="20" t="s">
        <v>1019</v>
      </c>
      <c r="BD164" s="5">
        <v>217</v>
      </c>
      <c r="BE164" s="19"/>
      <c r="BF164" s="5">
        <v>104</v>
      </c>
      <c r="BG164" s="4">
        <v>-1</v>
      </c>
      <c r="BH164" s="3"/>
      <c r="BI164" s="3"/>
      <c r="BJ164" s="3"/>
      <c r="BL164" s="20" t="s">
        <v>817</v>
      </c>
      <c r="BM164" s="5">
        <v>164</v>
      </c>
      <c r="BN164" s="19">
        <v>-2.7231299648525051E-7</v>
      </c>
      <c r="BO164" s="5">
        <v>163</v>
      </c>
      <c r="BP164" s="4">
        <v>-2.1901088707709016E-2</v>
      </c>
      <c r="BQ164" s="3">
        <v>2.00344E-3</v>
      </c>
      <c r="BR164" s="3">
        <v>2.0483000000000003E-3</v>
      </c>
      <c r="BS164" s="3">
        <v>-4.4860000000000299E-5</v>
      </c>
      <c r="DE164" s="20" t="s">
        <v>1005</v>
      </c>
      <c r="DF164" s="5">
        <v>201</v>
      </c>
      <c r="DG164" s="19"/>
      <c r="DH164" s="5">
        <v>110</v>
      </c>
      <c r="DI164" s="4">
        <v>-1</v>
      </c>
      <c r="DJ164" s="3"/>
      <c r="DK164" s="3"/>
      <c r="DL164" s="3"/>
      <c r="DN164" s="20" t="s">
        <v>944</v>
      </c>
      <c r="DO164" s="5">
        <v>205</v>
      </c>
      <c r="DP164" s="19"/>
      <c r="DQ164" s="5">
        <v>118</v>
      </c>
      <c r="DR164" s="4">
        <v>-1</v>
      </c>
      <c r="DS164" s="3"/>
      <c r="DT164" s="3"/>
      <c r="DU164" s="3"/>
      <c r="DW164" s="20" t="s">
        <v>997</v>
      </c>
      <c r="DX164" s="5">
        <v>217</v>
      </c>
      <c r="DY164" s="19"/>
      <c r="DZ164" s="5">
        <v>104</v>
      </c>
      <c r="EA164" s="4">
        <v>-1</v>
      </c>
      <c r="EB164" s="3"/>
      <c r="EC164" s="3"/>
      <c r="ED164" s="3"/>
      <c r="EF164" s="20" t="s">
        <v>989</v>
      </c>
      <c r="EG164" s="5">
        <v>217</v>
      </c>
      <c r="EH164" s="19"/>
      <c r="EI164" s="5">
        <v>98</v>
      </c>
      <c r="EJ164" s="4">
        <v>-1</v>
      </c>
      <c r="EK164" s="3"/>
      <c r="EL164" s="3"/>
      <c r="EM164" s="3"/>
    </row>
    <row r="165" spans="37:143" x14ac:dyDescent="0.35">
      <c r="AK165" s="20" t="s">
        <v>976</v>
      </c>
      <c r="AL165" s="5">
        <v>205</v>
      </c>
      <c r="AM165" s="19"/>
      <c r="AN165" s="5">
        <v>110</v>
      </c>
      <c r="AO165" s="4">
        <v>-1</v>
      </c>
      <c r="AP165" s="3"/>
      <c r="AQ165" s="3"/>
      <c r="AR165" s="3"/>
      <c r="AT165" s="20" t="s">
        <v>975</v>
      </c>
      <c r="AU165" s="5">
        <v>205</v>
      </c>
      <c r="AV165" s="19"/>
      <c r="AW165" s="5">
        <v>118</v>
      </c>
      <c r="AX165" s="4">
        <v>-1</v>
      </c>
      <c r="AY165" s="3"/>
      <c r="AZ165" s="3"/>
      <c r="BA165" s="3"/>
      <c r="BC165" s="20" t="s">
        <v>841</v>
      </c>
      <c r="BD165" s="5">
        <v>217</v>
      </c>
      <c r="BE165" s="19"/>
      <c r="BF165" s="5">
        <v>104</v>
      </c>
      <c r="BG165" s="4">
        <v>-1</v>
      </c>
      <c r="BH165" s="3"/>
      <c r="BI165" s="3"/>
      <c r="BJ165" s="3"/>
      <c r="BL165" s="20" t="s">
        <v>1019</v>
      </c>
      <c r="BM165" s="5">
        <v>217</v>
      </c>
      <c r="BN165" s="19">
        <v>-2.8275388712177626E-7</v>
      </c>
      <c r="BO165" s="5">
        <v>164</v>
      </c>
      <c r="BP165" s="4">
        <v>-1</v>
      </c>
      <c r="BQ165" s="3"/>
      <c r="BR165" s="3">
        <v>4.6579999999999998E-5</v>
      </c>
      <c r="BS165" s="3">
        <v>-4.6579999999999998E-5</v>
      </c>
      <c r="DE165" s="20" t="s">
        <v>944</v>
      </c>
      <c r="DF165" s="5">
        <v>205</v>
      </c>
      <c r="DG165" s="19"/>
      <c r="DH165" s="5">
        <v>110</v>
      </c>
      <c r="DI165" s="4">
        <v>-1</v>
      </c>
      <c r="DJ165" s="3"/>
      <c r="DK165" s="3"/>
      <c r="DL165" s="3"/>
      <c r="DN165" s="20" t="s">
        <v>1025</v>
      </c>
      <c r="DO165" s="5">
        <v>205</v>
      </c>
      <c r="DP165" s="19"/>
      <c r="DQ165" s="5">
        <v>118</v>
      </c>
      <c r="DR165" s="4">
        <v>-1</v>
      </c>
      <c r="DS165" s="3"/>
      <c r="DT165" s="3"/>
      <c r="DU165" s="3"/>
      <c r="DW165" s="20" t="s">
        <v>949</v>
      </c>
      <c r="DX165" s="5">
        <v>197</v>
      </c>
      <c r="DY165" s="19"/>
      <c r="DZ165" s="5">
        <v>104</v>
      </c>
      <c r="EA165" s="4">
        <v>-1</v>
      </c>
      <c r="EB165" s="3"/>
      <c r="EC165" s="3"/>
      <c r="ED165" s="3"/>
      <c r="EF165" s="20" t="s">
        <v>951</v>
      </c>
      <c r="EG165" s="5">
        <v>217</v>
      </c>
      <c r="EH165" s="19"/>
      <c r="EI165" s="5">
        <v>98</v>
      </c>
      <c r="EJ165" s="4">
        <v>-1</v>
      </c>
      <c r="EK165" s="3"/>
      <c r="EL165" s="3"/>
      <c r="EM165" s="3"/>
    </row>
    <row r="166" spans="37:143" x14ac:dyDescent="0.35">
      <c r="AK166" s="20" t="s">
        <v>862</v>
      </c>
      <c r="AL166" s="5">
        <v>205</v>
      </c>
      <c r="AM166" s="19"/>
      <c r="AN166" s="5">
        <v>110</v>
      </c>
      <c r="AO166" s="4">
        <v>-1</v>
      </c>
      <c r="AP166" s="3"/>
      <c r="AQ166" s="3"/>
      <c r="AR166" s="3"/>
      <c r="AT166" s="20" t="s">
        <v>751</v>
      </c>
      <c r="AU166" s="5">
        <v>205</v>
      </c>
      <c r="AV166" s="19"/>
      <c r="AW166" s="5">
        <v>118</v>
      </c>
      <c r="AX166" s="4">
        <v>-1</v>
      </c>
      <c r="AY166" s="3"/>
      <c r="AZ166" s="3"/>
      <c r="BA166" s="3"/>
      <c r="BC166" s="20" t="s">
        <v>856</v>
      </c>
      <c r="BD166" s="5">
        <v>217</v>
      </c>
      <c r="BE166" s="19"/>
      <c r="BF166" s="5">
        <v>104</v>
      </c>
      <c r="BG166" s="4">
        <v>-1</v>
      </c>
      <c r="BH166" s="3"/>
      <c r="BI166" s="3"/>
      <c r="BJ166" s="3"/>
      <c r="BL166" s="20" t="s">
        <v>1033</v>
      </c>
      <c r="BM166" s="5">
        <v>186</v>
      </c>
      <c r="BN166" s="19">
        <v>-3.6755577211729422E-7</v>
      </c>
      <c r="BO166" s="5">
        <v>165</v>
      </c>
      <c r="BP166" s="4">
        <v>-0.11260297919030005</v>
      </c>
      <c r="BQ166" s="3">
        <v>4.7718000000000001E-4</v>
      </c>
      <c r="BR166" s="3">
        <v>5.3773000000000004E-4</v>
      </c>
      <c r="BS166" s="3">
        <v>-6.0550000000000035E-5</v>
      </c>
      <c r="DE166" s="20" t="s">
        <v>1010</v>
      </c>
      <c r="DF166" s="5">
        <v>205</v>
      </c>
      <c r="DG166" s="19"/>
      <c r="DH166" s="5">
        <v>110</v>
      </c>
      <c r="DI166" s="4">
        <v>-1</v>
      </c>
      <c r="DJ166" s="3"/>
      <c r="DK166" s="3"/>
      <c r="DL166" s="3"/>
      <c r="DN166" s="20" t="s">
        <v>945</v>
      </c>
      <c r="DO166" s="5">
        <v>205</v>
      </c>
      <c r="DP166" s="19"/>
      <c r="DQ166" s="5">
        <v>118</v>
      </c>
      <c r="DR166" s="4">
        <v>-1</v>
      </c>
      <c r="DS166" s="3"/>
      <c r="DT166" s="3"/>
      <c r="DU166" s="3"/>
      <c r="DW166" s="20" t="s">
        <v>825</v>
      </c>
      <c r="DX166" s="5">
        <v>217</v>
      </c>
      <c r="DY166" s="19"/>
      <c r="DZ166" s="5">
        <v>104</v>
      </c>
      <c r="EA166" s="4">
        <v>-1</v>
      </c>
      <c r="EB166" s="3"/>
      <c r="EC166" s="3"/>
      <c r="ED166" s="3"/>
      <c r="EF166" s="20" t="s">
        <v>765</v>
      </c>
      <c r="EG166" s="5">
        <v>217</v>
      </c>
      <c r="EH166" s="19"/>
      <c r="EI166" s="5">
        <v>98</v>
      </c>
      <c r="EJ166" s="4">
        <v>-1</v>
      </c>
      <c r="EK166" s="3"/>
      <c r="EL166" s="3"/>
      <c r="EM166" s="3"/>
    </row>
    <row r="167" spans="37:143" x14ac:dyDescent="0.35">
      <c r="AK167" s="20" t="s">
        <v>978</v>
      </c>
      <c r="AL167" s="5">
        <v>200</v>
      </c>
      <c r="AM167" s="19"/>
      <c r="AN167" s="5">
        <v>110</v>
      </c>
      <c r="AO167" s="4">
        <v>-1</v>
      </c>
      <c r="AP167" s="3"/>
      <c r="AQ167" s="3"/>
      <c r="AR167" s="3"/>
      <c r="AT167" s="20" t="s">
        <v>835</v>
      </c>
      <c r="AU167" s="5">
        <v>205</v>
      </c>
      <c r="AV167" s="19"/>
      <c r="AW167" s="5">
        <v>118</v>
      </c>
      <c r="AX167" s="4">
        <v>-1</v>
      </c>
      <c r="AY167" s="3"/>
      <c r="AZ167" s="3"/>
      <c r="BA167" s="3"/>
      <c r="BC167" s="20" t="s">
        <v>998</v>
      </c>
      <c r="BD167" s="5">
        <v>205</v>
      </c>
      <c r="BE167" s="19"/>
      <c r="BF167" s="5">
        <v>104</v>
      </c>
      <c r="BG167" s="4">
        <v>-1</v>
      </c>
      <c r="BH167" s="3"/>
      <c r="BI167" s="3"/>
      <c r="BJ167" s="3"/>
      <c r="BL167" s="20" t="s">
        <v>876</v>
      </c>
      <c r="BM167" s="5">
        <v>201</v>
      </c>
      <c r="BN167" s="19">
        <v>-3.6901264057820474E-7</v>
      </c>
      <c r="BO167" s="5">
        <v>166</v>
      </c>
      <c r="BP167" s="4">
        <v>-0.3230417685195025</v>
      </c>
      <c r="BQ167" s="3">
        <v>1.2739000000000001E-4</v>
      </c>
      <c r="BR167" s="3">
        <v>1.8818E-4</v>
      </c>
      <c r="BS167" s="3">
        <v>-6.0789999999999992E-5</v>
      </c>
      <c r="DE167" s="20" t="s">
        <v>945</v>
      </c>
      <c r="DF167" s="5">
        <v>205</v>
      </c>
      <c r="DG167" s="19"/>
      <c r="DH167" s="5">
        <v>110</v>
      </c>
      <c r="DI167" s="4">
        <v>-1</v>
      </c>
      <c r="DJ167" s="3"/>
      <c r="DK167" s="3"/>
      <c r="DL167" s="3"/>
      <c r="DN167" s="20" t="s">
        <v>947</v>
      </c>
      <c r="DO167" s="5">
        <v>205</v>
      </c>
      <c r="DP167" s="19"/>
      <c r="DQ167" s="5">
        <v>118</v>
      </c>
      <c r="DR167" s="4">
        <v>-1</v>
      </c>
      <c r="DS167" s="3"/>
      <c r="DT167" s="3"/>
      <c r="DU167" s="3"/>
      <c r="DW167" s="20" t="s">
        <v>765</v>
      </c>
      <c r="DX167" s="5">
        <v>217</v>
      </c>
      <c r="DY167" s="19"/>
      <c r="DZ167" s="5">
        <v>104</v>
      </c>
      <c r="EA167" s="4">
        <v>-1</v>
      </c>
      <c r="EB167" s="3"/>
      <c r="EC167" s="3"/>
      <c r="ED167" s="3"/>
      <c r="EF167" s="20" t="s">
        <v>859</v>
      </c>
      <c r="EG167" s="5">
        <v>217</v>
      </c>
      <c r="EH167" s="19"/>
      <c r="EI167" s="5">
        <v>98</v>
      </c>
      <c r="EJ167" s="4">
        <v>-1</v>
      </c>
      <c r="EK167" s="3"/>
      <c r="EL167" s="3"/>
      <c r="EM167" s="3"/>
    </row>
    <row r="168" spans="37:143" x14ac:dyDescent="0.35">
      <c r="AK168" s="20" t="s">
        <v>928</v>
      </c>
      <c r="AL168" s="5">
        <v>205</v>
      </c>
      <c r="AM168" s="19"/>
      <c r="AN168" s="5">
        <v>110</v>
      </c>
      <c r="AO168" s="4">
        <v>-1</v>
      </c>
      <c r="AP168" s="3"/>
      <c r="AQ168" s="3"/>
      <c r="AR168" s="3"/>
      <c r="AT168" s="20" t="s">
        <v>938</v>
      </c>
      <c r="AU168" s="5">
        <v>205</v>
      </c>
      <c r="AV168" s="19"/>
      <c r="AW168" s="5">
        <v>118</v>
      </c>
      <c r="AX168" s="4">
        <v>-1</v>
      </c>
      <c r="AY168" s="3"/>
      <c r="AZ168" s="3"/>
      <c r="BA168" s="3"/>
      <c r="BC168" s="20" t="s">
        <v>1030</v>
      </c>
      <c r="BD168" s="5">
        <v>217</v>
      </c>
      <c r="BE168" s="19"/>
      <c r="BF168" s="5">
        <v>104</v>
      </c>
      <c r="BG168" s="4">
        <v>-1</v>
      </c>
      <c r="BH168" s="3"/>
      <c r="BI168" s="3"/>
      <c r="BJ168" s="3"/>
      <c r="BL168" s="20" t="s">
        <v>862</v>
      </c>
      <c r="BM168" s="5">
        <v>217</v>
      </c>
      <c r="BN168" s="19">
        <v>-4.8191994629879387E-7</v>
      </c>
      <c r="BO168" s="5">
        <v>167</v>
      </c>
      <c r="BP168" s="4">
        <v>-1</v>
      </c>
      <c r="BQ168" s="3"/>
      <c r="BR168" s="3">
        <v>7.9389999999999997E-5</v>
      </c>
      <c r="BS168" s="3">
        <v>-7.9389999999999997E-5</v>
      </c>
      <c r="DE168" s="20" t="s">
        <v>853</v>
      </c>
      <c r="DF168" s="5">
        <v>205</v>
      </c>
      <c r="DG168" s="19"/>
      <c r="DH168" s="5">
        <v>110</v>
      </c>
      <c r="DI168" s="4">
        <v>-1</v>
      </c>
      <c r="DJ168" s="3"/>
      <c r="DK168" s="3"/>
      <c r="DL168" s="3"/>
      <c r="DN168" s="20" t="s">
        <v>938</v>
      </c>
      <c r="DO168" s="5">
        <v>205</v>
      </c>
      <c r="DP168" s="19"/>
      <c r="DQ168" s="5">
        <v>118</v>
      </c>
      <c r="DR168" s="4">
        <v>-1</v>
      </c>
      <c r="DS168" s="3"/>
      <c r="DT168" s="3"/>
      <c r="DU168" s="3"/>
      <c r="DW168" s="20" t="s">
        <v>1004</v>
      </c>
      <c r="DX168" s="5">
        <v>217</v>
      </c>
      <c r="DY168" s="19"/>
      <c r="DZ168" s="5">
        <v>104</v>
      </c>
      <c r="EA168" s="4">
        <v>-1</v>
      </c>
      <c r="EB168" s="3"/>
      <c r="EC168" s="3"/>
      <c r="ED168" s="3"/>
      <c r="EF168" s="20" t="s">
        <v>814</v>
      </c>
      <c r="EG168" s="5">
        <v>217</v>
      </c>
      <c r="EH168" s="19"/>
      <c r="EI168" s="5">
        <v>98</v>
      </c>
      <c r="EJ168" s="4">
        <v>-1</v>
      </c>
      <c r="EK168" s="3"/>
      <c r="EL168" s="3"/>
      <c r="EM168" s="3"/>
    </row>
    <row r="169" spans="37:143" x14ac:dyDescent="0.35">
      <c r="AK169" s="20" t="s">
        <v>751</v>
      </c>
      <c r="AL169" s="5">
        <v>205</v>
      </c>
      <c r="AM169" s="19"/>
      <c r="AN169" s="5">
        <v>110</v>
      </c>
      <c r="AO169" s="4">
        <v>-1</v>
      </c>
      <c r="AP169" s="3"/>
      <c r="AQ169" s="3"/>
      <c r="AR169" s="3"/>
      <c r="AT169" s="20" t="s">
        <v>869</v>
      </c>
      <c r="AU169" s="5">
        <v>205</v>
      </c>
      <c r="AV169" s="19"/>
      <c r="AW169" s="5">
        <v>118</v>
      </c>
      <c r="AX169" s="4">
        <v>-1</v>
      </c>
      <c r="AY169" s="3"/>
      <c r="AZ169" s="3"/>
      <c r="BA169" s="3"/>
      <c r="BC169" s="20" t="s">
        <v>1002</v>
      </c>
      <c r="BD169" s="5">
        <v>217</v>
      </c>
      <c r="BE169" s="19"/>
      <c r="BF169" s="5">
        <v>104</v>
      </c>
      <c r="BG169" s="4">
        <v>-1</v>
      </c>
      <c r="BH169" s="3"/>
      <c r="BI169" s="3"/>
      <c r="BJ169" s="3"/>
      <c r="BL169" s="20" t="s">
        <v>1017</v>
      </c>
      <c r="BM169" s="5">
        <v>211</v>
      </c>
      <c r="BN169" s="19">
        <v>-5.4505091293826305E-7</v>
      </c>
      <c r="BO169" s="5">
        <v>168</v>
      </c>
      <c r="BP169" s="4">
        <v>-0.82527573529411757</v>
      </c>
      <c r="BQ169" s="3">
        <v>1.9009999999999999E-5</v>
      </c>
      <c r="BR169" s="3">
        <v>1.0879999999999999E-4</v>
      </c>
      <c r="BS169" s="3">
        <v>-8.9789999999999992E-5</v>
      </c>
      <c r="DE169" s="20" t="s">
        <v>947</v>
      </c>
      <c r="DF169" s="5">
        <v>205</v>
      </c>
      <c r="DG169" s="19"/>
      <c r="DH169" s="5">
        <v>110</v>
      </c>
      <c r="DI169" s="4">
        <v>-1</v>
      </c>
      <c r="DJ169" s="3"/>
      <c r="DK169" s="3"/>
      <c r="DL169" s="3"/>
      <c r="DN169" s="20" t="s">
        <v>1030</v>
      </c>
      <c r="DO169" s="5">
        <v>205</v>
      </c>
      <c r="DP169" s="19"/>
      <c r="DQ169" s="5">
        <v>118</v>
      </c>
      <c r="DR169" s="4">
        <v>-1</v>
      </c>
      <c r="DS169" s="3"/>
      <c r="DT169" s="3"/>
      <c r="DU169" s="3"/>
      <c r="DW169" s="20" t="s">
        <v>951</v>
      </c>
      <c r="DX169" s="5">
        <v>217</v>
      </c>
      <c r="DY169" s="19"/>
      <c r="DZ169" s="5">
        <v>104</v>
      </c>
      <c r="EA169" s="4">
        <v>-1</v>
      </c>
      <c r="EB169" s="3"/>
      <c r="EC169" s="3"/>
      <c r="ED169" s="3"/>
      <c r="EF169" s="20" t="s">
        <v>955</v>
      </c>
      <c r="EG169" s="5">
        <v>217</v>
      </c>
      <c r="EH169" s="19"/>
      <c r="EI169" s="5">
        <v>98</v>
      </c>
      <c r="EJ169" s="4">
        <v>-1</v>
      </c>
      <c r="EK169" s="3"/>
      <c r="EL169" s="3"/>
      <c r="EM169" s="3"/>
    </row>
    <row r="170" spans="37:143" x14ac:dyDescent="0.35">
      <c r="AK170" s="20" t="s">
        <v>808</v>
      </c>
      <c r="AL170" s="5">
        <v>148</v>
      </c>
      <c r="AM170" s="19"/>
      <c r="AN170" s="5">
        <v>110</v>
      </c>
      <c r="AO170" s="4">
        <v>-1</v>
      </c>
      <c r="AP170" s="3"/>
      <c r="AQ170" s="3"/>
      <c r="AR170" s="3"/>
      <c r="AT170" s="20" t="s">
        <v>1011</v>
      </c>
      <c r="AU170" s="5">
        <v>205</v>
      </c>
      <c r="AV170" s="19"/>
      <c r="AW170" s="5">
        <v>118</v>
      </c>
      <c r="AX170" s="4">
        <v>-1</v>
      </c>
      <c r="AY170" s="3"/>
      <c r="AZ170" s="3"/>
      <c r="BA170" s="3"/>
      <c r="BC170" s="20" t="s">
        <v>842</v>
      </c>
      <c r="BD170" s="5">
        <v>217</v>
      </c>
      <c r="BE170" s="19"/>
      <c r="BF170" s="5">
        <v>104</v>
      </c>
      <c r="BG170" s="4">
        <v>-1</v>
      </c>
      <c r="BH170" s="3"/>
      <c r="BI170" s="3"/>
      <c r="BJ170" s="3"/>
      <c r="BL170" s="20" t="s">
        <v>874</v>
      </c>
      <c r="BM170" s="5">
        <v>179</v>
      </c>
      <c r="BN170" s="19">
        <v>-9.8836384502292025E-7</v>
      </c>
      <c r="BO170" s="5">
        <v>169</v>
      </c>
      <c r="BP170" s="4">
        <v>-0.15958207960481829</v>
      </c>
      <c r="BQ170" s="3">
        <v>8.5747000000000004E-4</v>
      </c>
      <c r="BR170" s="3">
        <v>1.0202900000000001E-3</v>
      </c>
      <c r="BS170" s="3">
        <v>-1.6282000000000004E-4</v>
      </c>
      <c r="DE170" s="20" t="s">
        <v>855</v>
      </c>
      <c r="DF170" s="5">
        <v>205</v>
      </c>
      <c r="DG170" s="19"/>
      <c r="DH170" s="5">
        <v>110</v>
      </c>
      <c r="DI170" s="4">
        <v>-1</v>
      </c>
      <c r="DJ170" s="3"/>
      <c r="DK170" s="3"/>
      <c r="DL170" s="3"/>
      <c r="DN170" s="20" t="s">
        <v>758</v>
      </c>
      <c r="DO170" s="5">
        <v>205</v>
      </c>
      <c r="DP170" s="19"/>
      <c r="DQ170" s="5">
        <v>118</v>
      </c>
      <c r="DR170" s="4">
        <v>-1</v>
      </c>
      <c r="DS170" s="3"/>
      <c r="DT170" s="3"/>
      <c r="DU170" s="3"/>
      <c r="DW170" s="20" t="s">
        <v>856</v>
      </c>
      <c r="DX170" s="5">
        <v>217</v>
      </c>
      <c r="DY170" s="19"/>
      <c r="DZ170" s="5">
        <v>104</v>
      </c>
      <c r="EA170" s="4">
        <v>-1</v>
      </c>
      <c r="EB170" s="3"/>
      <c r="EC170" s="3"/>
      <c r="ED170" s="3"/>
      <c r="EF170" s="20" t="s">
        <v>766</v>
      </c>
      <c r="EG170" s="5">
        <v>217</v>
      </c>
      <c r="EH170" s="19"/>
      <c r="EI170" s="5">
        <v>98</v>
      </c>
      <c r="EJ170" s="4">
        <v>-1</v>
      </c>
      <c r="EK170" s="3"/>
      <c r="EL170" s="3"/>
      <c r="EM170" s="3"/>
    </row>
    <row r="171" spans="37:143" x14ac:dyDescent="0.35">
      <c r="AK171" s="20" t="s">
        <v>869</v>
      </c>
      <c r="AL171" s="5">
        <v>205</v>
      </c>
      <c r="AM171" s="19"/>
      <c r="AN171" s="5">
        <v>110</v>
      </c>
      <c r="AO171" s="4">
        <v>-1</v>
      </c>
      <c r="AP171" s="3"/>
      <c r="AQ171" s="3"/>
      <c r="AR171" s="3"/>
      <c r="AT171" s="20" t="s">
        <v>768</v>
      </c>
      <c r="AU171" s="5">
        <v>205</v>
      </c>
      <c r="AV171" s="19"/>
      <c r="AW171" s="5">
        <v>118</v>
      </c>
      <c r="AX171" s="4">
        <v>-1</v>
      </c>
      <c r="AY171" s="3"/>
      <c r="AZ171" s="3"/>
      <c r="BA171" s="3"/>
      <c r="BC171" s="20" t="s">
        <v>941</v>
      </c>
      <c r="BD171" s="5">
        <v>217</v>
      </c>
      <c r="BE171" s="19"/>
      <c r="BF171" s="5">
        <v>104</v>
      </c>
      <c r="BG171" s="4">
        <v>-1</v>
      </c>
      <c r="BH171" s="3"/>
      <c r="BI171" s="3"/>
      <c r="BJ171" s="3"/>
      <c r="BL171" s="20" t="s">
        <v>934</v>
      </c>
      <c r="BM171" s="5">
        <v>217</v>
      </c>
      <c r="BN171" s="19">
        <v>-1.2595234873099477E-6</v>
      </c>
      <c r="BO171" s="5">
        <v>170</v>
      </c>
      <c r="BP171" s="4">
        <v>-1</v>
      </c>
      <c r="BQ171" s="3"/>
      <c r="BR171" s="3">
        <v>2.0749000000000001E-4</v>
      </c>
      <c r="BS171" s="3">
        <v>-2.0749000000000001E-4</v>
      </c>
      <c r="DE171" s="20" t="s">
        <v>949</v>
      </c>
      <c r="DF171" s="5">
        <v>205</v>
      </c>
      <c r="DG171" s="19"/>
      <c r="DH171" s="5">
        <v>110</v>
      </c>
      <c r="DI171" s="4">
        <v>-1</v>
      </c>
      <c r="DJ171" s="3"/>
      <c r="DK171" s="3"/>
      <c r="DL171" s="3"/>
      <c r="DN171" s="20" t="s">
        <v>1032</v>
      </c>
      <c r="DO171" s="5">
        <v>205</v>
      </c>
      <c r="DP171" s="19"/>
      <c r="DQ171" s="5">
        <v>118</v>
      </c>
      <c r="DR171" s="4">
        <v>-1</v>
      </c>
      <c r="DS171" s="3"/>
      <c r="DT171" s="3"/>
      <c r="DU171" s="3"/>
      <c r="DW171" s="20" t="s">
        <v>766</v>
      </c>
      <c r="DX171" s="5">
        <v>217</v>
      </c>
      <c r="DY171" s="19"/>
      <c r="DZ171" s="5">
        <v>104</v>
      </c>
      <c r="EA171" s="4">
        <v>-1</v>
      </c>
      <c r="EB171" s="3"/>
      <c r="EC171" s="3"/>
      <c r="ED171" s="3"/>
      <c r="EF171" s="20" t="s">
        <v>917</v>
      </c>
      <c r="EG171" s="5">
        <v>217</v>
      </c>
      <c r="EH171" s="19"/>
      <c r="EI171" s="5">
        <v>98</v>
      </c>
      <c r="EJ171" s="4">
        <v>-1</v>
      </c>
      <c r="EK171" s="3"/>
      <c r="EL171" s="3"/>
      <c r="EM171" s="3"/>
    </row>
    <row r="172" spans="37:143" x14ac:dyDescent="0.35">
      <c r="AK172" s="20" t="s">
        <v>1002</v>
      </c>
      <c r="AL172" s="5">
        <v>205</v>
      </c>
      <c r="AM172" s="19"/>
      <c r="AN172" s="5">
        <v>110</v>
      </c>
      <c r="AO172" s="4">
        <v>-1</v>
      </c>
      <c r="AP172" s="3"/>
      <c r="AQ172" s="3"/>
      <c r="AR172" s="3"/>
      <c r="AT172" s="20" t="s">
        <v>1014</v>
      </c>
      <c r="AU172" s="5">
        <v>205</v>
      </c>
      <c r="AV172" s="19"/>
      <c r="AW172" s="5">
        <v>118</v>
      </c>
      <c r="AX172" s="4">
        <v>-1</v>
      </c>
      <c r="AY172" s="3"/>
      <c r="AZ172" s="3"/>
      <c r="BA172" s="3"/>
      <c r="BC172" s="20" t="s">
        <v>1032</v>
      </c>
      <c r="BD172" s="5">
        <v>217</v>
      </c>
      <c r="BE172" s="19"/>
      <c r="BF172" s="5">
        <v>104</v>
      </c>
      <c r="BG172" s="4">
        <v>-1</v>
      </c>
      <c r="BH172" s="3"/>
      <c r="BI172" s="3"/>
      <c r="BJ172" s="3"/>
      <c r="BL172" s="20" t="s">
        <v>1028</v>
      </c>
      <c r="BM172" s="5">
        <v>193</v>
      </c>
      <c r="BN172" s="19">
        <v>-1.2739707662139805E-6</v>
      </c>
      <c r="BO172" s="5">
        <v>171</v>
      </c>
      <c r="BP172" s="4">
        <v>-0.42283515332231947</v>
      </c>
      <c r="BQ172" s="3">
        <v>2.8646999999999999E-4</v>
      </c>
      <c r="BR172" s="3">
        <v>4.9634000000000006E-4</v>
      </c>
      <c r="BS172" s="3">
        <v>-2.0987000000000008E-4</v>
      </c>
      <c r="DE172" s="20" t="s">
        <v>1019</v>
      </c>
      <c r="DF172" s="5">
        <v>205</v>
      </c>
      <c r="DG172" s="19"/>
      <c r="DH172" s="5">
        <v>110</v>
      </c>
      <c r="DI172" s="4">
        <v>-1</v>
      </c>
      <c r="DJ172" s="3"/>
      <c r="DK172" s="3"/>
      <c r="DL172" s="3"/>
      <c r="DN172" s="20" t="s">
        <v>940</v>
      </c>
      <c r="DO172" s="5">
        <v>205</v>
      </c>
      <c r="DP172" s="19"/>
      <c r="DQ172" s="5">
        <v>118</v>
      </c>
      <c r="DR172" s="4">
        <v>-1</v>
      </c>
      <c r="DS172" s="3"/>
      <c r="DT172" s="3"/>
      <c r="DU172" s="3"/>
      <c r="DW172" s="20" t="s">
        <v>1010</v>
      </c>
      <c r="DX172" s="5">
        <v>140</v>
      </c>
      <c r="DY172" s="19"/>
      <c r="DZ172" s="5">
        <v>104</v>
      </c>
      <c r="EA172" s="4">
        <v>-1</v>
      </c>
      <c r="EB172" s="3"/>
      <c r="EC172" s="3"/>
      <c r="ED172" s="3"/>
      <c r="EF172" s="20" t="s">
        <v>1004</v>
      </c>
      <c r="EG172" s="5">
        <v>217</v>
      </c>
      <c r="EH172" s="19"/>
      <c r="EI172" s="5">
        <v>98</v>
      </c>
      <c r="EJ172" s="4">
        <v>-1</v>
      </c>
      <c r="EK172" s="3"/>
      <c r="EL172" s="3"/>
      <c r="EM172" s="3"/>
    </row>
    <row r="173" spans="37:143" x14ac:dyDescent="0.35">
      <c r="AK173" s="20" t="s">
        <v>989</v>
      </c>
      <c r="AL173" s="5">
        <v>205</v>
      </c>
      <c r="AM173" s="19"/>
      <c r="AN173" s="5">
        <v>110</v>
      </c>
      <c r="AO173" s="4">
        <v>-1</v>
      </c>
      <c r="AP173" s="3"/>
      <c r="AQ173" s="3"/>
      <c r="AR173" s="3"/>
      <c r="AT173" s="20" t="s">
        <v>870</v>
      </c>
      <c r="AU173" s="5">
        <v>205</v>
      </c>
      <c r="AV173" s="19"/>
      <c r="AW173" s="5">
        <v>118</v>
      </c>
      <c r="AX173" s="4">
        <v>-1</v>
      </c>
      <c r="AY173" s="3"/>
      <c r="AZ173" s="3"/>
      <c r="BA173" s="3"/>
      <c r="BC173" s="20" t="s">
        <v>766</v>
      </c>
      <c r="BD173" s="5">
        <v>217</v>
      </c>
      <c r="BE173" s="19"/>
      <c r="BF173" s="5">
        <v>104</v>
      </c>
      <c r="BG173" s="4">
        <v>-1</v>
      </c>
      <c r="BH173" s="3"/>
      <c r="BI173" s="3"/>
      <c r="BJ173" s="3"/>
      <c r="BL173" s="20" t="s">
        <v>983</v>
      </c>
      <c r="BM173" s="5">
        <v>196</v>
      </c>
      <c r="BN173" s="19">
        <v>-1.8606031331407397E-6</v>
      </c>
      <c r="BO173" s="5">
        <v>172</v>
      </c>
      <c r="BP173" s="4">
        <v>-0.56208395224734553</v>
      </c>
      <c r="BQ173" s="3">
        <v>2.388E-4</v>
      </c>
      <c r="BR173" s="3">
        <v>5.4531000000000002E-4</v>
      </c>
      <c r="BS173" s="3">
        <v>-3.0651000000000002E-4</v>
      </c>
      <c r="DE173" s="20" t="s">
        <v>951</v>
      </c>
      <c r="DF173" s="5">
        <v>205</v>
      </c>
      <c r="DG173" s="19"/>
      <c r="DH173" s="5">
        <v>110</v>
      </c>
      <c r="DI173" s="4">
        <v>-1</v>
      </c>
      <c r="DJ173" s="3"/>
      <c r="DK173" s="3"/>
      <c r="DL173" s="3"/>
      <c r="DN173" s="20" t="s">
        <v>941</v>
      </c>
      <c r="DO173" s="5">
        <v>205</v>
      </c>
      <c r="DP173" s="19"/>
      <c r="DQ173" s="5">
        <v>118</v>
      </c>
      <c r="DR173" s="4">
        <v>-1</v>
      </c>
      <c r="DS173" s="3"/>
      <c r="DT173" s="3"/>
      <c r="DU173" s="3"/>
      <c r="DW173" s="20" t="s">
        <v>814</v>
      </c>
      <c r="DX173" s="5">
        <v>217</v>
      </c>
      <c r="DY173" s="19"/>
      <c r="DZ173" s="5">
        <v>104</v>
      </c>
      <c r="EA173" s="4">
        <v>-1</v>
      </c>
      <c r="EB173" s="3"/>
      <c r="EC173" s="3"/>
      <c r="ED173" s="3"/>
      <c r="EF173" s="20" t="s">
        <v>777</v>
      </c>
      <c r="EG173" s="5">
        <v>217</v>
      </c>
      <c r="EH173" s="19"/>
      <c r="EI173" s="5">
        <v>98</v>
      </c>
      <c r="EJ173" s="4">
        <v>-1</v>
      </c>
      <c r="EK173" s="3"/>
      <c r="EL173" s="3"/>
      <c r="EM173" s="3"/>
    </row>
    <row r="174" spans="37:143" x14ac:dyDescent="0.35">
      <c r="AK174" s="20" t="s">
        <v>1005</v>
      </c>
      <c r="AL174" s="5">
        <v>201</v>
      </c>
      <c r="AM174" s="19"/>
      <c r="AN174" s="5">
        <v>110</v>
      </c>
      <c r="AO174" s="4">
        <v>-1</v>
      </c>
      <c r="AP174" s="3"/>
      <c r="AQ174" s="3"/>
      <c r="AR174" s="3"/>
      <c r="AT174" s="20" t="s">
        <v>862</v>
      </c>
      <c r="AU174" s="5">
        <v>205</v>
      </c>
      <c r="AV174" s="19"/>
      <c r="AW174" s="5">
        <v>118</v>
      </c>
      <c r="AX174" s="4">
        <v>-1</v>
      </c>
      <c r="AY174" s="3"/>
      <c r="AZ174" s="3"/>
      <c r="BA174" s="3"/>
      <c r="BC174" s="20" t="s">
        <v>1012</v>
      </c>
      <c r="BD174" s="5">
        <v>216</v>
      </c>
      <c r="BE174" s="19"/>
      <c r="BF174" s="5">
        <v>104</v>
      </c>
      <c r="BG174" s="4">
        <v>-1</v>
      </c>
      <c r="BH174" s="3"/>
      <c r="BI174" s="3"/>
      <c r="BJ174" s="3"/>
      <c r="BL174" s="20" t="s">
        <v>924</v>
      </c>
      <c r="BM174" s="5">
        <v>217</v>
      </c>
      <c r="BN174" s="19">
        <v>-1.8706191038095012E-6</v>
      </c>
      <c r="BO174" s="5">
        <v>173</v>
      </c>
      <c r="BP174" s="4">
        <v>-1</v>
      </c>
      <c r="BQ174" s="3"/>
      <c r="BR174" s="3">
        <v>3.0815999999999998E-4</v>
      </c>
      <c r="BS174" s="3">
        <v>-3.0815999999999998E-4</v>
      </c>
      <c r="DE174" s="20" t="s">
        <v>791</v>
      </c>
      <c r="DF174" s="5">
        <v>205</v>
      </c>
      <c r="DG174" s="19"/>
      <c r="DH174" s="5">
        <v>110</v>
      </c>
      <c r="DI174" s="4">
        <v>-1</v>
      </c>
      <c r="DJ174" s="3"/>
      <c r="DK174" s="3"/>
      <c r="DL174" s="3"/>
      <c r="DN174" s="20" t="s">
        <v>895</v>
      </c>
      <c r="DO174" s="5">
        <v>205</v>
      </c>
      <c r="DP174" s="19"/>
      <c r="DQ174" s="5">
        <v>118</v>
      </c>
      <c r="DR174" s="4">
        <v>-1</v>
      </c>
      <c r="DS174" s="3"/>
      <c r="DT174" s="3"/>
      <c r="DU174" s="3"/>
      <c r="DW174" s="20" t="s">
        <v>857</v>
      </c>
      <c r="DX174" s="5">
        <v>217</v>
      </c>
      <c r="DY174" s="19"/>
      <c r="DZ174" s="5">
        <v>104</v>
      </c>
      <c r="EA174" s="4">
        <v>-1</v>
      </c>
      <c r="EB174" s="3"/>
      <c r="EC174" s="3"/>
      <c r="ED174" s="3"/>
      <c r="EF174" s="20" t="s">
        <v>884</v>
      </c>
      <c r="EG174" s="5">
        <v>217</v>
      </c>
      <c r="EH174" s="19"/>
      <c r="EI174" s="5">
        <v>98</v>
      </c>
      <c r="EJ174" s="4">
        <v>-1</v>
      </c>
      <c r="EK174" s="3"/>
      <c r="EL174" s="3"/>
      <c r="EM174" s="3"/>
    </row>
    <row r="175" spans="37:143" x14ac:dyDescent="0.35">
      <c r="AK175" s="20" t="s">
        <v>856</v>
      </c>
      <c r="AL175" s="5">
        <v>205</v>
      </c>
      <c r="AM175" s="19"/>
      <c r="AN175" s="5">
        <v>110</v>
      </c>
      <c r="AO175" s="4">
        <v>-1</v>
      </c>
      <c r="AP175" s="3"/>
      <c r="AQ175" s="3"/>
      <c r="AR175" s="3"/>
      <c r="AT175" s="20" t="s">
        <v>997</v>
      </c>
      <c r="AU175" s="5">
        <v>205</v>
      </c>
      <c r="AV175" s="19"/>
      <c r="AW175" s="5">
        <v>118</v>
      </c>
      <c r="AX175" s="4">
        <v>-1</v>
      </c>
      <c r="AY175" s="3"/>
      <c r="AZ175" s="3"/>
      <c r="BA175" s="3"/>
      <c r="BC175" s="20" t="s">
        <v>835</v>
      </c>
      <c r="BD175" s="5">
        <v>217</v>
      </c>
      <c r="BE175" s="19"/>
      <c r="BF175" s="5">
        <v>104</v>
      </c>
      <c r="BG175" s="4">
        <v>-1</v>
      </c>
      <c r="BH175" s="3"/>
      <c r="BI175" s="3"/>
      <c r="BJ175" s="3"/>
      <c r="BL175" s="20" t="s">
        <v>959</v>
      </c>
      <c r="BM175" s="5">
        <v>185</v>
      </c>
      <c r="BN175" s="19">
        <v>-2.051027981552291E-6</v>
      </c>
      <c r="BO175" s="5">
        <v>174</v>
      </c>
      <c r="BP175" s="4">
        <v>-0.40076385676499526</v>
      </c>
      <c r="BQ175" s="3">
        <v>5.0521000000000008E-4</v>
      </c>
      <c r="BR175" s="3">
        <v>8.430899999999999E-4</v>
      </c>
      <c r="BS175" s="3">
        <v>-3.3787999999999982E-4</v>
      </c>
      <c r="DE175" s="20" t="s">
        <v>1031</v>
      </c>
      <c r="DF175" s="5">
        <v>205</v>
      </c>
      <c r="DG175" s="19"/>
      <c r="DH175" s="5">
        <v>110</v>
      </c>
      <c r="DI175" s="4">
        <v>-1</v>
      </c>
      <c r="DJ175" s="3"/>
      <c r="DK175" s="3"/>
      <c r="DL175" s="3"/>
      <c r="DN175" s="20" t="s">
        <v>1012</v>
      </c>
      <c r="DO175" s="5">
        <v>204</v>
      </c>
      <c r="DP175" s="19">
        <v>6.5011593234614733E-7</v>
      </c>
      <c r="DQ175" s="5">
        <v>117</v>
      </c>
      <c r="DR175" s="4">
        <v>-1</v>
      </c>
      <c r="DS175" s="3">
        <v>5.1E-5</v>
      </c>
      <c r="DT175" s="3"/>
      <c r="DU175" s="3">
        <v>5.1E-5</v>
      </c>
      <c r="DW175" s="20" t="s">
        <v>955</v>
      </c>
      <c r="DX175" s="5">
        <v>217</v>
      </c>
      <c r="DY175" s="19"/>
      <c r="DZ175" s="5">
        <v>104</v>
      </c>
      <c r="EA175" s="4">
        <v>-1</v>
      </c>
      <c r="EB175" s="3"/>
      <c r="EC175" s="3"/>
      <c r="ED175" s="3"/>
      <c r="EF175" s="20" t="s">
        <v>956</v>
      </c>
      <c r="EG175" s="5">
        <v>217</v>
      </c>
      <c r="EH175" s="19"/>
      <c r="EI175" s="5">
        <v>98</v>
      </c>
      <c r="EJ175" s="4">
        <v>-1</v>
      </c>
      <c r="EK175" s="3"/>
      <c r="EL175" s="3"/>
      <c r="EM175" s="3"/>
    </row>
    <row r="176" spans="37:143" x14ac:dyDescent="0.35">
      <c r="AK176" s="20" t="s">
        <v>770</v>
      </c>
      <c r="AL176" s="5">
        <v>205</v>
      </c>
      <c r="AM176" s="19"/>
      <c r="AN176" s="5">
        <v>110</v>
      </c>
      <c r="AO176" s="4">
        <v>-1</v>
      </c>
      <c r="AP176" s="3"/>
      <c r="AQ176" s="3"/>
      <c r="AR176" s="3"/>
      <c r="AT176" s="20" t="s">
        <v>817</v>
      </c>
      <c r="AU176" s="5">
        <v>205</v>
      </c>
      <c r="AV176" s="19"/>
      <c r="AW176" s="5">
        <v>118</v>
      </c>
      <c r="AX176" s="4">
        <v>-1</v>
      </c>
      <c r="AY176" s="3"/>
      <c r="AZ176" s="3"/>
      <c r="BA176" s="3"/>
      <c r="BC176" s="20" t="s">
        <v>1022</v>
      </c>
      <c r="BD176" s="5">
        <v>217</v>
      </c>
      <c r="BE176" s="19"/>
      <c r="BF176" s="5">
        <v>104</v>
      </c>
      <c r="BG176" s="4">
        <v>-1</v>
      </c>
      <c r="BH176" s="3"/>
      <c r="BI176" s="3"/>
      <c r="BJ176" s="3"/>
      <c r="BL176" s="20" t="s">
        <v>822</v>
      </c>
      <c r="BM176" s="5">
        <v>178</v>
      </c>
      <c r="BN176" s="19">
        <v>-2.409539028641431E-6</v>
      </c>
      <c r="BO176" s="5">
        <v>175</v>
      </c>
      <c r="BP176" s="4">
        <v>-0.30772451004713464</v>
      </c>
      <c r="BQ176" s="3">
        <v>8.9298000000000003E-4</v>
      </c>
      <c r="BR176" s="3">
        <v>1.28992E-3</v>
      </c>
      <c r="BS176" s="3">
        <v>-3.9693999999999992E-4</v>
      </c>
      <c r="DE176" s="20" t="s">
        <v>1029</v>
      </c>
      <c r="DF176" s="5">
        <v>205</v>
      </c>
      <c r="DG176" s="19"/>
      <c r="DH176" s="5">
        <v>110</v>
      </c>
      <c r="DI176" s="4">
        <v>-1</v>
      </c>
      <c r="DJ176" s="3"/>
      <c r="DK176" s="3"/>
      <c r="DL176" s="3"/>
      <c r="DN176" s="20" t="s">
        <v>875</v>
      </c>
      <c r="DO176" s="5">
        <v>202</v>
      </c>
      <c r="DP176" s="19">
        <v>1.4724488499079113E-6</v>
      </c>
      <c r="DQ176" s="5">
        <v>116</v>
      </c>
      <c r="DR176" s="4">
        <v>-1</v>
      </c>
      <c r="DS176" s="3">
        <v>1.1551E-4</v>
      </c>
      <c r="DT176" s="3"/>
      <c r="DU176" s="3">
        <v>1.1551E-4</v>
      </c>
      <c r="DW176" s="20" t="s">
        <v>832</v>
      </c>
      <c r="DX176" s="5">
        <v>217</v>
      </c>
      <c r="DY176" s="19"/>
      <c r="DZ176" s="5">
        <v>104</v>
      </c>
      <c r="EA176" s="4">
        <v>-1</v>
      </c>
      <c r="EB176" s="3"/>
      <c r="EC176" s="3"/>
      <c r="ED176" s="3"/>
      <c r="EF176" s="20" t="s">
        <v>767</v>
      </c>
      <c r="EG176" s="5">
        <v>217</v>
      </c>
      <c r="EH176" s="19"/>
      <c r="EI176" s="5">
        <v>98</v>
      </c>
      <c r="EJ176" s="4">
        <v>-1</v>
      </c>
      <c r="EK176" s="3"/>
      <c r="EL176" s="3"/>
      <c r="EM176" s="3"/>
    </row>
    <row r="177" spans="37:143" x14ac:dyDescent="0.35">
      <c r="AK177" s="20" t="s">
        <v>999</v>
      </c>
      <c r="AL177" s="5">
        <v>196</v>
      </c>
      <c r="AM177" s="19"/>
      <c r="AN177" s="5">
        <v>110</v>
      </c>
      <c r="AO177" s="4">
        <v>-1</v>
      </c>
      <c r="AP177" s="3"/>
      <c r="AQ177" s="3"/>
      <c r="AR177" s="3"/>
      <c r="AT177" s="20" t="s">
        <v>857</v>
      </c>
      <c r="AU177" s="5">
        <v>205</v>
      </c>
      <c r="AV177" s="19"/>
      <c r="AW177" s="5">
        <v>118</v>
      </c>
      <c r="AX177" s="4">
        <v>-1</v>
      </c>
      <c r="AY177" s="3"/>
      <c r="AZ177" s="3"/>
      <c r="BA177" s="3"/>
      <c r="BC177" s="20" t="s">
        <v>936</v>
      </c>
      <c r="BD177" s="5">
        <v>217</v>
      </c>
      <c r="BE177" s="19"/>
      <c r="BF177" s="5">
        <v>104</v>
      </c>
      <c r="BG177" s="4">
        <v>-1</v>
      </c>
      <c r="BH177" s="3"/>
      <c r="BI177" s="3"/>
      <c r="BJ177" s="3"/>
      <c r="BL177" s="20" t="s">
        <v>1011</v>
      </c>
      <c r="BM177" s="5">
        <v>184</v>
      </c>
      <c r="BN177" s="19">
        <v>-2.6175070014364509E-6</v>
      </c>
      <c r="BO177" s="5">
        <v>176</v>
      </c>
      <c r="BP177" s="4">
        <v>-0.44984142880988143</v>
      </c>
      <c r="BQ177" s="3">
        <v>5.2736000000000005E-4</v>
      </c>
      <c r="BR177" s="3">
        <v>9.585599999999999E-4</v>
      </c>
      <c r="BS177" s="3">
        <v>-4.3119999999999986E-4</v>
      </c>
      <c r="DE177" s="20" t="s">
        <v>1032</v>
      </c>
      <c r="DF177" s="5">
        <v>205</v>
      </c>
      <c r="DG177" s="19"/>
      <c r="DH177" s="5">
        <v>110</v>
      </c>
      <c r="DI177" s="4">
        <v>-1</v>
      </c>
      <c r="DJ177" s="3"/>
      <c r="DK177" s="3"/>
      <c r="DL177" s="3"/>
      <c r="DN177" s="20" t="s">
        <v>1005</v>
      </c>
      <c r="DO177" s="5">
        <v>201</v>
      </c>
      <c r="DP177" s="19">
        <v>1.4837940102959126E-6</v>
      </c>
      <c r="DQ177" s="5">
        <v>115</v>
      </c>
      <c r="DR177" s="4">
        <v>-1</v>
      </c>
      <c r="DS177" s="3">
        <v>1.164E-4</v>
      </c>
      <c r="DT177" s="3"/>
      <c r="DU177" s="3">
        <v>1.164E-4</v>
      </c>
      <c r="DW177" s="20" t="s">
        <v>956</v>
      </c>
      <c r="DX177" s="5">
        <v>217</v>
      </c>
      <c r="DY177" s="19"/>
      <c r="DZ177" s="5">
        <v>104</v>
      </c>
      <c r="EA177" s="4">
        <v>-1</v>
      </c>
      <c r="EB177" s="3"/>
      <c r="EC177" s="3"/>
      <c r="ED177" s="3"/>
      <c r="EF177" s="20" t="s">
        <v>957</v>
      </c>
      <c r="EG177" s="5">
        <v>217</v>
      </c>
      <c r="EH177" s="19"/>
      <c r="EI177" s="5">
        <v>98</v>
      </c>
      <c r="EJ177" s="4">
        <v>-1</v>
      </c>
      <c r="EK177" s="3"/>
      <c r="EL177" s="3"/>
      <c r="EM177" s="3"/>
    </row>
    <row r="178" spans="37:143" x14ac:dyDescent="0.35">
      <c r="AK178" s="20" t="s">
        <v>1011</v>
      </c>
      <c r="AL178" s="5">
        <v>205</v>
      </c>
      <c r="AM178" s="19"/>
      <c r="AN178" s="5">
        <v>110</v>
      </c>
      <c r="AO178" s="4">
        <v>-1</v>
      </c>
      <c r="AP178" s="3"/>
      <c r="AQ178" s="3"/>
      <c r="AR178" s="3"/>
      <c r="AT178" s="20" t="s">
        <v>944</v>
      </c>
      <c r="AU178" s="5">
        <v>205</v>
      </c>
      <c r="AV178" s="19"/>
      <c r="AW178" s="5">
        <v>118</v>
      </c>
      <c r="AX178" s="4">
        <v>-1</v>
      </c>
      <c r="AY178" s="3"/>
      <c r="AZ178" s="3"/>
      <c r="BA178" s="3"/>
      <c r="BC178" s="20" t="s">
        <v>1029</v>
      </c>
      <c r="BD178" s="5">
        <v>217</v>
      </c>
      <c r="BE178" s="19"/>
      <c r="BF178" s="5">
        <v>104</v>
      </c>
      <c r="BG178" s="4">
        <v>-1</v>
      </c>
      <c r="BH178" s="3"/>
      <c r="BI178" s="3"/>
      <c r="BJ178" s="3"/>
      <c r="BL178" s="20" t="s">
        <v>835</v>
      </c>
      <c r="BM178" s="5">
        <v>217</v>
      </c>
      <c r="BN178" s="19">
        <v>-3.2584077185321394E-6</v>
      </c>
      <c r="BO178" s="5">
        <v>177</v>
      </c>
      <c r="BP178" s="4">
        <v>-1</v>
      </c>
      <c r="BQ178" s="3"/>
      <c r="BR178" s="3">
        <v>5.3677999999999994E-4</v>
      </c>
      <c r="BS178" s="3">
        <v>-5.3677999999999994E-4</v>
      </c>
      <c r="DE178" s="20" t="s">
        <v>863</v>
      </c>
      <c r="DF178" s="5">
        <v>205</v>
      </c>
      <c r="DG178" s="19"/>
      <c r="DH178" s="5">
        <v>110</v>
      </c>
      <c r="DI178" s="4">
        <v>-1</v>
      </c>
      <c r="DJ178" s="3"/>
      <c r="DK178" s="3"/>
      <c r="DL178" s="3"/>
      <c r="DN178" s="20" t="s">
        <v>978</v>
      </c>
      <c r="DO178" s="5">
        <v>200</v>
      </c>
      <c r="DP178" s="19">
        <v>3.7054058669485901E-6</v>
      </c>
      <c r="DQ178" s="5">
        <v>114</v>
      </c>
      <c r="DR178" s="4">
        <v>-1</v>
      </c>
      <c r="DS178" s="3">
        <v>2.9067999999999997E-4</v>
      </c>
      <c r="DT178" s="3"/>
      <c r="DU178" s="3">
        <v>2.9067999999999997E-4</v>
      </c>
      <c r="DW178" s="20" t="s">
        <v>895</v>
      </c>
      <c r="DX178" s="5">
        <v>217</v>
      </c>
      <c r="DY178" s="19"/>
      <c r="DZ178" s="5">
        <v>104</v>
      </c>
      <c r="EA178" s="4">
        <v>-1</v>
      </c>
      <c r="EB178" s="3"/>
      <c r="EC178" s="3"/>
      <c r="ED178" s="3"/>
      <c r="EF178" s="20" t="s">
        <v>841</v>
      </c>
      <c r="EG178" s="5">
        <v>217</v>
      </c>
      <c r="EH178" s="19"/>
      <c r="EI178" s="5">
        <v>98</v>
      </c>
      <c r="EJ178" s="4">
        <v>-1</v>
      </c>
      <c r="EK178" s="3"/>
      <c r="EL178" s="3"/>
      <c r="EM178" s="3"/>
    </row>
    <row r="179" spans="37:143" x14ac:dyDescent="0.35">
      <c r="AK179" s="20" t="s">
        <v>1030</v>
      </c>
      <c r="AL179" s="5">
        <v>205</v>
      </c>
      <c r="AM179" s="19"/>
      <c r="AN179" s="5">
        <v>110</v>
      </c>
      <c r="AO179" s="4">
        <v>-1</v>
      </c>
      <c r="AP179" s="3"/>
      <c r="AQ179" s="3"/>
      <c r="AR179" s="3"/>
      <c r="AT179" s="20" t="s">
        <v>757</v>
      </c>
      <c r="AU179" s="5">
        <v>205</v>
      </c>
      <c r="AV179" s="19"/>
      <c r="AW179" s="5">
        <v>118</v>
      </c>
      <c r="AX179" s="4">
        <v>-1</v>
      </c>
      <c r="AY179" s="3"/>
      <c r="AZ179" s="3"/>
      <c r="BA179" s="3"/>
      <c r="BC179" s="20" t="s">
        <v>751</v>
      </c>
      <c r="BD179" s="5">
        <v>217</v>
      </c>
      <c r="BE179" s="19"/>
      <c r="BF179" s="5">
        <v>104</v>
      </c>
      <c r="BG179" s="4">
        <v>-1</v>
      </c>
      <c r="BH179" s="3"/>
      <c r="BI179" s="3"/>
      <c r="BJ179" s="3"/>
      <c r="BL179" s="20" t="s">
        <v>775</v>
      </c>
      <c r="BM179" s="5">
        <v>199</v>
      </c>
      <c r="BN179" s="19">
        <v>-3.7720752567082821E-6</v>
      </c>
      <c r="BO179" s="5">
        <v>178</v>
      </c>
      <c r="BP179" s="4">
        <v>-0.76381291868969325</v>
      </c>
      <c r="BQ179" s="3">
        <v>1.9215000000000001E-4</v>
      </c>
      <c r="BR179" s="3">
        <v>8.1354999999999991E-4</v>
      </c>
      <c r="BS179" s="3">
        <v>-6.2139999999999993E-4</v>
      </c>
      <c r="DE179" s="20" t="s">
        <v>956</v>
      </c>
      <c r="DF179" s="5">
        <v>205</v>
      </c>
      <c r="DG179" s="19"/>
      <c r="DH179" s="5">
        <v>110</v>
      </c>
      <c r="DI179" s="4">
        <v>-1</v>
      </c>
      <c r="DJ179" s="3"/>
      <c r="DK179" s="3"/>
      <c r="DL179" s="3"/>
      <c r="DN179" s="20" t="s">
        <v>879</v>
      </c>
      <c r="DO179" s="5">
        <v>199</v>
      </c>
      <c r="DP179" s="19">
        <v>5.0989484889893914E-6</v>
      </c>
      <c r="DQ179" s="5">
        <v>113</v>
      </c>
      <c r="DR179" s="4">
        <v>-1</v>
      </c>
      <c r="DS179" s="3">
        <v>4.0000000000000002E-4</v>
      </c>
      <c r="DT179" s="3"/>
      <c r="DU179" s="3">
        <v>4.0000000000000002E-4</v>
      </c>
      <c r="DW179" s="20" t="s">
        <v>957</v>
      </c>
      <c r="DX179" s="5">
        <v>217</v>
      </c>
      <c r="DY179" s="19"/>
      <c r="DZ179" s="5">
        <v>104</v>
      </c>
      <c r="EA179" s="4">
        <v>-1</v>
      </c>
      <c r="EB179" s="3"/>
      <c r="EC179" s="3"/>
      <c r="ED179" s="3"/>
      <c r="EF179" s="20" t="s">
        <v>842</v>
      </c>
      <c r="EG179" s="5">
        <v>217</v>
      </c>
      <c r="EH179" s="19"/>
      <c r="EI179" s="5">
        <v>98</v>
      </c>
      <c r="EJ179" s="4">
        <v>-1</v>
      </c>
      <c r="EK179" s="3"/>
      <c r="EL179" s="3"/>
      <c r="EM179" s="3"/>
    </row>
    <row r="180" spans="37:143" x14ac:dyDescent="0.35">
      <c r="AK180" s="20" t="s">
        <v>1004</v>
      </c>
      <c r="AL180" s="5">
        <v>205</v>
      </c>
      <c r="AM180" s="19"/>
      <c r="AN180" s="5">
        <v>110</v>
      </c>
      <c r="AO180" s="4">
        <v>-1</v>
      </c>
      <c r="AP180" s="3"/>
      <c r="AQ180" s="3"/>
      <c r="AR180" s="3"/>
      <c r="AT180" s="20" t="s">
        <v>945</v>
      </c>
      <c r="AU180" s="5">
        <v>205</v>
      </c>
      <c r="AV180" s="19"/>
      <c r="AW180" s="5">
        <v>118</v>
      </c>
      <c r="AX180" s="4">
        <v>-1</v>
      </c>
      <c r="AY180" s="3"/>
      <c r="AZ180" s="3"/>
      <c r="BA180" s="3"/>
      <c r="BC180" s="20" t="s">
        <v>1031</v>
      </c>
      <c r="BD180" s="5">
        <v>217</v>
      </c>
      <c r="BE180" s="19"/>
      <c r="BF180" s="5">
        <v>104</v>
      </c>
      <c r="BG180" s="4">
        <v>-1</v>
      </c>
      <c r="BH180" s="3"/>
      <c r="BI180" s="3"/>
      <c r="BJ180" s="3"/>
      <c r="BL180" s="20" t="s">
        <v>844</v>
      </c>
      <c r="BM180" s="5">
        <v>165</v>
      </c>
      <c r="BN180" s="19">
        <v>-4.0900367983020694E-6</v>
      </c>
      <c r="BO180" s="5">
        <v>179</v>
      </c>
      <c r="BP180" s="4">
        <v>-0.25791411794428154</v>
      </c>
      <c r="BQ180" s="3">
        <v>1.9386399999999999E-3</v>
      </c>
      <c r="BR180" s="3">
        <v>2.6124199999999998E-3</v>
      </c>
      <c r="BS180" s="3">
        <v>-6.7377999999999991E-4</v>
      </c>
      <c r="DE180" s="20" t="s">
        <v>857</v>
      </c>
      <c r="DF180" s="5">
        <v>205</v>
      </c>
      <c r="DG180" s="19"/>
      <c r="DH180" s="5">
        <v>110</v>
      </c>
      <c r="DI180" s="4">
        <v>-1</v>
      </c>
      <c r="DJ180" s="3"/>
      <c r="DK180" s="3"/>
      <c r="DL180" s="3"/>
      <c r="DN180" s="20" t="s">
        <v>840</v>
      </c>
      <c r="DO180" s="5">
        <v>198</v>
      </c>
      <c r="DP180" s="19">
        <v>1.0922712505688623E-5</v>
      </c>
      <c r="DQ180" s="5">
        <v>112</v>
      </c>
      <c r="DR180" s="4">
        <v>171.37199999999999</v>
      </c>
      <c r="DS180" s="3">
        <v>8.6185999999999999E-4</v>
      </c>
      <c r="DT180" s="3">
        <v>5.0000000000000004E-6</v>
      </c>
      <c r="DU180" s="3">
        <v>8.5685999999999998E-4</v>
      </c>
      <c r="DW180" s="20" t="s">
        <v>835</v>
      </c>
      <c r="DX180" s="5">
        <v>217</v>
      </c>
      <c r="DY180" s="19"/>
      <c r="DZ180" s="5">
        <v>104</v>
      </c>
      <c r="EA180" s="4">
        <v>-1</v>
      </c>
      <c r="EB180" s="3"/>
      <c r="EC180" s="3"/>
      <c r="ED180" s="3"/>
      <c r="EF180" s="20" t="s">
        <v>848</v>
      </c>
      <c r="EG180" s="5">
        <v>217</v>
      </c>
      <c r="EH180" s="19"/>
      <c r="EI180" s="5">
        <v>98</v>
      </c>
      <c r="EJ180" s="4">
        <v>-1</v>
      </c>
      <c r="EK180" s="3"/>
      <c r="EL180" s="3"/>
      <c r="EM180" s="3"/>
    </row>
    <row r="181" spans="37:143" x14ac:dyDescent="0.35">
      <c r="AK181" s="20" t="s">
        <v>1014</v>
      </c>
      <c r="AL181" s="5">
        <v>205</v>
      </c>
      <c r="AM181" s="19"/>
      <c r="AN181" s="5">
        <v>110</v>
      </c>
      <c r="AO181" s="4">
        <v>-1</v>
      </c>
      <c r="AP181" s="3"/>
      <c r="AQ181" s="3"/>
      <c r="AR181" s="3"/>
      <c r="AT181" s="20" t="s">
        <v>838</v>
      </c>
      <c r="AU181" s="5">
        <v>205</v>
      </c>
      <c r="AV181" s="19"/>
      <c r="AW181" s="5">
        <v>118</v>
      </c>
      <c r="AX181" s="4">
        <v>-1</v>
      </c>
      <c r="AY181" s="3"/>
      <c r="AZ181" s="3"/>
      <c r="BA181" s="3"/>
      <c r="BC181" s="20" t="s">
        <v>938</v>
      </c>
      <c r="BD181" s="5">
        <v>217</v>
      </c>
      <c r="BE181" s="19"/>
      <c r="BF181" s="5">
        <v>104</v>
      </c>
      <c r="BG181" s="4">
        <v>-1</v>
      </c>
      <c r="BH181" s="3"/>
      <c r="BI181" s="3"/>
      <c r="BJ181" s="3"/>
      <c r="BL181" s="20" t="s">
        <v>879</v>
      </c>
      <c r="BM181" s="5">
        <v>209</v>
      </c>
      <c r="BN181" s="19">
        <v>-4.5741420472922303E-6</v>
      </c>
      <c r="BO181" s="5">
        <v>180</v>
      </c>
      <c r="BP181" s="4">
        <v>-0.95223231774354566</v>
      </c>
      <c r="BQ181" s="3">
        <v>3.7799999999999997E-5</v>
      </c>
      <c r="BR181" s="3">
        <v>7.9133000000000003E-4</v>
      </c>
      <c r="BS181" s="3">
        <v>-7.5353000000000009E-4</v>
      </c>
      <c r="DE181" s="20" t="s">
        <v>955</v>
      </c>
      <c r="DF181" s="5">
        <v>205</v>
      </c>
      <c r="DG181" s="19"/>
      <c r="DH181" s="5">
        <v>110</v>
      </c>
      <c r="DI181" s="4">
        <v>-1</v>
      </c>
      <c r="DJ181" s="3"/>
      <c r="DK181" s="3"/>
      <c r="DL181" s="3"/>
      <c r="DN181" s="20" t="s">
        <v>754</v>
      </c>
      <c r="DO181" s="5">
        <v>197</v>
      </c>
      <c r="DP181" s="19">
        <v>1.2381521668388488E-5</v>
      </c>
      <c r="DQ181" s="5">
        <v>111</v>
      </c>
      <c r="DR181" s="4">
        <v>-1</v>
      </c>
      <c r="DS181" s="3">
        <v>9.7129999999999992E-4</v>
      </c>
      <c r="DT181" s="3"/>
      <c r="DU181" s="3">
        <v>9.7129999999999992E-4</v>
      </c>
      <c r="DW181" s="20" t="s">
        <v>938</v>
      </c>
      <c r="DX181" s="5">
        <v>217</v>
      </c>
      <c r="DY181" s="19"/>
      <c r="DZ181" s="5">
        <v>104</v>
      </c>
      <c r="EA181" s="4">
        <v>-1</v>
      </c>
      <c r="EB181" s="3"/>
      <c r="EC181" s="3"/>
      <c r="ED181" s="3"/>
      <c r="EF181" s="20" t="s">
        <v>751</v>
      </c>
      <c r="EG181" s="5">
        <v>217</v>
      </c>
      <c r="EH181" s="19"/>
      <c r="EI181" s="5">
        <v>98</v>
      </c>
      <c r="EJ181" s="4">
        <v>-1</v>
      </c>
      <c r="EK181" s="3"/>
      <c r="EL181" s="3"/>
      <c r="EM181" s="3"/>
    </row>
    <row r="182" spans="37:143" x14ac:dyDescent="0.35">
      <c r="AK182" s="20" t="s">
        <v>768</v>
      </c>
      <c r="AL182" s="5">
        <v>205</v>
      </c>
      <c r="AM182" s="19"/>
      <c r="AN182" s="5">
        <v>110</v>
      </c>
      <c r="AO182" s="4">
        <v>-1</v>
      </c>
      <c r="AP182" s="3"/>
      <c r="AQ182" s="3"/>
      <c r="AR182" s="3"/>
      <c r="AT182" s="20" t="s">
        <v>777</v>
      </c>
      <c r="AU182" s="5">
        <v>205</v>
      </c>
      <c r="AV182" s="19"/>
      <c r="AW182" s="5">
        <v>118</v>
      </c>
      <c r="AX182" s="4">
        <v>-1</v>
      </c>
      <c r="AY182" s="3"/>
      <c r="AZ182" s="3"/>
      <c r="BA182" s="3"/>
      <c r="BC182" s="20" t="s">
        <v>940</v>
      </c>
      <c r="BD182" s="5">
        <v>217</v>
      </c>
      <c r="BE182" s="19"/>
      <c r="BF182" s="5">
        <v>104</v>
      </c>
      <c r="BG182" s="4">
        <v>-1</v>
      </c>
      <c r="BH182" s="3"/>
      <c r="BI182" s="3"/>
      <c r="BJ182" s="3"/>
      <c r="BL182" s="20" t="s">
        <v>799</v>
      </c>
      <c r="BM182" s="5">
        <v>163</v>
      </c>
      <c r="BN182" s="19">
        <v>-4.9982728779748958E-6</v>
      </c>
      <c r="BO182" s="5">
        <v>181</v>
      </c>
      <c r="BP182" s="4">
        <v>-0.26679713826533258</v>
      </c>
      <c r="BQ182" s="3">
        <v>2.2628399999999999E-3</v>
      </c>
      <c r="BR182" s="3">
        <v>3.0862400000000001E-3</v>
      </c>
      <c r="BS182" s="3">
        <v>-8.2340000000000017E-4</v>
      </c>
      <c r="DE182" s="20" t="s">
        <v>777</v>
      </c>
      <c r="DF182" s="5">
        <v>205</v>
      </c>
      <c r="DG182" s="19"/>
      <c r="DH182" s="5">
        <v>110</v>
      </c>
      <c r="DI182" s="4">
        <v>-1</v>
      </c>
      <c r="DJ182" s="3"/>
      <c r="DK182" s="3"/>
      <c r="DL182" s="3"/>
      <c r="DN182" s="20" t="s">
        <v>999</v>
      </c>
      <c r="DO182" s="5">
        <v>196</v>
      </c>
      <c r="DP182" s="19">
        <v>1.5751034303624901E-5</v>
      </c>
      <c r="DQ182" s="5">
        <v>110</v>
      </c>
      <c r="DR182" s="4">
        <v>-1</v>
      </c>
      <c r="DS182" s="3">
        <v>1.2356299999999999E-3</v>
      </c>
      <c r="DT182" s="3"/>
      <c r="DU182" s="3">
        <v>1.2356299999999999E-3</v>
      </c>
      <c r="DW182" s="20" t="s">
        <v>838</v>
      </c>
      <c r="DX182" s="5">
        <v>217</v>
      </c>
      <c r="DY182" s="19"/>
      <c r="DZ182" s="5">
        <v>104</v>
      </c>
      <c r="EA182" s="4">
        <v>-1</v>
      </c>
      <c r="EB182" s="3"/>
      <c r="EC182" s="3"/>
      <c r="ED182" s="3"/>
      <c r="EF182" s="20" t="s">
        <v>783</v>
      </c>
      <c r="EG182" s="5">
        <v>217</v>
      </c>
      <c r="EH182" s="19"/>
      <c r="EI182" s="5">
        <v>98</v>
      </c>
      <c r="EJ182" s="4">
        <v>-1</v>
      </c>
      <c r="EK182" s="3"/>
      <c r="EL182" s="3"/>
      <c r="EM182" s="3"/>
    </row>
    <row r="183" spans="37:143" x14ac:dyDescent="0.35">
      <c r="AK183" s="20" t="s">
        <v>1019</v>
      </c>
      <c r="AL183" s="5">
        <v>205</v>
      </c>
      <c r="AM183" s="19"/>
      <c r="AN183" s="5">
        <v>110</v>
      </c>
      <c r="AO183" s="4">
        <v>-1</v>
      </c>
      <c r="AP183" s="3"/>
      <c r="AQ183" s="3"/>
      <c r="AR183" s="3"/>
      <c r="AT183" s="20" t="s">
        <v>1010</v>
      </c>
      <c r="AU183" s="5">
        <v>205</v>
      </c>
      <c r="AV183" s="19"/>
      <c r="AW183" s="5">
        <v>118</v>
      </c>
      <c r="AX183" s="4">
        <v>-1</v>
      </c>
      <c r="AY183" s="3"/>
      <c r="AZ183" s="3"/>
      <c r="BA183" s="3"/>
      <c r="BC183" s="20" t="s">
        <v>934</v>
      </c>
      <c r="BD183" s="5">
        <v>217</v>
      </c>
      <c r="BE183" s="19"/>
      <c r="BF183" s="5">
        <v>104</v>
      </c>
      <c r="BG183" s="4">
        <v>-1</v>
      </c>
      <c r="BH183" s="3"/>
      <c r="BI183" s="3"/>
      <c r="BJ183" s="3"/>
      <c r="BL183" s="20" t="s">
        <v>791</v>
      </c>
      <c r="BM183" s="5">
        <v>183</v>
      </c>
      <c r="BN183" s="19">
        <v>-5.0620715759922814E-6</v>
      </c>
      <c r="BO183" s="5">
        <v>182</v>
      </c>
      <c r="BP183" s="4">
        <v>-0.58225806451612905</v>
      </c>
      <c r="BQ183" s="3">
        <v>5.9828999999999991E-4</v>
      </c>
      <c r="BR183" s="3">
        <v>1.4322E-3</v>
      </c>
      <c r="BS183" s="3">
        <v>-8.339100000000001E-4</v>
      </c>
      <c r="DE183" s="20" t="s">
        <v>1012</v>
      </c>
      <c r="DF183" s="5">
        <v>204</v>
      </c>
      <c r="DG183" s="19">
        <v>2.4459683691985442E-8</v>
      </c>
      <c r="DH183" s="5">
        <v>109</v>
      </c>
      <c r="DI183" s="4">
        <v>-1</v>
      </c>
      <c r="DJ183" s="3">
        <v>9.9999999999999995E-7</v>
      </c>
      <c r="DK183" s="3"/>
      <c r="DL183" s="3">
        <v>9.9999999999999995E-7</v>
      </c>
      <c r="DN183" s="20" t="s">
        <v>756</v>
      </c>
      <c r="DO183" s="5">
        <v>183</v>
      </c>
      <c r="DP183" s="19">
        <v>2.5827958728702427E-5</v>
      </c>
      <c r="DQ183" s="5">
        <v>109</v>
      </c>
      <c r="DR183" s="4">
        <v>0.2147927488603838</v>
      </c>
      <c r="DS183" s="3">
        <v>1.1459140000000001E-2</v>
      </c>
      <c r="DT183" s="3">
        <v>9.4330000000000004E-3</v>
      </c>
      <c r="DU183" s="3">
        <v>2.0261400000000009E-3</v>
      </c>
      <c r="DW183" s="20" t="s">
        <v>940</v>
      </c>
      <c r="DX183" s="5">
        <v>217</v>
      </c>
      <c r="DY183" s="19"/>
      <c r="DZ183" s="5">
        <v>104</v>
      </c>
      <c r="EA183" s="4">
        <v>-1</v>
      </c>
      <c r="EB183" s="3"/>
      <c r="EC183" s="3"/>
      <c r="ED183" s="3"/>
      <c r="EF183" s="20" t="s">
        <v>1030</v>
      </c>
      <c r="EG183" s="5">
        <v>217</v>
      </c>
      <c r="EH183" s="19"/>
      <c r="EI183" s="5">
        <v>98</v>
      </c>
      <c r="EJ183" s="4">
        <v>-1</v>
      </c>
      <c r="EK183" s="3"/>
      <c r="EL183" s="3"/>
      <c r="EM183" s="3"/>
    </row>
    <row r="184" spans="37:143" x14ac:dyDescent="0.35">
      <c r="AK184" s="20" t="s">
        <v>1010</v>
      </c>
      <c r="AL184" s="5">
        <v>205</v>
      </c>
      <c r="AM184" s="19"/>
      <c r="AN184" s="5">
        <v>110</v>
      </c>
      <c r="AO184" s="4">
        <v>-1</v>
      </c>
      <c r="AP184" s="3"/>
      <c r="AQ184" s="3"/>
      <c r="AR184" s="3"/>
      <c r="AT184" s="20" t="s">
        <v>947</v>
      </c>
      <c r="AU184" s="5">
        <v>205</v>
      </c>
      <c r="AV184" s="19"/>
      <c r="AW184" s="5">
        <v>118</v>
      </c>
      <c r="AX184" s="4">
        <v>-1</v>
      </c>
      <c r="AY184" s="3"/>
      <c r="AZ184" s="3"/>
      <c r="BA184" s="3"/>
      <c r="BC184" s="20" t="s">
        <v>862</v>
      </c>
      <c r="BD184" s="5">
        <v>217</v>
      </c>
      <c r="BE184" s="19">
        <v>-1.5664643865409148E-7</v>
      </c>
      <c r="BF184" s="5">
        <v>183</v>
      </c>
      <c r="BG184" s="4">
        <v>-1</v>
      </c>
      <c r="BH184" s="3"/>
      <c r="BI184" s="3">
        <v>1.278E-5</v>
      </c>
      <c r="BJ184" s="3">
        <v>-1.278E-5</v>
      </c>
      <c r="BL184" s="20" t="s">
        <v>888</v>
      </c>
      <c r="BM184" s="5">
        <v>198</v>
      </c>
      <c r="BN184" s="19">
        <v>-5.3499852055797831E-6</v>
      </c>
      <c r="BO184" s="5">
        <v>183</v>
      </c>
      <c r="BP184" s="4">
        <v>-0.81811599584137829</v>
      </c>
      <c r="BQ184" s="3">
        <v>1.9593999999999997E-4</v>
      </c>
      <c r="BR184" s="3">
        <v>1.0772799999999999E-3</v>
      </c>
      <c r="BS184" s="3">
        <v>-8.8133999999999999E-4</v>
      </c>
      <c r="DE184" s="20" t="s">
        <v>906</v>
      </c>
      <c r="DF184" s="5">
        <v>107</v>
      </c>
      <c r="DG184" s="19">
        <v>1.7075305185389469E-6</v>
      </c>
      <c r="DH184" s="5">
        <v>108</v>
      </c>
      <c r="DI184" s="4">
        <v>1.2539714935155821E-4</v>
      </c>
      <c r="DJ184" s="3">
        <v>0.55678103000000001</v>
      </c>
      <c r="DK184" s="3">
        <v>0.55671121999999995</v>
      </c>
      <c r="DL184" s="3">
        <v>6.9810000000058992E-5</v>
      </c>
      <c r="DN184" s="20" t="s">
        <v>876</v>
      </c>
      <c r="DO184" s="5">
        <v>194</v>
      </c>
      <c r="DP184" s="19">
        <v>3.4909313461304745E-5</v>
      </c>
      <c r="DQ184" s="5">
        <v>108</v>
      </c>
      <c r="DR184" s="4">
        <v>-1</v>
      </c>
      <c r="DS184" s="3">
        <v>2.7385500000000002E-3</v>
      </c>
      <c r="DT184" s="3"/>
      <c r="DU184" s="3">
        <v>2.7385500000000002E-3</v>
      </c>
      <c r="DW184" s="20" t="s">
        <v>1030</v>
      </c>
      <c r="DX184" s="5">
        <v>217</v>
      </c>
      <c r="DY184" s="19"/>
      <c r="DZ184" s="5">
        <v>104</v>
      </c>
      <c r="EA184" s="4">
        <v>-1</v>
      </c>
      <c r="EB184" s="3"/>
      <c r="EC184" s="3"/>
      <c r="ED184" s="3"/>
      <c r="EF184" s="20" t="s">
        <v>1022</v>
      </c>
      <c r="EG184" s="5">
        <v>217</v>
      </c>
      <c r="EH184" s="19"/>
      <c r="EI184" s="5">
        <v>98</v>
      </c>
      <c r="EJ184" s="4">
        <v>-1</v>
      </c>
      <c r="EK184" s="3"/>
      <c r="EL184" s="3"/>
      <c r="EM184" s="3"/>
    </row>
    <row r="185" spans="37:143" x14ac:dyDescent="0.35">
      <c r="AK185" s="20" t="s">
        <v>1022</v>
      </c>
      <c r="AL185" s="5">
        <v>205</v>
      </c>
      <c r="AM185" s="19"/>
      <c r="AN185" s="5">
        <v>110</v>
      </c>
      <c r="AO185" s="4">
        <v>-1</v>
      </c>
      <c r="AP185" s="3"/>
      <c r="AQ185" s="3"/>
      <c r="AR185" s="3"/>
      <c r="AT185" s="20" t="s">
        <v>949</v>
      </c>
      <c r="AU185" s="5">
        <v>205</v>
      </c>
      <c r="AV185" s="19"/>
      <c r="AW185" s="5">
        <v>118</v>
      </c>
      <c r="AX185" s="4">
        <v>-1</v>
      </c>
      <c r="AY185" s="3"/>
      <c r="AZ185" s="3"/>
      <c r="BA185" s="3"/>
      <c r="BC185" s="20" t="s">
        <v>845</v>
      </c>
      <c r="BD185" s="5">
        <v>217</v>
      </c>
      <c r="BE185" s="19">
        <v>-2.8044370237915595E-7</v>
      </c>
      <c r="BF185" s="5">
        <v>184</v>
      </c>
      <c r="BG185" s="4">
        <v>-1</v>
      </c>
      <c r="BH185" s="3"/>
      <c r="BI185" s="3">
        <v>2.2880000000000001E-5</v>
      </c>
      <c r="BJ185" s="3">
        <v>-2.2880000000000001E-5</v>
      </c>
      <c r="BL185" s="20" t="s">
        <v>920</v>
      </c>
      <c r="BM185" s="5">
        <v>217</v>
      </c>
      <c r="BN185" s="19">
        <v>-5.9853012602419787E-6</v>
      </c>
      <c r="BO185" s="5">
        <v>184</v>
      </c>
      <c r="BP185" s="4">
        <v>-1</v>
      </c>
      <c r="BQ185" s="3"/>
      <c r="BR185" s="3">
        <v>9.859999999999999E-4</v>
      </c>
      <c r="BS185" s="3">
        <v>-9.859999999999999E-4</v>
      </c>
      <c r="DE185" s="20" t="s">
        <v>875</v>
      </c>
      <c r="DF185" s="5">
        <v>202</v>
      </c>
      <c r="DG185" s="19">
        <v>2.8253380632612385E-6</v>
      </c>
      <c r="DH185" s="5">
        <v>107</v>
      </c>
      <c r="DI185" s="4">
        <v>-1</v>
      </c>
      <c r="DJ185" s="3">
        <v>1.1551E-4</v>
      </c>
      <c r="DK185" s="3"/>
      <c r="DL185" s="3">
        <v>1.1551E-4</v>
      </c>
      <c r="DN185" s="20" t="s">
        <v>898</v>
      </c>
      <c r="DO185" s="5">
        <v>192</v>
      </c>
      <c r="DP185" s="19">
        <v>3.6075060559599947E-5</v>
      </c>
      <c r="DQ185" s="5">
        <v>107</v>
      </c>
      <c r="DR185" s="4">
        <v>-1</v>
      </c>
      <c r="DS185" s="3">
        <v>2.8300000000000001E-3</v>
      </c>
      <c r="DT185" s="3"/>
      <c r="DU185" s="3">
        <v>2.8300000000000001E-3</v>
      </c>
      <c r="DW185" s="20" t="s">
        <v>941</v>
      </c>
      <c r="DX185" s="5">
        <v>217</v>
      </c>
      <c r="DY185" s="19"/>
      <c r="DZ185" s="5">
        <v>104</v>
      </c>
      <c r="EA185" s="4">
        <v>-1</v>
      </c>
      <c r="EB185" s="3"/>
      <c r="EC185" s="3"/>
      <c r="ED185" s="3"/>
      <c r="EF185" s="20" t="s">
        <v>1031</v>
      </c>
      <c r="EG185" s="5">
        <v>217</v>
      </c>
      <c r="EH185" s="19"/>
      <c r="EI185" s="5">
        <v>98</v>
      </c>
      <c r="EJ185" s="4">
        <v>-1</v>
      </c>
      <c r="EK185" s="3"/>
      <c r="EL185" s="3"/>
      <c r="EM185" s="3"/>
    </row>
    <row r="186" spans="37:143" x14ac:dyDescent="0.35">
      <c r="AK186" s="20" t="s">
        <v>870</v>
      </c>
      <c r="AL186" s="5">
        <v>205</v>
      </c>
      <c r="AM186" s="19"/>
      <c r="AN186" s="5">
        <v>110</v>
      </c>
      <c r="AO186" s="4">
        <v>-1</v>
      </c>
      <c r="AP186" s="3"/>
      <c r="AQ186" s="3"/>
      <c r="AR186" s="3"/>
      <c r="AT186" s="20" t="s">
        <v>1022</v>
      </c>
      <c r="AU186" s="5">
        <v>205</v>
      </c>
      <c r="AV186" s="19"/>
      <c r="AW186" s="5">
        <v>118</v>
      </c>
      <c r="AX186" s="4">
        <v>-1</v>
      </c>
      <c r="AY186" s="3"/>
      <c r="AZ186" s="3"/>
      <c r="BA186" s="3"/>
      <c r="BC186" s="20" t="s">
        <v>769</v>
      </c>
      <c r="BD186" s="5">
        <v>194</v>
      </c>
      <c r="BE186" s="19">
        <v>-3.153765936283078E-7</v>
      </c>
      <c r="BF186" s="5">
        <v>185</v>
      </c>
      <c r="BG186" s="4">
        <v>-1</v>
      </c>
      <c r="BH186" s="3"/>
      <c r="BI186" s="3">
        <v>2.5729999999999999E-5</v>
      </c>
      <c r="BJ186" s="3">
        <v>-2.5729999999999999E-5</v>
      </c>
      <c r="BL186" s="20" t="s">
        <v>754</v>
      </c>
      <c r="BM186" s="5">
        <v>190</v>
      </c>
      <c r="BN186" s="19">
        <v>-6.622074183365087E-6</v>
      </c>
      <c r="BO186" s="5">
        <v>185</v>
      </c>
      <c r="BP186" s="4">
        <v>-0.77142291428005716</v>
      </c>
      <c r="BQ186" s="3">
        <v>3.2323999999999997E-4</v>
      </c>
      <c r="BR186" s="3">
        <v>1.4141399999999999E-3</v>
      </c>
      <c r="BS186" s="3">
        <v>-1.0908999999999999E-3</v>
      </c>
      <c r="DE186" s="20" t="s">
        <v>893</v>
      </c>
      <c r="DF186" s="5">
        <v>190</v>
      </c>
      <c r="DG186" s="19">
        <v>4.8919367383970897E-6</v>
      </c>
      <c r="DH186" s="5">
        <v>106</v>
      </c>
      <c r="DI186" s="4">
        <v>-1</v>
      </c>
      <c r="DJ186" s="3">
        <v>2.0000000000000001E-4</v>
      </c>
      <c r="DK186" s="3"/>
      <c r="DL186" s="3">
        <v>2.0000000000000001E-4</v>
      </c>
      <c r="DN186" s="20" t="s">
        <v>868</v>
      </c>
      <c r="DO186" s="5">
        <v>188</v>
      </c>
      <c r="DP186" s="19">
        <v>3.7190455541566364E-5</v>
      </c>
      <c r="DQ186" s="5">
        <v>106</v>
      </c>
      <c r="DR186" s="4">
        <v>1.270688153310104</v>
      </c>
      <c r="DS186" s="3">
        <v>5.2134999999999994E-3</v>
      </c>
      <c r="DT186" s="3">
        <v>2.2960000000000003E-3</v>
      </c>
      <c r="DU186" s="3">
        <v>2.9174999999999991E-3</v>
      </c>
      <c r="DW186" s="20" t="s">
        <v>1032</v>
      </c>
      <c r="DX186" s="5">
        <v>217</v>
      </c>
      <c r="DY186" s="19"/>
      <c r="DZ186" s="5">
        <v>104</v>
      </c>
      <c r="EA186" s="4">
        <v>-1</v>
      </c>
      <c r="EB186" s="3"/>
      <c r="EC186" s="3"/>
      <c r="ED186" s="3"/>
      <c r="EF186" s="20" t="s">
        <v>771</v>
      </c>
      <c r="EG186" s="5">
        <v>217</v>
      </c>
      <c r="EH186" s="19"/>
      <c r="EI186" s="5">
        <v>98</v>
      </c>
      <c r="EJ186" s="4">
        <v>-1</v>
      </c>
      <c r="EK186" s="3"/>
      <c r="EL186" s="3"/>
      <c r="EM186" s="3"/>
    </row>
    <row r="187" spans="37:143" x14ac:dyDescent="0.35">
      <c r="AK187" s="20" t="s">
        <v>817</v>
      </c>
      <c r="AL187" s="5">
        <v>205</v>
      </c>
      <c r="AM187" s="19"/>
      <c r="AN187" s="5">
        <v>110</v>
      </c>
      <c r="AO187" s="4">
        <v>-1</v>
      </c>
      <c r="AP187" s="3"/>
      <c r="AQ187" s="3"/>
      <c r="AR187" s="3"/>
      <c r="AT187" s="20" t="s">
        <v>797</v>
      </c>
      <c r="AU187" s="5">
        <v>205</v>
      </c>
      <c r="AV187" s="19"/>
      <c r="AW187" s="5">
        <v>118</v>
      </c>
      <c r="AX187" s="4">
        <v>-1</v>
      </c>
      <c r="AY187" s="3"/>
      <c r="AZ187" s="3"/>
      <c r="BA187" s="3"/>
      <c r="BC187" s="20" t="s">
        <v>1017</v>
      </c>
      <c r="BD187" s="5">
        <v>211</v>
      </c>
      <c r="BE187" s="19">
        <v>-3.97989817143846E-7</v>
      </c>
      <c r="BF187" s="5">
        <v>186</v>
      </c>
      <c r="BG187" s="4">
        <v>-0.63073038073038079</v>
      </c>
      <c r="BH187" s="3">
        <v>1.9009999999999999E-5</v>
      </c>
      <c r="BI187" s="3">
        <v>5.1480000000000002E-5</v>
      </c>
      <c r="BJ187" s="3">
        <v>-3.2470000000000006E-5</v>
      </c>
      <c r="BL187" s="20" t="s">
        <v>755</v>
      </c>
      <c r="BM187" s="5">
        <v>154</v>
      </c>
      <c r="BN187" s="19">
        <v>-6.6679048370312333E-6</v>
      </c>
      <c r="BO187" s="5">
        <v>186</v>
      </c>
      <c r="BP187" s="4">
        <v>-0.1291772849309043</v>
      </c>
      <c r="BQ187" s="3">
        <v>7.4049800000000002E-3</v>
      </c>
      <c r="BR187" s="3">
        <v>8.5034299999999993E-3</v>
      </c>
      <c r="BS187" s="3">
        <v>-1.0984499999999991E-3</v>
      </c>
      <c r="DE187" s="20" t="s">
        <v>879</v>
      </c>
      <c r="DF187" s="5">
        <v>199</v>
      </c>
      <c r="DG187" s="19">
        <v>9.7838734767941793E-6</v>
      </c>
      <c r="DH187" s="5">
        <v>105</v>
      </c>
      <c r="DI187" s="4">
        <v>-1</v>
      </c>
      <c r="DJ187" s="3">
        <v>4.0000000000000002E-4</v>
      </c>
      <c r="DK187" s="3"/>
      <c r="DL187" s="3">
        <v>4.0000000000000002E-4</v>
      </c>
      <c r="DN187" s="20" t="s">
        <v>985</v>
      </c>
      <c r="DO187" s="5">
        <v>189</v>
      </c>
      <c r="DP187" s="19">
        <v>4.1542917971767722E-5</v>
      </c>
      <c r="DQ187" s="5">
        <v>105</v>
      </c>
      <c r="DR187" s="4">
        <v>3.3701551189245089</v>
      </c>
      <c r="DS187" s="3">
        <v>4.2259400000000001E-3</v>
      </c>
      <c r="DT187" s="3">
        <v>9.6699999999999998E-4</v>
      </c>
      <c r="DU187" s="3">
        <v>3.2589400000000001E-3</v>
      </c>
      <c r="DW187" s="20" t="s">
        <v>942</v>
      </c>
      <c r="DX187" s="5">
        <v>217</v>
      </c>
      <c r="DY187" s="19"/>
      <c r="DZ187" s="5">
        <v>104</v>
      </c>
      <c r="EA187" s="4">
        <v>-1</v>
      </c>
      <c r="EB187" s="3"/>
      <c r="EC187" s="3"/>
      <c r="ED187" s="3"/>
      <c r="EF187" s="20" t="s">
        <v>893</v>
      </c>
      <c r="EG187" s="5">
        <v>217</v>
      </c>
      <c r="EH187" s="19"/>
      <c r="EI187" s="5">
        <v>98</v>
      </c>
      <c r="EJ187" s="4">
        <v>-1</v>
      </c>
      <c r="EK187" s="3"/>
      <c r="EL187" s="3"/>
      <c r="EM187" s="3"/>
    </row>
    <row r="188" spans="37:143" x14ac:dyDescent="0.35">
      <c r="AK188" s="20" t="s">
        <v>857</v>
      </c>
      <c r="AL188" s="5">
        <v>205</v>
      </c>
      <c r="AM188" s="19"/>
      <c r="AN188" s="5">
        <v>110</v>
      </c>
      <c r="AO188" s="4">
        <v>-1</v>
      </c>
      <c r="AP188" s="3"/>
      <c r="AQ188" s="3"/>
      <c r="AR188" s="3"/>
      <c r="AT188" s="20" t="s">
        <v>1025</v>
      </c>
      <c r="AU188" s="5">
        <v>205</v>
      </c>
      <c r="AV188" s="19"/>
      <c r="AW188" s="5">
        <v>118</v>
      </c>
      <c r="AX188" s="4">
        <v>-1</v>
      </c>
      <c r="AY188" s="3"/>
      <c r="AZ188" s="3"/>
      <c r="BA188" s="3"/>
      <c r="BC188" s="20" t="s">
        <v>804</v>
      </c>
      <c r="BD188" s="5">
        <v>202</v>
      </c>
      <c r="BE188" s="19">
        <v>-4.5400501469073149E-7</v>
      </c>
      <c r="BF188" s="5">
        <v>187</v>
      </c>
      <c r="BG188" s="4">
        <v>-0.27683109118086691</v>
      </c>
      <c r="BH188" s="3">
        <v>9.6760000000000002E-5</v>
      </c>
      <c r="BI188" s="3">
        <v>1.338E-4</v>
      </c>
      <c r="BJ188" s="3">
        <v>-3.7039999999999998E-5</v>
      </c>
      <c r="BL188" s="20" t="s">
        <v>834</v>
      </c>
      <c r="BM188" s="5">
        <v>122</v>
      </c>
      <c r="BN188" s="19">
        <v>-7.8554347412312806E-6</v>
      </c>
      <c r="BO188" s="5">
        <v>187</v>
      </c>
      <c r="BP188" s="4">
        <v>-1.4403948797684252E-2</v>
      </c>
      <c r="BQ188" s="3">
        <v>8.854795E-2</v>
      </c>
      <c r="BR188" s="3">
        <v>8.9842030000000017E-2</v>
      </c>
      <c r="BS188" s="3">
        <v>-1.2940800000000169E-3</v>
      </c>
      <c r="DE188" s="20" t="s">
        <v>840</v>
      </c>
      <c r="DF188" s="5">
        <v>198</v>
      </c>
      <c r="DG188" s="19">
        <v>1.998013722063523E-5</v>
      </c>
      <c r="DH188" s="5">
        <v>104</v>
      </c>
      <c r="DI188" s="4">
        <v>163.37199999999999</v>
      </c>
      <c r="DJ188" s="3">
        <v>8.2186E-4</v>
      </c>
      <c r="DK188" s="3">
        <v>5.0000000000000004E-6</v>
      </c>
      <c r="DL188" s="3">
        <v>8.1685999999999998E-4</v>
      </c>
      <c r="DN188" s="20" t="s">
        <v>893</v>
      </c>
      <c r="DO188" s="5">
        <v>190</v>
      </c>
      <c r="DP188" s="19">
        <v>4.3341062156409825E-5</v>
      </c>
      <c r="DQ188" s="5">
        <v>104</v>
      </c>
      <c r="DR188" s="4">
        <v>-1</v>
      </c>
      <c r="DS188" s="3">
        <v>3.4000000000000002E-3</v>
      </c>
      <c r="DT188" s="3"/>
      <c r="DU188" s="3">
        <v>3.4000000000000002E-3</v>
      </c>
      <c r="DW188" s="20" t="s">
        <v>936</v>
      </c>
      <c r="DX188" s="5">
        <v>217</v>
      </c>
      <c r="DY188" s="19"/>
      <c r="DZ188" s="5">
        <v>104</v>
      </c>
      <c r="EA188" s="4">
        <v>-1</v>
      </c>
      <c r="EB188" s="3"/>
      <c r="EC188" s="3"/>
      <c r="ED188" s="3"/>
      <c r="EF188" s="20" t="s">
        <v>1029</v>
      </c>
      <c r="EG188" s="5">
        <v>217</v>
      </c>
      <c r="EH188" s="19"/>
      <c r="EI188" s="5">
        <v>98</v>
      </c>
      <c r="EJ188" s="4">
        <v>-1</v>
      </c>
      <c r="EK188" s="3"/>
      <c r="EL188" s="3"/>
      <c r="EM188" s="3"/>
    </row>
    <row r="189" spans="37:143" x14ac:dyDescent="0.35">
      <c r="AK189" s="20" t="s">
        <v>797</v>
      </c>
      <c r="AL189" s="5">
        <v>205</v>
      </c>
      <c r="AM189" s="19"/>
      <c r="AN189" s="5">
        <v>110</v>
      </c>
      <c r="AO189" s="4">
        <v>-1</v>
      </c>
      <c r="AP189" s="3"/>
      <c r="AQ189" s="3"/>
      <c r="AR189" s="3"/>
      <c r="AT189" s="20" t="s">
        <v>1019</v>
      </c>
      <c r="AU189" s="5">
        <v>205</v>
      </c>
      <c r="AV189" s="19"/>
      <c r="AW189" s="5">
        <v>118</v>
      </c>
      <c r="AX189" s="4">
        <v>-1</v>
      </c>
      <c r="AY189" s="3"/>
      <c r="AZ189" s="3"/>
      <c r="BA189" s="3"/>
      <c r="BC189" s="20" t="s">
        <v>870</v>
      </c>
      <c r="BD189" s="5">
        <v>189</v>
      </c>
      <c r="BE189" s="19">
        <v>-6.1310288430967586E-7</v>
      </c>
      <c r="BF189" s="5">
        <v>188</v>
      </c>
      <c r="BG189" s="4">
        <v>-1</v>
      </c>
      <c r="BH189" s="3"/>
      <c r="BI189" s="3">
        <v>5.0020000000000012E-5</v>
      </c>
      <c r="BJ189" s="3">
        <v>-5.0020000000000012E-5</v>
      </c>
      <c r="BL189" s="20" t="s">
        <v>976</v>
      </c>
      <c r="BM189" s="5">
        <v>170</v>
      </c>
      <c r="BN189" s="19">
        <v>-7.9209938219721681E-6</v>
      </c>
      <c r="BO189" s="5">
        <v>188</v>
      </c>
      <c r="BP189" s="4">
        <v>-0.46257577368924818</v>
      </c>
      <c r="BQ189" s="3">
        <v>1.5160199999999999E-3</v>
      </c>
      <c r="BR189" s="3">
        <v>2.8209000000000003E-3</v>
      </c>
      <c r="BS189" s="3">
        <v>-1.3048800000000004E-3</v>
      </c>
      <c r="DE189" s="20" t="s">
        <v>763</v>
      </c>
      <c r="DF189" s="5">
        <v>145</v>
      </c>
      <c r="DG189" s="19">
        <v>2.5548384213115343E-5</v>
      </c>
      <c r="DH189" s="5">
        <v>103</v>
      </c>
      <c r="DI189" s="4">
        <v>2.9309105826885729E-2</v>
      </c>
      <c r="DJ189" s="3">
        <v>3.6682239999999998E-2</v>
      </c>
      <c r="DK189" s="3">
        <v>3.5637730000000013E-2</v>
      </c>
      <c r="DL189" s="3">
        <v>1.0445099999999846E-3</v>
      </c>
      <c r="DN189" s="20" t="s">
        <v>780</v>
      </c>
      <c r="DO189" s="5">
        <v>176</v>
      </c>
      <c r="DP189" s="19">
        <v>5.4759647402652702E-5</v>
      </c>
      <c r="DQ189" s="5">
        <v>103</v>
      </c>
      <c r="DR189" s="4">
        <v>0.14812705017946248</v>
      </c>
      <c r="DS189" s="3">
        <v>3.3296270000000003E-2</v>
      </c>
      <c r="DT189" s="3">
        <v>2.900051E-2</v>
      </c>
      <c r="DU189" s="3">
        <v>4.2957600000000026E-3</v>
      </c>
      <c r="DW189" s="20" t="s">
        <v>780</v>
      </c>
      <c r="DX189" s="5">
        <v>213</v>
      </c>
      <c r="DY189" s="19">
        <v>1.3617699009757092E-7</v>
      </c>
      <c r="DZ189" s="5">
        <v>103</v>
      </c>
      <c r="EA189" s="4">
        <v>-1</v>
      </c>
      <c r="EB189" s="3">
        <v>1.111E-5</v>
      </c>
      <c r="EC189" s="3"/>
      <c r="ED189" s="3">
        <v>1.111E-5</v>
      </c>
      <c r="EF189" s="20" t="s">
        <v>965</v>
      </c>
      <c r="EG189" s="5">
        <v>217</v>
      </c>
      <c r="EH189" s="19"/>
      <c r="EI189" s="5">
        <v>98</v>
      </c>
      <c r="EJ189" s="4">
        <v>-1</v>
      </c>
      <c r="EK189" s="3"/>
      <c r="EL189" s="3"/>
      <c r="EM189" s="3"/>
    </row>
    <row r="190" spans="37:143" x14ac:dyDescent="0.35">
      <c r="AK190" s="20" t="s">
        <v>771</v>
      </c>
      <c r="AL190" s="5">
        <v>205</v>
      </c>
      <c r="AM190" s="19"/>
      <c r="AN190" s="5">
        <v>110</v>
      </c>
      <c r="AO190" s="4">
        <v>-1</v>
      </c>
      <c r="AP190" s="3"/>
      <c r="AQ190" s="3"/>
      <c r="AR190" s="3"/>
      <c r="AT190" s="20" t="s">
        <v>1030</v>
      </c>
      <c r="AU190" s="5">
        <v>205</v>
      </c>
      <c r="AV190" s="19"/>
      <c r="AW190" s="5">
        <v>118</v>
      </c>
      <c r="AX190" s="4">
        <v>-1</v>
      </c>
      <c r="AY190" s="3"/>
      <c r="AZ190" s="3"/>
      <c r="BA190" s="3"/>
      <c r="BC190" s="20" t="s">
        <v>1033</v>
      </c>
      <c r="BD190" s="5">
        <v>186</v>
      </c>
      <c r="BE190" s="19">
        <v>-6.1359317050264623E-7</v>
      </c>
      <c r="BF190" s="5">
        <v>189</v>
      </c>
      <c r="BG190" s="4">
        <v>-0.1004575373254134</v>
      </c>
      <c r="BH190" s="3">
        <v>4.4826000000000002E-4</v>
      </c>
      <c r="BI190" s="3">
        <v>4.9832000000000001E-4</v>
      </c>
      <c r="BJ190" s="3">
        <v>-5.0059999999999992E-5</v>
      </c>
      <c r="BL190" s="20" t="s">
        <v>880</v>
      </c>
      <c r="BM190" s="5">
        <v>157</v>
      </c>
      <c r="BN190" s="19">
        <v>-9.1836738576140923E-6</v>
      </c>
      <c r="BO190" s="5">
        <v>189</v>
      </c>
      <c r="BP190" s="4">
        <v>-0.20560766715501488</v>
      </c>
      <c r="BQ190" s="3">
        <v>5.8452499999999998E-3</v>
      </c>
      <c r="BR190" s="3">
        <v>7.3581400000000009E-3</v>
      </c>
      <c r="BS190" s="3">
        <v>-1.5128900000000011E-3</v>
      </c>
      <c r="DE190" s="20" t="s">
        <v>790</v>
      </c>
      <c r="DF190" s="5">
        <v>184</v>
      </c>
      <c r="DG190" s="19">
        <v>2.7171039629242035E-5</v>
      </c>
      <c r="DH190" s="5">
        <v>102</v>
      </c>
      <c r="DI190" s="4">
        <v>-1</v>
      </c>
      <c r="DJ190" s="3">
        <v>1.11085E-3</v>
      </c>
      <c r="DK190" s="3"/>
      <c r="DL190" s="3">
        <v>1.11085E-3</v>
      </c>
      <c r="DN190" s="20" t="s">
        <v>878</v>
      </c>
      <c r="DO190" s="5">
        <v>185</v>
      </c>
      <c r="DP190" s="19">
        <v>9.2247626588551565E-5</v>
      </c>
      <c r="DQ190" s="5">
        <v>102</v>
      </c>
      <c r="DR190" s="4">
        <v>-1</v>
      </c>
      <c r="DS190" s="3">
        <v>7.2366000000000002E-3</v>
      </c>
      <c r="DT190" s="3"/>
      <c r="DU190" s="3">
        <v>7.2366000000000002E-3</v>
      </c>
      <c r="DW190" s="20" t="s">
        <v>847</v>
      </c>
      <c r="DX190" s="5">
        <v>177</v>
      </c>
      <c r="DY190" s="19">
        <v>2.7174112245392868E-7</v>
      </c>
      <c r="DZ190" s="5">
        <v>102</v>
      </c>
      <c r="EA190" s="4">
        <v>1.9919137466307282</v>
      </c>
      <c r="EB190" s="3">
        <v>3.3300000000000003E-5</v>
      </c>
      <c r="EC190" s="3">
        <v>1.113E-5</v>
      </c>
      <c r="ED190" s="3">
        <v>2.2170000000000003E-5</v>
      </c>
      <c r="EF190" s="20" t="s">
        <v>863</v>
      </c>
      <c r="EG190" s="5">
        <v>217</v>
      </c>
      <c r="EH190" s="19"/>
      <c r="EI190" s="5">
        <v>98</v>
      </c>
      <c r="EJ190" s="4">
        <v>-1</v>
      </c>
      <c r="EK190" s="3"/>
      <c r="EL190" s="3"/>
      <c r="EM190" s="3"/>
    </row>
    <row r="191" spans="37:143" x14ac:dyDescent="0.35">
      <c r="AK191" s="20" t="s">
        <v>758</v>
      </c>
      <c r="AL191" s="5">
        <v>205</v>
      </c>
      <c r="AM191" s="19"/>
      <c r="AN191" s="5">
        <v>110</v>
      </c>
      <c r="AO191" s="4">
        <v>-1</v>
      </c>
      <c r="AP191" s="3"/>
      <c r="AQ191" s="3"/>
      <c r="AR191" s="3"/>
      <c r="AT191" s="20" t="s">
        <v>872</v>
      </c>
      <c r="AU191" s="5">
        <v>205</v>
      </c>
      <c r="AV191" s="19"/>
      <c r="AW191" s="5">
        <v>118</v>
      </c>
      <c r="AX191" s="4">
        <v>-1</v>
      </c>
      <c r="AY191" s="3"/>
      <c r="AZ191" s="3"/>
      <c r="BA191" s="3"/>
      <c r="BC191" s="20" t="s">
        <v>983</v>
      </c>
      <c r="BD191" s="5">
        <v>196</v>
      </c>
      <c r="BE191" s="19">
        <v>-8.6817427620260528E-7</v>
      </c>
      <c r="BF191" s="5">
        <v>190</v>
      </c>
      <c r="BG191" s="4">
        <v>-0.22875690340083321</v>
      </c>
      <c r="BH191" s="3">
        <v>2.388E-4</v>
      </c>
      <c r="BI191" s="3">
        <v>3.0962999999999997E-4</v>
      </c>
      <c r="BJ191" s="3">
        <v>-7.0829999999999971E-5</v>
      </c>
      <c r="BL191" s="20" t="s">
        <v>982</v>
      </c>
      <c r="BM191" s="5">
        <v>204</v>
      </c>
      <c r="BN191" s="19">
        <v>-9.9732965634277535E-6</v>
      </c>
      <c r="BO191" s="5">
        <v>190</v>
      </c>
      <c r="BP191" s="4">
        <v>-0.95602106426929678</v>
      </c>
      <c r="BQ191" s="3">
        <v>7.5580000000000005E-5</v>
      </c>
      <c r="BR191" s="3">
        <v>1.7185500000000001E-3</v>
      </c>
      <c r="BS191" s="3">
        <v>-1.6429700000000001E-3</v>
      </c>
      <c r="DE191" s="20" t="s">
        <v>882</v>
      </c>
      <c r="DF191" s="5">
        <v>195</v>
      </c>
      <c r="DG191" s="19">
        <v>4.0278494926103189E-5</v>
      </c>
      <c r="DH191" s="5">
        <v>101</v>
      </c>
      <c r="DI191" s="4">
        <v>-1</v>
      </c>
      <c r="DJ191" s="3">
        <v>1.6467299999999999E-3</v>
      </c>
      <c r="DK191" s="3"/>
      <c r="DL191" s="3">
        <v>1.6467299999999999E-3</v>
      </c>
      <c r="DN191" s="20" t="s">
        <v>790</v>
      </c>
      <c r="DO191" s="5">
        <v>184</v>
      </c>
      <c r="DP191" s="19">
        <v>1.0275260773927977E-4</v>
      </c>
      <c r="DQ191" s="5">
        <v>101</v>
      </c>
      <c r="DR191" s="4">
        <v>-1</v>
      </c>
      <c r="DS191" s="3">
        <v>8.0606900000000023E-3</v>
      </c>
      <c r="DT191" s="3"/>
      <c r="DU191" s="3">
        <v>8.0606900000000023E-3</v>
      </c>
      <c r="DW191" s="20" t="s">
        <v>803</v>
      </c>
      <c r="DX191" s="5">
        <v>210</v>
      </c>
      <c r="DY191" s="19">
        <v>3.0667401370308052E-7</v>
      </c>
      <c r="DZ191" s="5">
        <v>101</v>
      </c>
      <c r="EA191" s="4">
        <v>-1</v>
      </c>
      <c r="EB191" s="3">
        <v>2.5020000000000001E-5</v>
      </c>
      <c r="EC191" s="3"/>
      <c r="ED191" s="3">
        <v>2.5020000000000001E-5</v>
      </c>
      <c r="EF191" s="20" t="s">
        <v>1032</v>
      </c>
      <c r="EG191" s="5">
        <v>217</v>
      </c>
      <c r="EH191" s="19"/>
      <c r="EI191" s="5">
        <v>98</v>
      </c>
      <c r="EJ191" s="4">
        <v>-1</v>
      </c>
      <c r="EK191" s="3"/>
      <c r="EL191" s="3"/>
      <c r="EM191" s="3"/>
    </row>
    <row r="192" spans="37:143" x14ac:dyDescent="0.35">
      <c r="AK192" s="20" t="s">
        <v>1025</v>
      </c>
      <c r="AL192" s="5">
        <v>205</v>
      </c>
      <c r="AM192" s="19"/>
      <c r="AN192" s="5">
        <v>110</v>
      </c>
      <c r="AO192" s="4">
        <v>-1</v>
      </c>
      <c r="AP192" s="3"/>
      <c r="AQ192" s="3"/>
      <c r="AR192" s="3"/>
      <c r="AT192" s="20" t="s">
        <v>943</v>
      </c>
      <c r="AU192" s="5">
        <v>205</v>
      </c>
      <c r="AV192" s="19"/>
      <c r="AW192" s="5">
        <v>118</v>
      </c>
      <c r="AX192" s="4">
        <v>-1</v>
      </c>
      <c r="AY192" s="3"/>
      <c r="AZ192" s="3"/>
      <c r="BA192" s="3"/>
      <c r="BC192" s="20" t="s">
        <v>840</v>
      </c>
      <c r="BD192" s="5">
        <v>141</v>
      </c>
      <c r="BE192" s="19">
        <v>-8.9244344275464797E-7</v>
      </c>
      <c r="BF192" s="5">
        <v>191</v>
      </c>
      <c r="BG192" s="4">
        <v>-1</v>
      </c>
      <c r="BH192" s="3"/>
      <c r="BI192" s="3">
        <v>7.2810000000000003E-5</v>
      </c>
      <c r="BJ192" s="3">
        <v>-7.2810000000000003E-5</v>
      </c>
      <c r="BL192" s="20" t="s">
        <v>873</v>
      </c>
      <c r="BM192" s="5">
        <v>182</v>
      </c>
      <c r="BN192" s="19">
        <v>-1.0611708463569388E-5</v>
      </c>
      <c r="BO192" s="5">
        <v>191</v>
      </c>
      <c r="BP192" s="4">
        <v>-0.72115011756940728</v>
      </c>
      <c r="BQ192" s="3">
        <v>6.7595999999999997E-4</v>
      </c>
      <c r="BR192" s="3">
        <v>2.4241000000000002E-3</v>
      </c>
      <c r="BS192" s="3">
        <v>-1.7481400000000002E-3</v>
      </c>
      <c r="DE192" s="20" t="s">
        <v>756</v>
      </c>
      <c r="DF192" s="5">
        <v>183</v>
      </c>
      <c r="DG192" s="19">
        <v>5.4001111267817795E-5</v>
      </c>
      <c r="DH192" s="5">
        <v>100</v>
      </c>
      <c r="DI192" s="4">
        <v>0.33417997426776669</v>
      </c>
      <c r="DJ192" s="3">
        <v>8.8142600000000008E-3</v>
      </c>
      <c r="DK192" s="3">
        <v>6.6065000000000004E-3</v>
      </c>
      <c r="DL192" s="3">
        <v>2.2077600000000005E-3</v>
      </c>
      <c r="DN192" s="20" t="s">
        <v>811</v>
      </c>
      <c r="DO192" s="5">
        <v>78</v>
      </c>
      <c r="DP192" s="19">
        <v>1.0595640454862369E-4</v>
      </c>
      <c r="DQ192" s="5">
        <v>100</v>
      </c>
      <c r="DR192" s="4">
        <v>1.7842841961359657E-3</v>
      </c>
      <c r="DS192" s="3">
        <v>4.6667739499999996</v>
      </c>
      <c r="DT192" s="3">
        <v>4.6584619299999996</v>
      </c>
      <c r="DU192" s="3">
        <v>8.3120199999999755E-3</v>
      </c>
      <c r="DW192" s="20" t="s">
        <v>999</v>
      </c>
      <c r="DX192" s="5">
        <v>206</v>
      </c>
      <c r="DY192" s="19">
        <v>4.1551754854254314E-7</v>
      </c>
      <c r="DZ192" s="5">
        <v>100</v>
      </c>
      <c r="EA192" s="4">
        <v>-1</v>
      </c>
      <c r="EB192" s="3">
        <v>3.3899999999999997E-5</v>
      </c>
      <c r="EC192" s="3"/>
      <c r="ED192" s="3">
        <v>3.3899999999999997E-5</v>
      </c>
      <c r="EF192" s="20" t="s">
        <v>962</v>
      </c>
      <c r="EG192" s="5">
        <v>217</v>
      </c>
      <c r="EH192" s="19"/>
      <c r="EI192" s="5">
        <v>98</v>
      </c>
      <c r="EJ192" s="4">
        <v>-1</v>
      </c>
      <c r="EK192" s="3"/>
      <c r="EL192" s="3"/>
      <c r="EM192" s="3"/>
    </row>
    <row r="193" spans="37:143" x14ac:dyDescent="0.35">
      <c r="AK193" s="20" t="s">
        <v>798</v>
      </c>
      <c r="AL193" s="5">
        <v>205</v>
      </c>
      <c r="AM193" s="19"/>
      <c r="AN193" s="5">
        <v>110</v>
      </c>
      <c r="AO193" s="4">
        <v>-1</v>
      </c>
      <c r="AP193" s="3"/>
      <c r="AQ193" s="3"/>
      <c r="AR193" s="3"/>
      <c r="AT193" s="20" t="s">
        <v>940</v>
      </c>
      <c r="AU193" s="5">
        <v>205</v>
      </c>
      <c r="AV193" s="19"/>
      <c r="AW193" s="5">
        <v>118</v>
      </c>
      <c r="AX193" s="4">
        <v>-1</v>
      </c>
      <c r="AY193" s="3"/>
      <c r="AZ193" s="3"/>
      <c r="BA193" s="3"/>
      <c r="BC193" s="20" t="s">
        <v>976</v>
      </c>
      <c r="BD193" s="5">
        <v>170</v>
      </c>
      <c r="BE193" s="19">
        <v>-1.6929582243273179E-6</v>
      </c>
      <c r="BF193" s="5">
        <v>192</v>
      </c>
      <c r="BG193" s="4">
        <v>-8.4786131709473134E-2</v>
      </c>
      <c r="BH193" s="3">
        <v>1.49092E-3</v>
      </c>
      <c r="BI193" s="3">
        <v>1.62904E-3</v>
      </c>
      <c r="BJ193" s="3">
        <v>-1.3812000000000004E-4</v>
      </c>
      <c r="BL193" s="20" t="s">
        <v>804</v>
      </c>
      <c r="BM193" s="5">
        <v>202</v>
      </c>
      <c r="BN193" s="19">
        <v>-1.0799705197879422E-5</v>
      </c>
      <c r="BO193" s="5">
        <v>192</v>
      </c>
      <c r="BP193" s="4">
        <v>-0.93533005278321035</v>
      </c>
      <c r="BQ193" s="3">
        <v>1.2301E-4</v>
      </c>
      <c r="BR193" s="3">
        <v>1.9021200000000002E-3</v>
      </c>
      <c r="BS193" s="3">
        <v>-1.7791100000000002E-3</v>
      </c>
      <c r="DE193" s="20" t="s">
        <v>876</v>
      </c>
      <c r="DF193" s="5">
        <v>194</v>
      </c>
      <c r="DG193" s="19">
        <v>6.698406677468674E-5</v>
      </c>
      <c r="DH193" s="5">
        <v>99</v>
      </c>
      <c r="DI193" s="4">
        <v>-1</v>
      </c>
      <c r="DJ193" s="3">
        <v>2.7385500000000002E-3</v>
      </c>
      <c r="DK193" s="3"/>
      <c r="DL193" s="3">
        <v>2.7385500000000002E-3</v>
      </c>
      <c r="DN193" s="20" t="s">
        <v>983</v>
      </c>
      <c r="DO193" s="5">
        <v>179</v>
      </c>
      <c r="DP193" s="19">
        <v>1.1250702367242865E-4</v>
      </c>
      <c r="DQ193" s="5">
        <v>99</v>
      </c>
      <c r="DR193" s="4">
        <v>0.70306345088099009</v>
      </c>
      <c r="DS193" s="3">
        <v>2.1379389999999998E-2</v>
      </c>
      <c r="DT193" s="3">
        <v>1.2553489999999999E-2</v>
      </c>
      <c r="DU193" s="3">
        <v>8.8258999999999994E-3</v>
      </c>
      <c r="DW193" s="20" t="s">
        <v>1028</v>
      </c>
      <c r="DX193" s="5">
        <v>193</v>
      </c>
      <c r="DY193" s="19">
        <v>4.3770299877446057E-7</v>
      </c>
      <c r="DZ193" s="5">
        <v>99</v>
      </c>
      <c r="EA193" s="4">
        <v>0.15618439468159551</v>
      </c>
      <c r="EB193" s="3">
        <v>2.6435E-4</v>
      </c>
      <c r="EC193" s="3">
        <v>2.2864000000000001E-4</v>
      </c>
      <c r="ED193" s="3">
        <v>3.5709999999999995E-5</v>
      </c>
      <c r="EF193" s="20" t="s">
        <v>964</v>
      </c>
      <c r="EG193" s="5">
        <v>217</v>
      </c>
      <c r="EH193" s="19"/>
      <c r="EI193" s="5">
        <v>98</v>
      </c>
      <c r="EJ193" s="4">
        <v>-1</v>
      </c>
      <c r="EK193" s="3"/>
      <c r="EL193" s="3"/>
      <c r="EM193" s="3"/>
    </row>
    <row r="194" spans="37:143" x14ac:dyDescent="0.35">
      <c r="AK194" s="20" t="s">
        <v>1029</v>
      </c>
      <c r="AL194" s="5">
        <v>205</v>
      </c>
      <c r="AM194" s="19"/>
      <c r="AN194" s="5">
        <v>110</v>
      </c>
      <c r="AO194" s="4">
        <v>-1</v>
      </c>
      <c r="AP194" s="3"/>
      <c r="AQ194" s="3"/>
      <c r="AR194" s="3"/>
      <c r="AT194" s="20" t="s">
        <v>1029</v>
      </c>
      <c r="AU194" s="5">
        <v>205</v>
      </c>
      <c r="AV194" s="19"/>
      <c r="AW194" s="5">
        <v>118</v>
      </c>
      <c r="AX194" s="4">
        <v>-1</v>
      </c>
      <c r="AY194" s="3"/>
      <c r="AZ194" s="3"/>
      <c r="BA194" s="3"/>
      <c r="BC194" s="20" t="s">
        <v>876</v>
      </c>
      <c r="BD194" s="5">
        <v>201</v>
      </c>
      <c r="BE194" s="19">
        <v>-2.3065513948299637E-6</v>
      </c>
      <c r="BF194" s="5">
        <v>193</v>
      </c>
      <c r="BG194" s="4">
        <v>-1</v>
      </c>
      <c r="BH194" s="3"/>
      <c r="BI194" s="3">
        <v>1.8818E-4</v>
      </c>
      <c r="BJ194" s="3">
        <v>-1.8818E-4</v>
      </c>
      <c r="BL194" s="20" t="s">
        <v>849</v>
      </c>
      <c r="BM194" s="5">
        <v>171</v>
      </c>
      <c r="BN194" s="19">
        <v>-1.1532388628012491E-5</v>
      </c>
      <c r="BO194" s="5">
        <v>193</v>
      </c>
      <c r="BP194" s="4">
        <v>-0.56134322184138985</v>
      </c>
      <c r="BQ194" s="3">
        <v>1.48459E-3</v>
      </c>
      <c r="BR194" s="3">
        <v>3.3844000000000001E-3</v>
      </c>
      <c r="BS194" s="3">
        <v>-1.89981E-3</v>
      </c>
      <c r="DE194" s="20" t="s">
        <v>898</v>
      </c>
      <c r="DF194" s="5">
        <v>192</v>
      </c>
      <c r="DG194" s="19">
        <v>6.9220904848318822E-5</v>
      </c>
      <c r="DH194" s="5">
        <v>98</v>
      </c>
      <c r="DI194" s="4">
        <v>-1</v>
      </c>
      <c r="DJ194" s="3">
        <v>2.8300000000000001E-3</v>
      </c>
      <c r="DK194" s="3"/>
      <c r="DL194" s="3">
        <v>2.8300000000000001E-3</v>
      </c>
      <c r="DN194" s="20" t="s">
        <v>990</v>
      </c>
      <c r="DO194" s="5">
        <v>144</v>
      </c>
      <c r="DP194" s="19">
        <v>1.2494412387934698E-4</v>
      </c>
      <c r="DQ194" s="5">
        <v>98</v>
      </c>
      <c r="DR194" s="4">
        <v>3.7838738895036084E-2</v>
      </c>
      <c r="DS194" s="3">
        <v>0.26883661999999997</v>
      </c>
      <c r="DT194" s="3">
        <v>0.25903505999999998</v>
      </c>
      <c r="DU194" s="3">
        <v>9.8015599999999869E-3</v>
      </c>
      <c r="DW194" s="20" t="s">
        <v>879</v>
      </c>
      <c r="DX194" s="5">
        <v>209</v>
      </c>
      <c r="DY194" s="19">
        <v>4.6332045235717198E-7</v>
      </c>
      <c r="DZ194" s="5">
        <v>98</v>
      </c>
      <c r="EA194" s="4">
        <v>-1</v>
      </c>
      <c r="EB194" s="3">
        <v>3.7799999999999997E-5</v>
      </c>
      <c r="EC194" s="3"/>
      <c r="ED194" s="3">
        <v>3.7799999999999997E-5</v>
      </c>
      <c r="EF194" s="20" t="s">
        <v>796</v>
      </c>
      <c r="EG194" s="5">
        <v>217</v>
      </c>
      <c r="EH194" s="19"/>
      <c r="EI194" s="5">
        <v>98</v>
      </c>
      <c r="EJ194" s="4">
        <v>-1</v>
      </c>
      <c r="EK194" s="3"/>
      <c r="EL194" s="3"/>
      <c r="EM194" s="3"/>
    </row>
    <row r="195" spans="37:143" x14ac:dyDescent="0.35">
      <c r="AK195" s="20" t="s">
        <v>936</v>
      </c>
      <c r="AL195" s="5">
        <v>205</v>
      </c>
      <c r="AM195" s="19"/>
      <c r="AN195" s="5">
        <v>110</v>
      </c>
      <c r="AO195" s="4">
        <v>-1</v>
      </c>
      <c r="AP195" s="3"/>
      <c r="AQ195" s="3"/>
      <c r="AR195" s="3"/>
      <c r="AT195" s="20" t="s">
        <v>941</v>
      </c>
      <c r="AU195" s="5">
        <v>205</v>
      </c>
      <c r="AV195" s="19"/>
      <c r="AW195" s="5">
        <v>118</v>
      </c>
      <c r="AX195" s="4">
        <v>-1</v>
      </c>
      <c r="AY195" s="3"/>
      <c r="AZ195" s="3"/>
      <c r="BA195" s="3"/>
      <c r="BC195" s="20" t="s">
        <v>822</v>
      </c>
      <c r="BD195" s="5">
        <v>178</v>
      </c>
      <c r="BE195" s="19">
        <v>-3.1256970517355122E-6</v>
      </c>
      <c r="BF195" s="5">
        <v>194</v>
      </c>
      <c r="BG195" s="4">
        <v>-0.3258580592399497</v>
      </c>
      <c r="BH195" s="3">
        <v>5.275700000000001E-4</v>
      </c>
      <c r="BI195" s="3">
        <v>7.8257999999999995E-4</v>
      </c>
      <c r="BJ195" s="3">
        <v>-2.5500999999999985E-4</v>
      </c>
      <c r="BL195" s="20" t="s">
        <v>984</v>
      </c>
      <c r="BM195" s="5">
        <v>195</v>
      </c>
      <c r="BN195" s="19">
        <v>-1.1937155248735548E-5</v>
      </c>
      <c r="BO195" s="5">
        <v>194</v>
      </c>
      <c r="BP195" s="4">
        <v>-0.89095942296888309</v>
      </c>
      <c r="BQ195" s="3">
        <v>2.4066999999999998E-4</v>
      </c>
      <c r="BR195" s="3">
        <v>2.2071600000000001E-3</v>
      </c>
      <c r="BS195" s="3">
        <v>-1.96649E-3</v>
      </c>
      <c r="DE195" s="20" t="s">
        <v>985</v>
      </c>
      <c r="DF195" s="5">
        <v>189</v>
      </c>
      <c r="DG195" s="19">
        <v>8.264927119521883E-5</v>
      </c>
      <c r="DH195" s="5">
        <v>97</v>
      </c>
      <c r="DI195" s="4">
        <v>-1</v>
      </c>
      <c r="DJ195" s="3">
        <v>3.3790000000000001E-3</v>
      </c>
      <c r="DK195" s="3"/>
      <c r="DL195" s="3">
        <v>3.3790000000000001E-3</v>
      </c>
      <c r="DN195" s="20" t="s">
        <v>968</v>
      </c>
      <c r="DO195" s="5">
        <v>181</v>
      </c>
      <c r="DP195" s="19">
        <v>2.0167781726901178E-4</v>
      </c>
      <c r="DQ195" s="5">
        <v>97</v>
      </c>
      <c r="DR195" s="4">
        <v>-1</v>
      </c>
      <c r="DS195" s="3">
        <v>1.5821129999999999E-2</v>
      </c>
      <c r="DT195" s="3"/>
      <c r="DU195" s="3">
        <v>1.5821129999999999E-2</v>
      </c>
      <c r="DW195" s="20" t="s">
        <v>882</v>
      </c>
      <c r="DX195" s="5">
        <v>174</v>
      </c>
      <c r="DY195" s="19">
        <v>7.6864617902958353E-7</v>
      </c>
      <c r="DZ195" s="5">
        <v>97</v>
      </c>
      <c r="EA195" s="4">
        <v>0.38674067221708297</v>
      </c>
      <c r="EB195" s="3">
        <v>2.2486000000000001E-4</v>
      </c>
      <c r="EC195" s="3">
        <v>1.6215000000000001E-4</v>
      </c>
      <c r="ED195" s="3">
        <v>6.2710000000000001E-5</v>
      </c>
      <c r="EF195" s="20" t="s">
        <v>780</v>
      </c>
      <c r="EG195" s="5">
        <v>213</v>
      </c>
      <c r="EH195" s="19">
        <v>1.2808301885507685E-8</v>
      </c>
      <c r="EI195" s="5">
        <v>97</v>
      </c>
      <c r="EJ195" s="4">
        <v>0.23444444444444446</v>
      </c>
      <c r="EK195" s="3">
        <v>1.111E-5</v>
      </c>
      <c r="EL195" s="3">
        <v>9.0000000000000002E-6</v>
      </c>
      <c r="EM195" s="3">
        <v>2.1100000000000001E-6</v>
      </c>
    </row>
    <row r="196" spans="37:143" x14ac:dyDescent="0.35">
      <c r="AK196" s="20" t="s">
        <v>1031</v>
      </c>
      <c r="AL196" s="5">
        <v>205</v>
      </c>
      <c r="AM196" s="19"/>
      <c r="AN196" s="5">
        <v>110</v>
      </c>
      <c r="AO196" s="4">
        <v>-1</v>
      </c>
      <c r="AP196" s="3"/>
      <c r="AQ196" s="3"/>
      <c r="AR196" s="3"/>
      <c r="AT196" s="20" t="s">
        <v>1031</v>
      </c>
      <c r="AU196" s="5">
        <v>205</v>
      </c>
      <c r="AV196" s="19"/>
      <c r="AW196" s="5">
        <v>118</v>
      </c>
      <c r="AX196" s="4">
        <v>-1</v>
      </c>
      <c r="AY196" s="3"/>
      <c r="AZ196" s="3"/>
      <c r="BA196" s="3"/>
      <c r="BC196" s="20" t="s">
        <v>924</v>
      </c>
      <c r="BD196" s="5">
        <v>217</v>
      </c>
      <c r="BE196" s="19">
        <v>-3.7771648306451356E-6</v>
      </c>
      <c r="BF196" s="5">
        <v>195</v>
      </c>
      <c r="BG196" s="4">
        <v>-1</v>
      </c>
      <c r="BH196" s="3"/>
      <c r="BI196" s="3">
        <v>3.0815999999999998E-4</v>
      </c>
      <c r="BJ196" s="3">
        <v>-3.0815999999999998E-4</v>
      </c>
      <c r="BL196" s="20" t="s">
        <v>877</v>
      </c>
      <c r="BM196" s="5">
        <v>217</v>
      </c>
      <c r="BN196" s="19">
        <v>-1.2140570507590223E-5</v>
      </c>
      <c r="BO196" s="5">
        <v>195</v>
      </c>
      <c r="BP196" s="4">
        <v>-1</v>
      </c>
      <c r="BQ196" s="3"/>
      <c r="BR196" s="3">
        <v>2E-3</v>
      </c>
      <c r="BS196" s="3">
        <v>-2E-3</v>
      </c>
      <c r="DE196" s="20" t="s">
        <v>878</v>
      </c>
      <c r="DF196" s="5">
        <v>185</v>
      </c>
      <c r="DG196" s="19">
        <v>9.6641433251219093E-5</v>
      </c>
      <c r="DH196" s="5">
        <v>96</v>
      </c>
      <c r="DI196" s="4">
        <v>-1</v>
      </c>
      <c r="DJ196" s="3">
        <v>3.9510500000000002E-3</v>
      </c>
      <c r="DK196" s="3"/>
      <c r="DL196" s="3">
        <v>3.9510500000000002E-3</v>
      </c>
      <c r="DN196" s="20" t="s">
        <v>874</v>
      </c>
      <c r="DO196" s="5">
        <v>174</v>
      </c>
      <c r="DP196" s="19">
        <v>2.1655425443306293E-4</v>
      </c>
      <c r="DQ196" s="5">
        <v>96</v>
      </c>
      <c r="DR196" s="4">
        <v>0.56519497024834386</v>
      </c>
      <c r="DS196" s="3">
        <v>4.7045300000000005E-2</v>
      </c>
      <c r="DT196" s="3">
        <v>3.0057149999999998E-2</v>
      </c>
      <c r="DU196" s="3">
        <v>1.6988150000000007E-2</v>
      </c>
      <c r="DW196" s="20" t="s">
        <v>881</v>
      </c>
      <c r="DX196" s="5">
        <v>207</v>
      </c>
      <c r="DY196" s="19">
        <v>7.9597963428769178E-7</v>
      </c>
      <c r="DZ196" s="5">
        <v>96</v>
      </c>
      <c r="EA196" s="4">
        <v>-1</v>
      </c>
      <c r="EB196" s="3">
        <v>6.4939999999999998E-5</v>
      </c>
      <c r="EC196" s="3"/>
      <c r="ED196" s="3">
        <v>6.4939999999999998E-5</v>
      </c>
      <c r="EF196" s="20" t="s">
        <v>1012</v>
      </c>
      <c r="EG196" s="5">
        <v>216</v>
      </c>
      <c r="EH196" s="19">
        <v>2.5191683803249711E-8</v>
      </c>
      <c r="EI196" s="5">
        <v>96</v>
      </c>
      <c r="EJ196" s="4">
        <v>-1</v>
      </c>
      <c r="EK196" s="3">
        <v>4.1500000000000001E-6</v>
      </c>
      <c r="EL196" s="3"/>
      <c r="EM196" s="3">
        <v>4.1500000000000001E-6</v>
      </c>
    </row>
    <row r="197" spans="37:143" x14ac:dyDescent="0.35">
      <c r="AK197" s="20" t="s">
        <v>938</v>
      </c>
      <c r="AL197" s="5">
        <v>205</v>
      </c>
      <c r="AM197" s="19"/>
      <c r="AN197" s="5">
        <v>110</v>
      </c>
      <c r="AO197" s="4">
        <v>-1</v>
      </c>
      <c r="AP197" s="3"/>
      <c r="AQ197" s="3"/>
      <c r="AR197" s="3"/>
      <c r="AT197" s="20" t="s">
        <v>863</v>
      </c>
      <c r="AU197" s="5">
        <v>205</v>
      </c>
      <c r="AV197" s="19"/>
      <c r="AW197" s="5">
        <v>118</v>
      </c>
      <c r="AX197" s="4">
        <v>-1</v>
      </c>
      <c r="AY197" s="3"/>
      <c r="AZ197" s="3"/>
      <c r="BA197" s="3"/>
      <c r="BC197" s="20" t="s">
        <v>865</v>
      </c>
      <c r="BD197" s="5">
        <v>162</v>
      </c>
      <c r="BE197" s="19">
        <v>-4.4861186656805558E-6</v>
      </c>
      <c r="BF197" s="5">
        <v>196</v>
      </c>
      <c r="BG197" s="4">
        <v>-0.48412698412698418</v>
      </c>
      <c r="BH197" s="3">
        <v>3.8999999999999999E-4</v>
      </c>
      <c r="BI197" s="3">
        <v>7.5600000000000005E-4</v>
      </c>
      <c r="BJ197" s="3">
        <v>-3.6600000000000006E-4</v>
      </c>
      <c r="BL197" s="20" t="s">
        <v>1008</v>
      </c>
      <c r="BM197" s="5">
        <v>160</v>
      </c>
      <c r="BN197" s="19">
        <v>-1.5529671467636569E-5</v>
      </c>
      <c r="BO197" s="5">
        <v>196</v>
      </c>
      <c r="BP197" s="4">
        <v>-0.41952093824868775</v>
      </c>
      <c r="BQ197" s="3">
        <v>3.5398600000000001E-3</v>
      </c>
      <c r="BR197" s="3">
        <v>6.09817E-3</v>
      </c>
      <c r="BS197" s="3">
        <v>-2.5583099999999998E-3</v>
      </c>
      <c r="DE197" s="20" t="s">
        <v>868</v>
      </c>
      <c r="DF197" s="5">
        <v>188</v>
      </c>
      <c r="DG197" s="19">
        <v>1.1177830850400427E-4</v>
      </c>
      <c r="DH197" s="5">
        <v>95</v>
      </c>
      <c r="DI197" s="4">
        <v>114.24749999999997</v>
      </c>
      <c r="DJ197" s="3">
        <v>4.6098999999999992E-3</v>
      </c>
      <c r="DK197" s="3">
        <v>4.0000000000000003E-5</v>
      </c>
      <c r="DL197" s="3">
        <v>4.5698999999999991E-3</v>
      </c>
      <c r="DN197" s="20" t="s">
        <v>833</v>
      </c>
      <c r="DO197" s="5">
        <v>157</v>
      </c>
      <c r="DP197" s="19">
        <v>2.5828863792059207E-4</v>
      </c>
      <c r="DQ197" s="5">
        <v>95</v>
      </c>
      <c r="DR197" s="4">
        <v>0.20588648016404987</v>
      </c>
      <c r="DS197" s="3">
        <v>0.11867610000000001</v>
      </c>
      <c r="DT197" s="3">
        <v>9.8413990000000007E-2</v>
      </c>
      <c r="DU197" s="3">
        <v>2.026211E-2</v>
      </c>
      <c r="DW197" s="20" t="s">
        <v>868</v>
      </c>
      <c r="DX197" s="5">
        <v>191</v>
      </c>
      <c r="DY197" s="19">
        <v>8.5971683937386361E-7</v>
      </c>
      <c r="DZ197" s="5">
        <v>95</v>
      </c>
      <c r="EA197" s="4">
        <v>-1</v>
      </c>
      <c r="EB197" s="3">
        <v>7.0140000000000003E-5</v>
      </c>
      <c r="EC197" s="3"/>
      <c r="ED197" s="3">
        <v>7.0140000000000003E-5</v>
      </c>
      <c r="EF197" s="20" t="s">
        <v>977</v>
      </c>
      <c r="EG197" s="5">
        <v>215</v>
      </c>
      <c r="EH197" s="19">
        <v>5.5118190104459609E-8</v>
      </c>
      <c r="EI197" s="5">
        <v>95</v>
      </c>
      <c r="EJ197" s="4">
        <v>-1</v>
      </c>
      <c r="EK197" s="3">
        <v>9.0799999999999995E-6</v>
      </c>
      <c r="EL197" s="3"/>
      <c r="EM197" s="3">
        <v>9.0799999999999995E-6</v>
      </c>
    </row>
    <row r="198" spans="37:143" x14ac:dyDescent="0.35">
      <c r="AK198" s="20" t="s">
        <v>940</v>
      </c>
      <c r="AL198" s="5">
        <v>205</v>
      </c>
      <c r="AM198" s="19"/>
      <c r="AN198" s="5">
        <v>110</v>
      </c>
      <c r="AO198" s="4">
        <v>-1</v>
      </c>
      <c r="AP198" s="3"/>
      <c r="AQ198" s="3"/>
      <c r="AR198" s="3"/>
      <c r="AT198" s="20" t="s">
        <v>942</v>
      </c>
      <c r="AU198" s="5">
        <v>205</v>
      </c>
      <c r="AV198" s="19"/>
      <c r="AW198" s="5">
        <v>118</v>
      </c>
      <c r="AX198" s="4">
        <v>-1</v>
      </c>
      <c r="AY198" s="3"/>
      <c r="AZ198" s="3"/>
      <c r="BA198" s="3"/>
      <c r="BC198" s="20" t="s">
        <v>959</v>
      </c>
      <c r="BD198" s="5">
        <v>185</v>
      </c>
      <c r="BE198" s="19">
        <v>-5.478703063349437E-6</v>
      </c>
      <c r="BF198" s="5">
        <v>197</v>
      </c>
      <c r="BG198" s="4">
        <v>-0.8286461133460632</v>
      </c>
      <c r="BH198" s="3">
        <v>9.2430000000000008E-5</v>
      </c>
      <c r="BI198" s="3">
        <v>5.3940999999999993E-4</v>
      </c>
      <c r="BJ198" s="3">
        <v>-4.4697999999999993E-4</v>
      </c>
      <c r="BL198" s="20" t="s">
        <v>778</v>
      </c>
      <c r="BM198" s="5">
        <v>176</v>
      </c>
      <c r="BN198" s="19">
        <v>-1.6261201543571419E-5</v>
      </c>
      <c r="BO198" s="5">
        <v>197</v>
      </c>
      <c r="BP198" s="4">
        <v>-0.70905394889386497</v>
      </c>
      <c r="BQ198" s="3">
        <v>1.0992E-3</v>
      </c>
      <c r="BR198" s="3">
        <v>3.77802E-3</v>
      </c>
      <c r="BS198" s="3">
        <v>-2.6788200000000002E-3</v>
      </c>
      <c r="DE198" s="20" t="s">
        <v>780</v>
      </c>
      <c r="DF198" s="5">
        <v>176</v>
      </c>
      <c r="DG198" s="19">
        <v>1.221528833419599E-4</v>
      </c>
      <c r="DH198" s="5">
        <v>94</v>
      </c>
      <c r="DI198" s="4">
        <v>0.20065862299097281</v>
      </c>
      <c r="DJ198" s="3">
        <v>2.988234E-2</v>
      </c>
      <c r="DK198" s="3">
        <v>2.488829E-2</v>
      </c>
      <c r="DL198" s="3">
        <v>4.9940499999999999E-3</v>
      </c>
      <c r="DN198" s="20" t="s">
        <v>922</v>
      </c>
      <c r="DO198" s="5">
        <v>173</v>
      </c>
      <c r="DP198" s="19">
        <v>2.8485709144360796E-4</v>
      </c>
      <c r="DQ198" s="5">
        <v>94</v>
      </c>
      <c r="DR198" s="4">
        <v>0.79638783419019932</v>
      </c>
      <c r="DS198" s="3">
        <v>5.040596E-2</v>
      </c>
      <c r="DT198" s="3">
        <v>2.805962E-2</v>
      </c>
      <c r="DU198" s="3">
        <v>2.2346339999999999E-2</v>
      </c>
      <c r="DW198" s="20" t="s">
        <v>756</v>
      </c>
      <c r="DX198" s="5">
        <v>200</v>
      </c>
      <c r="DY198" s="19">
        <v>8.6645827452720869E-7</v>
      </c>
      <c r="DZ198" s="5">
        <v>94</v>
      </c>
      <c r="EA198" s="4">
        <v>-1</v>
      </c>
      <c r="EB198" s="3">
        <v>7.0690000000000003E-5</v>
      </c>
      <c r="EC198" s="3"/>
      <c r="ED198" s="3">
        <v>7.0690000000000003E-5</v>
      </c>
      <c r="EF198" s="20" t="s">
        <v>869</v>
      </c>
      <c r="EG198" s="5">
        <v>212</v>
      </c>
      <c r="EH198" s="19">
        <v>8.1706039516082193E-8</v>
      </c>
      <c r="EI198" s="5">
        <v>94</v>
      </c>
      <c r="EJ198" s="4">
        <v>-1</v>
      </c>
      <c r="EK198" s="3">
        <v>1.346E-5</v>
      </c>
      <c r="EL198" s="3"/>
      <c r="EM198" s="3">
        <v>1.346E-5</v>
      </c>
    </row>
    <row r="199" spans="37:143" x14ac:dyDescent="0.35">
      <c r="AK199" s="20" t="s">
        <v>945</v>
      </c>
      <c r="AL199" s="5">
        <v>205</v>
      </c>
      <c r="AM199" s="19"/>
      <c r="AN199" s="5">
        <v>110</v>
      </c>
      <c r="AO199" s="4">
        <v>-1</v>
      </c>
      <c r="AP199" s="3"/>
      <c r="AQ199" s="3"/>
      <c r="AR199" s="3"/>
      <c r="AT199" s="20" t="s">
        <v>804</v>
      </c>
      <c r="AU199" s="5">
        <v>203</v>
      </c>
      <c r="AV199" s="19">
        <v>-8.158317582383017E-8</v>
      </c>
      <c r="AW199" s="5">
        <v>198</v>
      </c>
      <c r="AX199" s="4">
        <v>-8.1311142167450057E-2</v>
      </c>
      <c r="AY199" s="3">
        <v>7.2310000000000004E-5</v>
      </c>
      <c r="AZ199" s="3">
        <v>7.8709999999999997E-5</v>
      </c>
      <c r="BA199" s="3">
        <v>-6.3999999999999929E-6</v>
      </c>
      <c r="BC199" s="20" t="s">
        <v>929</v>
      </c>
      <c r="BD199" s="5">
        <v>133</v>
      </c>
      <c r="BE199" s="19">
        <v>-5.4855670700510225E-6</v>
      </c>
      <c r="BF199" s="5">
        <v>198</v>
      </c>
      <c r="BG199" s="4">
        <v>-3.0273819984617534E-2</v>
      </c>
      <c r="BH199" s="3">
        <v>1.4335530000000001E-2</v>
      </c>
      <c r="BI199" s="3">
        <v>1.4783070000000001E-2</v>
      </c>
      <c r="BJ199" s="3">
        <v>-4.4753999999999974E-4</v>
      </c>
      <c r="BL199" s="20" t="s">
        <v>763</v>
      </c>
      <c r="BM199" s="5">
        <v>208</v>
      </c>
      <c r="BN199" s="19">
        <v>-1.6912725259861248E-5</v>
      </c>
      <c r="BO199" s="5">
        <v>198</v>
      </c>
      <c r="BP199" s="4">
        <v>-0.98316430592901549</v>
      </c>
      <c r="BQ199" s="3">
        <v>4.7710000000000002E-5</v>
      </c>
      <c r="BR199" s="3">
        <v>2.8338599999999997E-3</v>
      </c>
      <c r="BS199" s="3">
        <v>-2.7861499999999998E-3</v>
      </c>
      <c r="DE199" s="20" t="s">
        <v>903</v>
      </c>
      <c r="DF199" s="5">
        <v>172</v>
      </c>
      <c r="DG199" s="19">
        <v>1.5136826333417812E-4</v>
      </c>
      <c r="DH199" s="5">
        <v>93</v>
      </c>
      <c r="DI199" s="4">
        <v>14.352761091912704</v>
      </c>
      <c r="DJ199" s="3">
        <v>6.6196500000000004E-3</v>
      </c>
      <c r="DK199" s="3">
        <v>4.3116999999999998E-4</v>
      </c>
      <c r="DL199" s="3">
        <v>6.1884800000000005E-3</v>
      </c>
      <c r="DN199" s="20" t="s">
        <v>799</v>
      </c>
      <c r="DO199" s="5">
        <v>154</v>
      </c>
      <c r="DP199" s="19">
        <v>2.9374443118620433E-4</v>
      </c>
      <c r="DQ199" s="5">
        <v>93</v>
      </c>
      <c r="DR199" s="4">
        <v>0.18213116461834744</v>
      </c>
      <c r="DS199" s="3">
        <v>0.14956515000000001</v>
      </c>
      <c r="DT199" s="3">
        <v>0.12652162</v>
      </c>
      <c r="DU199" s="3">
        <v>2.3043530000000007E-2</v>
      </c>
      <c r="DW199" s="20" t="s">
        <v>981</v>
      </c>
      <c r="DX199" s="5">
        <v>203</v>
      </c>
      <c r="DY199" s="19">
        <v>1.2012011727778535E-6</v>
      </c>
      <c r="DZ199" s="5">
        <v>93</v>
      </c>
      <c r="EA199" s="4">
        <v>-1</v>
      </c>
      <c r="EB199" s="3">
        <v>9.7999999999999997E-5</v>
      </c>
      <c r="EC199" s="3"/>
      <c r="ED199" s="3">
        <v>9.7999999999999997E-5</v>
      </c>
      <c r="EF199" s="20" t="s">
        <v>803</v>
      </c>
      <c r="EG199" s="5">
        <v>210</v>
      </c>
      <c r="EH199" s="19">
        <v>1.5187853704995368E-7</v>
      </c>
      <c r="EI199" s="5">
        <v>93</v>
      </c>
      <c r="EJ199" s="4">
        <v>-1</v>
      </c>
      <c r="EK199" s="3">
        <v>2.5020000000000001E-5</v>
      </c>
      <c r="EL199" s="3"/>
      <c r="EM199" s="3">
        <v>2.5020000000000001E-5</v>
      </c>
    </row>
    <row r="200" spans="37:143" x14ac:dyDescent="0.35">
      <c r="AK200" s="20" t="s">
        <v>806</v>
      </c>
      <c r="AL200" s="5">
        <v>178</v>
      </c>
      <c r="AM200" s="19">
        <v>-2.2646242743061576E-5</v>
      </c>
      <c r="AN200" s="5">
        <v>199</v>
      </c>
      <c r="AO200" s="4">
        <v>-3.5782028985507086E-2</v>
      </c>
      <c r="AP200" s="3">
        <v>2.4949140000000002E-2</v>
      </c>
      <c r="AQ200" s="3">
        <v>2.5874999999999999E-2</v>
      </c>
      <c r="AR200" s="3">
        <v>-9.258599999999971E-4</v>
      </c>
      <c r="AT200" s="20" t="s">
        <v>806</v>
      </c>
      <c r="AU200" s="5">
        <v>178</v>
      </c>
      <c r="AV200" s="19">
        <v>-1.0208987190942317E-5</v>
      </c>
      <c r="AW200" s="5">
        <v>199</v>
      </c>
      <c r="AX200" s="4">
        <v>-3.0951497584540966E-2</v>
      </c>
      <c r="AY200" s="3">
        <v>2.507413E-2</v>
      </c>
      <c r="AZ200" s="3">
        <v>2.5874999999999999E-2</v>
      </c>
      <c r="BA200" s="3">
        <v>-8.0086999999999867E-4</v>
      </c>
      <c r="BC200" s="20" t="s">
        <v>817</v>
      </c>
      <c r="BD200" s="5">
        <v>164</v>
      </c>
      <c r="BE200" s="19">
        <v>-6.92933733680106E-6</v>
      </c>
      <c r="BF200" s="5">
        <v>199</v>
      </c>
      <c r="BG200" s="4">
        <v>-0.56032073265010807</v>
      </c>
      <c r="BH200" s="3">
        <v>4.4360999999999999E-4</v>
      </c>
      <c r="BI200" s="3">
        <v>1.0089400000000001E-3</v>
      </c>
      <c r="BJ200" s="3">
        <v>-5.6533000000000006E-4</v>
      </c>
      <c r="BL200" s="20" t="s">
        <v>967</v>
      </c>
      <c r="BM200" s="5">
        <v>214</v>
      </c>
      <c r="BN200" s="19">
        <v>-1.9468497460266604E-5</v>
      </c>
      <c r="BO200" s="5">
        <v>199</v>
      </c>
      <c r="BP200" s="4">
        <v>-0.99660669339050989</v>
      </c>
      <c r="BQ200" s="3">
        <v>1.092E-5</v>
      </c>
      <c r="BR200" s="3">
        <v>3.2181000000000002E-3</v>
      </c>
      <c r="BS200" s="3">
        <v>-3.20718E-3</v>
      </c>
      <c r="DE200" s="20" t="s">
        <v>772</v>
      </c>
      <c r="DF200" s="5">
        <v>166</v>
      </c>
      <c r="DG200" s="19">
        <v>1.7254398989367757E-4</v>
      </c>
      <c r="DH200" s="5">
        <v>92</v>
      </c>
      <c r="DI200" s="4">
        <v>-1</v>
      </c>
      <c r="DJ200" s="3">
        <v>7.0542199999999991E-3</v>
      </c>
      <c r="DK200" s="3"/>
      <c r="DL200" s="3">
        <v>7.0542199999999991E-3</v>
      </c>
      <c r="DN200" s="20" t="s">
        <v>845</v>
      </c>
      <c r="DO200" s="5">
        <v>155</v>
      </c>
      <c r="DP200" s="19">
        <v>3.0006712731255113E-4</v>
      </c>
      <c r="DQ200" s="5">
        <v>92</v>
      </c>
      <c r="DR200" s="4">
        <v>0.21938248468951826</v>
      </c>
      <c r="DS200" s="3">
        <v>0.13083856999999999</v>
      </c>
      <c r="DT200" s="3">
        <v>0.10729903999999998</v>
      </c>
      <c r="DU200" s="3">
        <v>2.3539530000000003E-2</v>
      </c>
      <c r="DW200" s="20" t="s">
        <v>883</v>
      </c>
      <c r="DX200" s="5">
        <v>188</v>
      </c>
      <c r="DY200" s="19">
        <v>2.5665256486525993E-6</v>
      </c>
      <c r="DZ200" s="5">
        <v>92</v>
      </c>
      <c r="EA200" s="4">
        <v>4.5539364941278819</v>
      </c>
      <c r="EB200" s="3">
        <v>2.5536999999999999E-4</v>
      </c>
      <c r="EC200" s="3">
        <v>4.5979999999999997E-5</v>
      </c>
      <c r="ED200" s="3">
        <v>2.0939E-4</v>
      </c>
      <c r="EF200" s="20" t="s">
        <v>993</v>
      </c>
      <c r="EG200" s="5">
        <v>180</v>
      </c>
      <c r="EH200" s="19">
        <v>1.5722038807329358E-7</v>
      </c>
      <c r="EI200" s="5">
        <v>92</v>
      </c>
      <c r="EJ200" s="4">
        <v>3.6697507686640263E-2</v>
      </c>
      <c r="EK200" s="3">
        <v>7.3167000000000002E-4</v>
      </c>
      <c r="EL200" s="3">
        <v>7.0576999999999999E-4</v>
      </c>
      <c r="EM200" s="3">
        <v>2.5900000000000033E-5</v>
      </c>
    </row>
    <row r="201" spans="37:143" x14ac:dyDescent="0.35">
      <c r="AK201" s="20" t="s">
        <v>931</v>
      </c>
      <c r="AL201" s="5">
        <v>171</v>
      </c>
      <c r="AM201" s="19">
        <v>-2.6525059382936703E-5</v>
      </c>
      <c r="AN201" s="5">
        <v>200</v>
      </c>
      <c r="AO201" s="4">
        <v>-0.72296000000000005</v>
      </c>
      <c r="AP201" s="3">
        <v>4.1555999999999999E-4</v>
      </c>
      <c r="AQ201" s="3">
        <v>1.5E-3</v>
      </c>
      <c r="AR201" s="3">
        <v>-1.0844400000000001E-3</v>
      </c>
      <c r="AT201" s="20" t="s">
        <v>867</v>
      </c>
      <c r="AU201" s="5">
        <v>120</v>
      </c>
      <c r="AV201" s="19">
        <v>-5.1830683916865886E-5</v>
      </c>
      <c r="AW201" s="5">
        <v>200</v>
      </c>
      <c r="AX201" s="4">
        <v>-6.4712313905088692E-3</v>
      </c>
      <c r="AY201" s="3">
        <v>0.62425182999999995</v>
      </c>
      <c r="AZ201" s="3">
        <v>0.62831782000000003</v>
      </c>
      <c r="BA201" s="3">
        <v>-4.0659900000000748E-3</v>
      </c>
      <c r="BC201" s="20" t="s">
        <v>874</v>
      </c>
      <c r="BD201" s="5">
        <v>179</v>
      </c>
      <c r="BE201" s="19">
        <v>-7.3420357397340204E-6</v>
      </c>
      <c r="BF201" s="5">
        <v>200</v>
      </c>
      <c r="BG201" s="4">
        <v>-0.92138253526326319</v>
      </c>
      <c r="BH201" s="3">
        <v>5.1109999999999997E-5</v>
      </c>
      <c r="BI201" s="3">
        <v>6.5010999999999997E-4</v>
      </c>
      <c r="BJ201" s="3">
        <v>-5.9899999999999992E-4</v>
      </c>
      <c r="BL201" s="20" t="s">
        <v>1014</v>
      </c>
      <c r="BM201" s="5">
        <v>192</v>
      </c>
      <c r="BN201" s="19">
        <v>-2.4804217495499968E-5</v>
      </c>
      <c r="BO201" s="5">
        <v>200</v>
      </c>
      <c r="BP201" s="4">
        <v>-0.93368933613931182</v>
      </c>
      <c r="BQ201" s="3">
        <v>2.9020000000000001E-4</v>
      </c>
      <c r="BR201" s="3">
        <v>4.3763700000000001E-3</v>
      </c>
      <c r="BS201" s="3">
        <v>-4.0861700000000001E-3</v>
      </c>
      <c r="DE201" s="20" t="s">
        <v>934</v>
      </c>
      <c r="DF201" s="5">
        <v>150</v>
      </c>
      <c r="DG201" s="19">
        <v>2.169517686206614E-4</v>
      </c>
      <c r="DH201" s="5">
        <v>91</v>
      </c>
      <c r="DI201" s="4">
        <v>0.12050923332537589</v>
      </c>
      <c r="DJ201" s="3">
        <v>8.2472179999999992E-2</v>
      </c>
      <c r="DK201" s="3">
        <v>7.3602410000000007E-2</v>
      </c>
      <c r="DL201" s="3">
        <v>8.8697699999999852E-3</v>
      </c>
      <c r="DN201" s="20" t="s">
        <v>822</v>
      </c>
      <c r="DO201" s="5">
        <v>177</v>
      </c>
      <c r="DP201" s="19">
        <v>3.8094244161239742E-4</v>
      </c>
      <c r="DQ201" s="5">
        <v>91</v>
      </c>
      <c r="DR201" s="4">
        <v>-1</v>
      </c>
      <c r="DS201" s="3">
        <v>2.9884000000000001E-2</v>
      </c>
      <c r="DT201" s="3"/>
      <c r="DU201" s="3">
        <v>2.9884000000000001E-2</v>
      </c>
      <c r="DW201" s="20" t="s">
        <v>993</v>
      </c>
      <c r="DX201" s="5">
        <v>180</v>
      </c>
      <c r="DY201" s="19">
        <v>3.0322975319746239E-6</v>
      </c>
      <c r="DZ201" s="5">
        <v>91</v>
      </c>
      <c r="EA201" s="4">
        <v>0.53803827751196165</v>
      </c>
      <c r="EB201" s="3">
        <v>7.0719000000000001E-4</v>
      </c>
      <c r="EC201" s="3">
        <v>4.5980000000000001E-4</v>
      </c>
      <c r="ED201" s="3">
        <v>2.4739E-4</v>
      </c>
      <c r="EF201" s="20" t="s">
        <v>881</v>
      </c>
      <c r="EG201" s="5">
        <v>207</v>
      </c>
      <c r="EH201" s="19">
        <v>1.6383699899993005E-7</v>
      </c>
      <c r="EI201" s="5">
        <v>91</v>
      </c>
      <c r="EJ201" s="4">
        <v>0.71119894598155464</v>
      </c>
      <c r="EK201" s="3">
        <v>6.4939999999999998E-5</v>
      </c>
      <c r="EL201" s="3">
        <v>3.7950000000000001E-5</v>
      </c>
      <c r="EM201" s="3">
        <v>2.6989999999999997E-5</v>
      </c>
    </row>
    <row r="202" spans="37:143" x14ac:dyDescent="0.35">
      <c r="AK202" s="20" t="s">
        <v>860</v>
      </c>
      <c r="AL202" s="5">
        <v>96</v>
      </c>
      <c r="AM202" s="19">
        <v>-3.4038095825765415E-5</v>
      </c>
      <c r="AN202" s="5">
        <v>201</v>
      </c>
      <c r="AO202" s="4">
        <v>-1.46492367838158E-3</v>
      </c>
      <c r="AP202" s="3">
        <v>0.9485555</v>
      </c>
      <c r="AQ202" s="3">
        <v>0.94994709999999993</v>
      </c>
      <c r="AR202" s="3">
        <v>-1.3915999999999373E-3</v>
      </c>
      <c r="AT202" s="20" t="s">
        <v>881</v>
      </c>
      <c r="AU202" s="5">
        <v>193</v>
      </c>
      <c r="AV202" s="19">
        <v>-7.7295724986863523E-5</v>
      </c>
      <c r="AW202" s="5">
        <v>201</v>
      </c>
      <c r="AX202" s="4">
        <v>-0.68701075780493182</v>
      </c>
      <c r="AY202" s="3">
        <v>2.7624900000000003E-3</v>
      </c>
      <c r="AZ202" s="3">
        <v>8.8261499999999996E-3</v>
      </c>
      <c r="BA202" s="3">
        <v>-6.0636599999999994E-3</v>
      </c>
      <c r="BC202" s="20" t="s">
        <v>894</v>
      </c>
      <c r="BD202" s="5">
        <v>139</v>
      </c>
      <c r="BE202" s="19">
        <v>-8.1800574150689367E-6</v>
      </c>
      <c r="BF202" s="5">
        <v>201</v>
      </c>
      <c r="BG202" s="4">
        <v>-0.399862192929898</v>
      </c>
      <c r="BH202" s="3">
        <v>1.0016300000000001E-3</v>
      </c>
      <c r="BI202" s="3">
        <v>1.6689999999999999E-3</v>
      </c>
      <c r="BJ202" s="3">
        <v>-6.6736999999999981E-4</v>
      </c>
      <c r="BL202" s="20" t="s">
        <v>868</v>
      </c>
      <c r="BM202" s="5">
        <v>191</v>
      </c>
      <c r="BN202" s="19">
        <v>-2.523496493710927E-5</v>
      </c>
      <c r="BO202" s="5">
        <v>201</v>
      </c>
      <c r="BP202" s="4">
        <v>-0.93104189669498305</v>
      </c>
      <c r="BQ202" s="3">
        <v>3.079E-4</v>
      </c>
      <c r="BR202" s="3">
        <v>4.46503E-3</v>
      </c>
      <c r="BS202" s="3">
        <v>-4.1571300000000002E-3</v>
      </c>
      <c r="DE202" s="20" t="s">
        <v>983</v>
      </c>
      <c r="DF202" s="5">
        <v>179</v>
      </c>
      <c r="DG202" s="19">
        <v>2.3150821557943612E-4</v>
      </c>
      <c r="DH202" s="5">
        <v>90</v>
      </c>
      <c r="DI202" s="4">
        <v>0.93140123145171372</v>
      </c>
      <c r="DJ202" s="3">
        <v>1.9626879999999999E-2</v>
      </c>
      <c r="DK202" s="3">
        <v>1.0161989999999999E-2</v>
      </c>
      <c r="DL202" s="3">
        <v>9.4648900000000001E-3</v>
      </c>
      <c r="DN202" s="20" t="s">
        <v>892</v>
      </c>
      <c r="DO202" s="5">
        <v>160</v>
      </c>
      <c r="DP202" s="19">
        <v>4.2280723070753254E-4</v>
      </c>
      <c r="DQ202" s="5">
        <v>90</v>
      </c>
      <c r="DR202" s="4">
        <v>0.41484568199248861</v>
      </c>
      <c r="DS202" s="3">
        <v>0.11312127</v>
      </c>
      <c r="DT202" s="3">
        <v>7.9953079999999996E-2</v>
      </c>
      <c r="DU202" s="3">
        <v>3.316819E-2</v>
      </c>
      <c r="DW202" s="20" t="s">
        <v>790</v>
      </c>
      <c r="DX202" s="5">
        <v>173</v>
      </c>
      <c r="DY202" s="19">
        <v>4.4939632447680833E-6</v>
      </c>
      <c r="DZ202" s="5">
        <v>90</v>
      </c>
      <c r="EA202" s="4">
        <v>12.076416337285902</v>
      </c>
      <c r="EB202" s="3">
        <v>3.97E-4</v>
      </c>
      <c r="EC202" s="3">
        <v>3.0360000000000001E-5</v>
      </c>
      <c r="ED202" s="3">
        <v>3.6664E-4</v>
      </c>
      <c r="EF202" s="20" t="s">
        <v>756</v>
      </c>
      <c r="EG202" s="5">
        <v>200</v>
      </c>
      <c r="EH202" s="19">
        <v>3.3174108911990271E-7</v>
      </c>
      <c r="EI202" s="5">
        <v>90</v>
      </c>
      <c r="EJ202" s="4">
        <v>0.68312499999999976</v>
      </c>
      <c r="EK202" s="3">
        <v>1.3464999999999999E-4</v>
      </c>
      <c r="EL202" s="3">
        <v>8.0000000000000007E-5</v>
      </c>
      <c r="EM202" s="3">
        <v>5.4649999999999987E-5</v>
      </c>
    </row>
    <row r="203" spans="37:143" x14ac:dyDescent="0.35">
      <c r="AK203" s="20" t="s">
        <v>894</v>
      </c>
      <c r="AL203" s="5">
        <v>136</v>
      </c>
      <c r="AM203" s="19">
        <v>-1.0187874072334692E-4</v>
      </c>
      <c r="AN203" s="5">
        <v>202</v>
      </c>
      <c r="AO203" s="4">
        <v>-1.8854231010988265E-2</v>
      </c>
      <c r="AP203" s="3">
        <v>0.21674916999999999</v>
      </c>
      <c r="AQ203" s="3">
        <v>0.22091433999999999</v>
      </c>
      <c r="AR203" s="3">
        <v>-4.1651699999999958E-3</v>
      </c>
      <c r="AT203" s="20" t="s">
        <v>749</v>
      </c>
      <c r="AU203" s="5">
        <v>117</v>
      </c>
      <c r="AV203" s="19">
        <v>-1.0895815552409116E-4</v>
      </c>
      <c r="AW203" s="5">
        <v>202</v>
      </c>
      <c r="AX203" s="4">
        <v>-1.0441026006858034E-2</v>
      </c>
      <c r="AY203" s="3">
        <v>0.81009810000000004</v>
      </c>
      <c r="AZ203" s="3">
        <v>0.81864559999999997</v>
      </c>
      <c r="BA203" s="3">
        <v>-8.5474999999999302E-3</v>
      </c>
      <c r="BC203" s="20" t="s">
        <v>844</v>
      </c>
      <c r="BD203" s="5">
        <v>165</v>
      </c>
      <c r="BE203" s="19">
        <v>-8.2103325874848719E-6</v>
      </c>
      <c r="BF203" s="5">
        <v>202</v>
      </c>
      <c r="BG203" s="4">
        <v>-0.25835914327700793</v>
      </c>
      <c r="BH203" s="3">
        <v>1.9228299999999999E-3</v>
      </c>
      <c r="BI203" s="3">
        <v>2.59267E-3</v>
      </c>
      <c r="BJ203" s="3">
        <v>-6.6984000000000011E-4</v>
      </c>
      <c r="BL203" s="20" t="s">
        <v>910</v>
      </c>
      <c r="BM203" s="5">
        <v>155</v>
      </c>
      <c r="BN203" s="19">
        <v>-3.1200355661718812E-5</v>
      </c>
      <c r="BO203" s="5">
        <v>202</v>
      </c>
      <c r="BP203" s="4">
        <v>-0.41865888405416996</v>
      </c>
      <c r="BQ203" s="3">
        <v>7.1370899999999987E-3</v>
      </c>
      <c r="BR203" s="3">
        <v>1.227694E-2</v>
      </c>
      <c r="BS203" s="3">
        <v>-5.1398500000000014E-3</v>
      </c>
      <c r="DE203" s="20" t="s">
        <v>892</v>
      </c>
      <c r="DF203" s="5">
        <v>160</v>
      </c>
      <c r="DG203" s="19">
        <v>2.7635969296859272E-4</v>
      </c>
      <c r="DH203" s="5">
        <v>89</v>
      </c>
      <c r="DI203" s="4">
        <v>0.41167706615898902</v>
      </c>
      <c r="DJ203" s="3">
        <v>3.8743829999999993E-2</v>
      </c>
      <c r="DK203" s="3">
        <v>2.7445250000000001E-2</v>
      </c>
      <c r="DL203" s="3">
        <v>1.1298579999999992E-2</v>
      </c>
      <c r="DN203" s="20" t="s">
        <v>952</v>
      </c>
      <c r="DO203" s="5">
        <v>175</v>
      </c>
      <c r="DP203" s="19">
        <v>4.7044504928190148E-4</v>
      </c>
      <c r="DQ203" s="5">
        <v>89</v>
      </c>
      <c r="DR203" s="4">
        <v>3.8368679816896236</v>
      </c>
      <c r="DS203" s="3">
        <v>4.6523849999999999E-2</v>
      </c>
      <c r="DT203" s="3">
        <v>9.6185899999999998E-3</v>
      </c>
      <c r="DU203" s="3">
        <v>3.6905259999999995E-2</v>
      </c>
      <c r="DW203" s="20" t="s">
        <v>1011</v>
      </c>
      <c r="DX203" s="5">
        <v>184</v>
      </c>
      <c r="DY203" s="19">
        <v>4.8937916351355692E-6</v>
      </c>
      <c r="DZ203" s="5">
        <v>89</v>
      </c>
      <c r="EA203" s="4">
        <v>-1</v>
      </c>
      <c r="EB203" s="3">
        <v>3.9926000000000002E-4</v>
      </c>
      <c r="EC203" s="3"/>
      <c r="ED203" s="3">
        <v>3.9926000000000002E-4</v>
      </c>
      <c r="EF203" s="20" t="s">
        <v>999</v>
      </c>
      <c r="EG203" s="5">
        <v>206</v>
      </c>
      <c r="EH203" s="19">
        <v>4.1156534020730846E-7</v>
      </c>
      <c r="EI203" s="5">
        <v>89</v>
      </c>
      <c r="EJ203" s="4">
        <v>-1</v>
      </c>
      <c r="EK203" s="3">
        <v>6.7799999999999995E-5</v>
      </c>
      <c r="EL203" s="3"/>
      <c r="EM203" s="3">
        <v>6.7799999999999995E-5</v>
      </c>
    </row>
    <row r="204" spans="37:143" x14ac:dyDescent="0.35">
      <c r="AK204" s="20" t="s">
        <v>881</v>
      </c>
      <c r="AL204" s="5">
        <v>193</v>
      </c>
      <c r="AM204" s="19">
        <v>-1.4833966529943644E-4</v>
      </c>
      <c r="AN204" s="5">
        <v>203</v>
      </c>
      <c r="AO204" s="4">
        <v>-0.68712405748825933</v>
      </c>
      <c r="AP204" s="3">
        <v>2.7614900000000001E-3</v>
      </c>
      <c r="AQ204" s="3">
        <v>8.8261499999999996E-3</v>
      </c>
      <c r="AR204" s="3">
        <v>-6.0646599999999995E-3</v>
      </c>
      <c r="AT204" s="20" t="s">
        <v>783</v>
      </c>
      <c r="AU204" s="5">
        <v>182</v>
      </c>
      <c r="AV204" s="19">
        <v>-1.3703322085189209E-4</v>
      </c>
      <c r="AW204" s="5">
        <v>203</v>
      </c>
      <c r="AX204" s="4">
        <v>-0.40590319797462238</v>
      </c>
      <c r="AY204" s="3">
        <v>1.573403E-2</v>
      </c>
      <c r="AZ204" s="3">
        <v>2.6483949999999999E-2</v>
      </c>
      <c r="BA204" s="3">
        <v>-1.074992E-2</v>
      </c>
      <c r="BC204" s="20" t="s">
        <v>931</v>
      </c>
      <c r="BD204" s="5">
        <v>137</v>
      </c>
      <c r="BE204" s="19">
        <v>-8.6807621896401019E-6</v>
      </c>
      <c r="BF204" s="5">
        <v>203</v>
      </c>
      <c r="BG204" s="4">
        <v>-3.9397341171784617E-2</v>
      </c>
      <c r="BH204" s="3">
        <v>1.7268120000000001E-2</v>
      </c>
      <c r="BI204" s="3">
        <v>1.797634E-2</v>
      </c>
      <c r="BJ204" s="3">
        <v>-7.0821999999999899E-4</v>
      </c>
      <c r="BL204" s="20" t="s">
        <v>892</v>
      </c>
      <c r="BM204" s="5">
        <v>217</v>
      </c>
      <c r="BN204" s="19">
        <v>-3.2805156974264623E-5</v>
      </c>
      <c r="BO204" s="5">
        <v>203</v>
      </c>
      <c r="BP204" s="4">
        <v>-1</v>
      </c>
      <c r="BQ204" s="3"/>
      <c r="BR204" s="3">
        <v>5.4042200000000004E-3</v>
      </c>
      <c r="BS204" s="3">
        <v>-5.4042200000000004E-3</v>
      </c>
      <c r="DE204" s="20" t="s">
        <v>952</v>
      </c>
      <c r="DF204" s="5">
        <v>175</v>
      </c>
      <c r="DG204" s="19">
        <v>3.6024589036811542E-4</v>
      </c>
      <c r="DH204" s="5">
        <v>88</v>
      </c>
      <c r="DI204" s="4">
        <v>1.5312171534497261</v>
      </c>
      <c r="DJ204" s="3">
        <v>2.4346739999999999E-2</v>
      </c>
      <c r="DK204" s="3">
        <v>9.6185899999999998E-3</v>
      </c>
      <c r="DL204" s="3">
        <v>1.4728149999999999E-2</v>
      </c>
      <c r="DN204" s="20" t="s">
        <v>903</v>
      </c>
      <c r="DO204" s="5">
        <v>172</v>
      </c>
      <c r="DP204" s="19">
        <v>7.1929578849679867E-4</v>
      </c>
      <c r="DQ204" s="5">
        <v>88</v>
      </c>
      <c r="DR204" s="4">
        <v>72.233943955861079</v>
      </c>
      <c r="DS204" s="3">
        <v>5.7208160000000001E-2</v>
      </c>
      <c r="DT204" s="3">
        <v>7.8116999999999998E-4</v>
      </c>
      <c r="DU204" s="3">
        <v>5.6426990000000003E-2</v>
      </c>
      <c r="DW204" s="20" t="s">
        <v>755</v>
      </c>
      <c r="DX204" s="5">
        <v>154</v>
      </c>
      <c r="DY204" s="19">
        <v>5.1445730228400064E-6</v>
      </c>
      <c r="DZ204" s="5">
        <v>88</v>
      </c>
      <c r="EA204" s="4">
        <v>4.0556575514542477</v>
      </c>
      <c r="EB204" s="3">
        <v>5.2321000000000008E-4</v>
      </c>
      <c r="EC204" s="3">
        <v>1.0349E-4</v>
      </c>
      <c r="ED204" s="3">
        <v>4.1972000000000005E-4</v>
      </c>
      <c r="EF204" s="20" t="s">
        <v>998</v>
      </c>
      <c r="EG204" s="5">
        <v>205</v>
      </c>
      <c r="EH204" s="19">
        <v>4.4598385759632675E-7</v>
      </c>
      <c r="EI204" s="5">
        <v>88</v>
      </c>
      <c r="EJ204" s="4">
        <v>-1</v>
      </c>
      <c r="EK204" s="3">
        <v>7.347E-5</v>
      </c>
      <c r="EL204" s="3"/>
      <c r="EM204" s="3">
        <v>7.347E-5</v>
      </c>
    </row>
    <row r="205" spans="37:143" x14ac:dyDescent="0.35">
      <c r="AK205" s="20" t="s">
        <v>982</v>
      </c>
      <c r="AL205" s="5">
        <v>205</v>
      </c>
      <c r="AM205" s="19">
        <v>-1.5947713767174509E-4</v>
      </c>
      <c r="AN205" s="5">
        <v>204</v>
      </c>
      <c r="AO205" s="4">
        <v>-1</v>
      </c>
      <c r="AP205" s="3"/>
      <c r="AQ205" s="3">
        <v>6.5199999999999998E-3</v>
      </c>
      <c r="AR205" s="3">
        <v>-6.5199999999999998E-3</v>
      </c>
      <c r="AT205" s="20" t="s">
        <v>982</v>
      </c>
      <c r="AU205" s="5">
        <v>205</v>
      </c>
      <c r="AV205" s="19">
        <v>-1.7141390082860085E-4</v>
      </c>
      <c r="AW205" s="5">
        <v>204</v>
      </c>
      <c r="AX205" s="4">
        <v>-1</v>
      </c>
      <c r="AY205" s="3"/>
      <c r="AZ205" s="3">
        <v>1.3447000000000001E-2</v>
      </c>
      <c r="BA205" s="3">
        <v>-1.3447000000000001E-2</v>
      </c>
      <c r="BC205" s="20" t="s">
        <v>849</v>
      </c>
      <c r="BD205" s="5">
        <v>171</v>
      </c>
      <c r="BE205" s="19">
        <v>-9.2501070312271695E-6</v>
      </c>
      <c r="BF205" s="5">
        <v>204</v>
      </c>
      <c r="BG205" s="4">
        <v>-0.63140677030170178</v>
      </c>
      <c r="BH205" s="3">
        <v>4.4055E-4</v>
      </c>
      <c r="BI205" s="3">
        <v>1.1952200000000001E-3</v>
      </c>
      <c r="BJ205" s="3">
        <v>-7.5467000000000004E-4</v>
      </c>
      <c r="BL205" s="20" t="s">
        <v>911</v>
      </c>
      <c r="BM205" s="5">
        <v>153</v>
      </c>
      <c r="BN205" s="19">
        <v>-3.9883959420125226E-5</v>
      </c>
      <c r="BO205" s="5">
        <v>204</v>
      </c>
      <c r="BP205" s="4">
        <v>-0.40838809287616251</v>
      </c>
      <c r="BQ205" s="3">
        <v>9.5181600000000012E-3</v>
      </c>
      <c r="BR205" s="3">
        <v>1.6088519999999999E-2</v>
      </c>
      <c r="BS205" s="3">
        <v>-6.5703599999999973E-3</v>
      </c>
      <c r="DE205" s="20" t="s">
        <v>968</v>
      </c>
      <c r="DF205" s="5">
        <v>181</v>
      </c>
      <c r="DG205" s="19">
        <v>3.7604048651537813E-4</v>
      </c>
      <c r="DH205" s="5">
        <v>87</v>
      </c>
      <c r="DI205" s="4">
        <v>-1</v>
      </c>
      <c r="DJ205" s="3">
        <v>1.5373889999999999E-2</v>
      </c>
      <c r="DK205" s="3"/>
      <c r="DL205" s="3">
        <v>1.5373889999999999E-2</v>
      </c>
      <c r="DN205" s="20" t="s">
        <v>842</v>
      </c>
      <c r="DO205" s="5">
        <v>156</v>
      </c>
      <c r="DP205" s="19">
        <v>7.4536454506789359E-4</v>
      </c>
      <c r="DQ205" s="5">
        <v>87</v>
      </c>
      <c r="DR205" s="4">
        <v>0.82987050238002946</v>
      </c>
      <c r="DS205" s="3">
        <v>0.12893123000000001</v>
      </c>
      <c r="DT205" s="3">
        <v>7.0459210000000008E-2</v>
      </c>
      <c r="DU205" s="3">
        <v>5.847202E-2</v>
      </c>
      <c r="DW205" s="20" t="s">
        <v>816</v>
      </c>
      <c r="DX205" s="5">
        <v>181</v>
      </c>
      <c r="DY205" s="19">
        <v>7.0478640239516902E-6</v>
      </c>
      <c r="DZ205" s="5">
        <v>87</v>
      </c>
      <c r="EA205" s="4">
        <v>-1</v>
      </c>
      <c r="EB205" s="3">
        <v>5.7499999999999999E-4</v>
      </c>
      <c r="EC205" s="3"/>
      <c r="ED205" s="3">
        <v>5.7499999999999999E-4</v>
      </c>
      <c r="EF205" s="20" t="s">
        <v>981</v>
      </c>
      <c r="EG205" s="5">
        <v>203</v>
      </c>
      <c r="EH205" s="19">
        <v>5.9488795487192094E-7</v>
      </c>
      <c r="EI205" s="5">
        <v>87</v>
      </c>
      <c r="EJ205" s="4">
        <v>-1</v>
      </c>
      <c r="EK205" s="3">
        <v>9.7999999999999997E-5</v>
      </c>
      <c r="EL205" s="3"/>
      <c r="EM205" s="3">
        <v>9.7999999999999997E-5</v>
      </c>
    </row>
    <row r="206" spans="37:143" x14ac:dyDescent="0.35">
      <c r="AK206" s="20" t="s">
        <v>783</v>
      </c>
      <c r="AL206" s="5">
        <v>182</v>
      </c>
      <c r="AM206" s="19">
        <v>-3.6537679821618319E-4</v>
      </c>
      <c r="AN206" s="5">
        <v>205</v>
      </c>
      <c r="AO206" s="4">
        <v>-0.56403670902565506</v>
      </c>
      <c r="AP206" s="3">
        <v>1.1546030000000001E-2</v>
      </c>
      <c r="AQ206" s="3">
        <v>2.6483949999999999E-2</v>
      </c>
      <c r="AR206" s="3">
        <v>-1.4937919999999999E-2</v>
      </c>
      <c r="AT206" s="20" t="s">
        <v>785</v>
      </c>
      <c r="AU206" s="5">
        <v>165</v>
      </c>
      <c r="AV206" s="19">
        <v>-2.760629349846478E-4</v>
      </c>
      <c r="AW206" s="5">
        <v>205</v>
      </c>
      <c r="AX206" s="4">
        <v>-0.20412338193288171</v>
      </c>
      <c r="AY206" s="3">
        <v>8.4438490000000005E-2</v>
      </c>
      <c r="AZ206" s="3">
        <v>0.10609494999999999</v>
      </c>
      <c r="BA206" s="3">
        <v>-2.1656459999999988E-2</v>
      </c>
      <c r="BC206" s="20" t="s">
        <v>873</v>
      </c>
      <c r="BD206" s="5">
        <v>182</v>
      </c>
      <c r="BE206" s="19">
        <v>-9.3631179987068833E-6</v>
      </c>
      <c r="BF206" s="5">
        <v>205</v>
      </c>
      <c r="BG206" s="4">
        <v>-0.67052007899934174</v>
      </c>
      <c r="BH206" s="3">
        <v>3.7535999999999998E-4</v>
      </c>
      <c r="BI206" s="3">
        <v>1.1392500000000001E-3</v>
      </c>
      <c r="BJ206" s="3">
        <v>-7.6389000000000014E-4</v>
      </c>
      <c r="BL206" s="20" t="s">
        <v>1005</v>
      </c>
      <c r="BM206" s="5">
        <v>151</v>
      </c>
      <c r="BN206" s="19">
        <v>-5.7390540686365259E-5</v>
      </c>
      <c r="BO206" s="5">
        <v>205</v>
      </c>
      <c r="BP206" s="4">
        <v>-0.48531480162046392</v>
      </c>
      <c r="BQ206" s="3">
        <v>1.0026500000000001E-2</v>
      </c>
      <c r="BR206" s="3">
        <v>1.9480839999999999E-2</v>
      </c>
      <c r="BS206" s="3">
        <v>-9.4543399999999986E-3</v>
      </c>
      <c r="DE206" s="20" t="s">
        <v>927</v>
      </c>
      <c r="DF206" s="5">
        <v>140</v>
      </c>
      <c r="DG206" s="19">
        <v>4.1875443214669248E-4</v>
      </c>
      <c r="DH206" s="5">
        <v>86</v>
      </c>
      <c r="DI206" s="4">
        <v>8.17222564372031E-2</v>
      </c>
      <c r="DJ206" s="3">
        <v>0.22661257000000001</v>
      </c>
      <c r="DK206" s="3">
        <v>0.20949238000000001</v>
      </c>
      <c r="DL206" s="3">
        <v>1.7120190000000007E-2</v>
      </c>
      <c r="DN206" s="20" t="s">
        <v>782</v>
      </c>
      <c r="DO206" s="5">
        <v>110</v>
      </c>
      <c r="DP206" s="19">
        <v>7.6480913018322995E-4</v>
      </c>
      <c r="DQ206" s="5">
        <v>86</v>
      </c>
      <c r="DR206" s="4">
        <v>6.1870338261137858E-2</v>
      </c>
      <c r="DS206" s="3">
        <v>1.02972541</v>
      </c>
      <c r="DT206" s="3">
        <v>0.96972800999999997</v>
      </c>
      <c r="DU206" s="3">
        <v>5.9997399999999979E-2</v>
      </c>
      <c r="DW206" s="20" t="s">
        <v>991</v>
      </c>
      <c r="DX206" s="5">
        <v>130</v>
      </c>
      <c r="DY206" s="19">
        <v>7.1975238843559444E-6</v>
      </c>
      <c r="DZ206" s="5">
        <v>86</v>
      </c>
      <c r="EA206" s="4">
        <v>4.0359878620007006E-2</v>
      </c>
      <c r="EB206" s="3">
        <v>1.513656E-2</v>
      </c>
      <c r="EC206" s="3">
        <v>1.4549350000000001E-2</v>
      </c>
      <c r="ED206" s="3">
        <v>5.8720999999999947E-4</v>
      </c>
      <c r="EF206" s="20" t="s">
        <v>949</v>
      </c>
      <c r="EG206" s="5">
        <v>197</v>
      </c>
      <c r="EH206" s="19">
        <v>1.1974244691636236E-6</v>
      </c>
      <c r="EI206" s="5">
        <v>86</v>
      </c>
      <c r="EJ206" s="4">
        <v>-1</v>
      </c>
      <c r="EK206" s="3">
        <v>1.9725999999999999E-4</v>
      </c>
      <c r="EL206" s="3"/>
      <c r="EM206" s="3">
        <v>1.9725999999999999E-4</v>
      </c>
    </row>
    <row r="207" spans="37:143" x14ac:dyDescent="0.35">
      <c r="AK207" s="20" t="s">
        <v>773</v>
      </c>
      <c r="AL207" s="5">
        <v>108</v>
      </c>
      <c r="AM207" s="19">
        <v>-3.8996098169816315E-4</v>
      </c>
      <c r="AN207" s="5">
        <v>206</v>
      </c>
      <c r="AO207" s="4">
        <v>-3.550164372306952E-2</v>
      </c>
      <c r="AP207" s="3">
        <v>0.43313507000000001</v>
      </c>
      <c r="AQ207" s="3">
        <v>0.4490780800000001</v>
      </c>
      <c r="AR207" s="3">
        <v>-1.5943010000000091E-2</v>
      </c>
      <c r="AT207" s="20" t="s">
        <v>980</v>
      </c>
      <c r="AU207" s="5">
        <v>187</v>
      </c>
      <c r="AV207" s="19">
        <v>-2.8260539579087025E-4</v>
      </c>
      <c r="AW207" s="5">
        <v>206</v>
      </c>
      <c r="AX207" s="4">
        <v>-0.80712654692246533</v>
      </c>
      <c r="AY207" s="3">
        <v>5.2977399999999996E-3</v>
      </c>
      <c r="AZ207" s="3">
        <v>2.7467439999999999E-2</v>
      </c>
      <c r="BA207" s="3">
        <v>-2.2169700000000001E-2</v>
      </c>
      <c r="BC207" s="20" t="s">
        <v>888</v>
      </c>
      <c r="BD207" s="5">
        <v>198</v>
      </c>
      <c r="BE207" s="19">
        <v>-1.1645645370081287E-5</v>
      </c>
      <c r="BF207" s="5">
        <v>206</v>
      </c>
      <c r="BG207" s="4">
        <v>-0.88195269567800383</v>
      </c>
      <c r="BH207" s="3">
        <v>1.2716999999999999E-4</v>
      </c>
      <c r="BI207" s="3">
        <v>1.0772799999999999E-3</v>
      </c>
      <c r="BJ207" s="3">
        <v>-9.5010999999999989E-4</v>
      </c>
      <c r="BL207" s="20" t="s">
        <v>878</v>
      </c>
      <c r="BM207" s="5">
        <v>217</v>
      </c>
      <c r="BN207" s="19">
        <v>-9.8027154775108571E-5</v>
      </c>
      <c r="BO207" s="5">
        <v>206</v>
      </c>
      <c r="BP207" s="4">
        <v>-1</v>
      </c>
      <c r="BQ207" s="3"/>
      <c r="BR207" s="3">
        <v>1.614869E-2</v>
      </c>
      <c r="BS207" s="3">
        <v>-1.614869E-2</v>
      </c>
      <c r="DE207" s="20" t="s">
        <v>926</v>
      </c>
      <c r="DF207" s="5">
        <v>180</v>
      </c>
      <c r="DG207" s="19">
        <v>4.3574241626128692E-4</v>
      </c>
      <c r="DH207" s="5">
        <v>85</v>
      </c>
      <c r="DI207" s="4">
        <v>-1</v>
      </c>
      <c r="DJ207" s="3">
        <v>1.7814719999999999E-2</v>
      </c>
      <c r="DK207" s="3"/>
      <c r="DL207" s="3">
        <v>1.7814719999999999E-2</v>
      </c>
      <c r="DN207" s="20" t="s">
        <v>931</v>
      </c>
      <c r="DO207" s="5">
        <v>171</v>
      </c>
      <c r="DP207" s="19">
        <v>7.9147943520231363E-4</v>
      </c>
      <c r="DQ207" s="5">
        <v>85</v>
      </c>
      <c r="DR207" s="4">
        <v>41.393079999999998</v>
      </c>
      <c r="DS207" s="3">
        <v>6.3589619999999999E-2</v>
      </c>
      <c r="DT207" s="3">
        <v>1.5E-3</v>
      </c>
      <c r="DU207" s="3">
        <v>6.2089619999999998E-2</v>
      </c>
      <c r="DW207" s="20" t="s">
        <v>792</v>
      </c>
      <c r="DX207" s="5">
        <v>119</v>
      </c>
      <c r="DY207" s="19">
        <v>7.3884903565179816E-6</v>
      </c>
      <c r="DZ207" s="5">
        <v>85</v>
      </c>
      <c r="EA207" s="4">
        <v>25.541949152542372</v>
      </c>
      <c r="EB207" s="3">
        <v>6.2639E-4</v>
      </c>
      <c r="EC207" s="3">
        <v>2.3600000000000001E-5</v>
      </c>
      <c r="ED207" s="3">
        <v>6.0278999999999997E-4</v>
      </c>
      <c r="EF207" s="20" t="s">
        <v>883</v>
      </c>
      <c r="EG207" s="5">
        <v>188</v>
      </c>
      <c r="EH207" s="19">
        <v>1.6948236428595951E-6</v>
      </c>
      <c r="EI207" s="5">
        <v>85</v>
      </c>
      <c r="EJ207" s="4">
        <v>3.0361026533275339</v>
      </c>
      <c r="EK207" s="3">
        <v>3.7115999999999999E-4</v>
      </c>
      <c r="EL207" s="3">
        <v>9.1959999999999994E-5</v>
      </c>
      <c r="EM207" s="3">
        <v>2.7920000000000001E-4</v>
      </c>
    </row>
    <row r="208" spans="37:143" x14ac:dyDescent="0.35">
      <c r="AK208" s="20" t="s">
        <v>833</v>
      </c>
      <c r="AL208" s="5">
        <v>157</v>
      </c>
      <c r="AM208" s="19">
        <v>-4.5488652149333018E-4</v>
      </c>
      <c r="AN208" s="5">
        <v>207</v>
      </c>
      <c r="AO208" s="4">
        <v>-0.19806225434450653</v>
      </c>
      <c r="AP208" s="3">
        <v>7.5299340000000006E-2</v>
      </c>
      <c r="AQ208" s="3">
        <v>9.3896740000000006E-2</v>
      </c>
      <c r="AR208" s="3">
        <v>-1.85974E-2</v>
      </c>
      <c r="AT208" s="20" t="s">
        <v>926</v>
      </c>
      <c r="AU208" s="5">
        <v>180</v>
      </c>
      <c r="AV208" s="19">
        <v>-4.3607150783307735E-4</v>
      </c>
      <c r="AW208" s="5">
        <v>207</v>
      </c>
      <c r="AX208" s="4">
        <v>-0.63737372231765899</v>
      </c>
      <c r="AY208" s="3">
        <v>1.946266E-2</v>
      </c>
      <c r="AZ208" s="3">
        <v>5.3671400000000001E-2</v>
      </c>
      <c r="BA208" s="3">
        <v>-3.4208740000000001E-2</v>
      </c>
      <c r="BC208" s="20" t="s">
        <v>920</v>
      </c>
      <c r="BD208" s="5">
        <v>217</v>
      </c>
      <c r="BE208" s="19">
        <v>-1.2085554656724116E-5</v>
      </c>
      <c r="BF208" s="5">
        <v>207</v>
      </c>
      <c r="BG208" s="4">
        <v>-1</v>
      </c>
      <c r="BH208" s="3"/>
      <c r="BI208" s="3">
        <v>9.859999999999999E-4</v>
      </c>
      <c r="BJ208" s="3">
        <v>-9.859999999999999E-4</v>
      </c>
      <c r="BL208" s="20" t="s">
        <v>994</v>
      </c>
      <c r="BM208" s="5">
        <v>172</v>
      </c>
      <c r="BN208" s="19">
        <v>-1.1269071794273367E-4</v>
      </c>
      <c r="BO208" s="5">
        <v>207</v>
      </c>
      <c r="BP208" s="4">
        <v>-0.92821600000000004</v>
      </c>
      <c r="BQ208" s="3">
        <v>1.4356799999999999E-3</v>
      </c>
      <c r="BR208" s="3">
        <v>0.02</v>
      </c>
      <c r="BS208" s="3">
        <v>-1.8564320000000002E-2</v>
      </c>
      <c r="DE208" s="20" t="s">
        <v>871</v>
      </c>
      <c r="DF208" s="5">
        <v>131</v>
      </c>
      <c r="DG208" s="19">
        <v>4.8872380331598582E-4</v>
      </c>
      <c r="DH208" s="5">
        <v>84</v>
      </c>
      <c r="DI208" s="4">
        <v>8.0018862559621304</v>
      </c>
      <c r="DJ208" s="3">
        <v>2.2477799999999999E-2</v>
      </c>
      <c r="DK208" s="3">
        <v>2.49701E-3</v>
      </c>
      <c r="DL208" s="3">
        <v>1.9980789999999998E-2</v>
      </c>
      <c r="DN208" s="20" t="s">
        <v>788</v>
      </c>
      <c r="DO208" s="5">
        <v>62</v>
      </c>
      <c r="DP208" s="19">
        <v>8.2278200744993475E-4</v>
      </c>
      <c r="DQ208" s="5">
        <v>84</v>
      </c>
      <c r="DR208" s="4">
        <v>7.9546248176092238E-3</v>
      </c>
      <c r="DS208" s="3">
        <v>8.1787217600000002</v>
      </c>
      <c r="DT208" s="3">
        <v>8.1141765299999999</v>
      </c>
      <c r="DU208" s="3">
        <v>6.4545230000000231E-2</v>
      </c>
      <c r="DW208" s="20" t="s">
        <v>898</v>
      </c>
      <c r="DX208" s="5">
        <v>166</v>
      </c>
      <c r="DY208" s="19">
        <v>7.97107292531524E-6</v>
      </c>
      <c r="DZ208" s="5">
        <v>84</v>
      </c>
      <c r="EA208" s="4">
        <v>96.773809523809518</v>
      </c>
      <c r="EB208" s="3">
        <v>6.5704000000000001E-4</v>
      </c>
      <c r="EC208" s="3">
        <v>6.72E-6</v>
      </c>
      <c r="ED208" s="3">
        <v>6.5032000000000002E-4</v>
      </c>
      <c r="EF208" s="20" t="s">
        <v>870</v>
      </c>
      <c r="EG208" s="5">
        <v>189</v>
      </c>
      <c r="EH208" s="19">
        <v>1.7323380057280488E-6</v>
      </c>
      <c r="EI208" s="5">
        <v>84</v>
      </c>
      <c r="EJ208" s="4">
        <v>5.7053178728508582</v>
      </c>
      <c r="EK208" s="3">
        <v>3.3540000000000002E-4</v>
      </c>
      <c r="EL208" s="3">
        <v>5.0020000000000012E-5</v>
      </c>
      <c r="EM208" s="3">
        <v>2.8538000000000001E-4</v>
      </c>
    </row>
    <row r="209" spans="37:143" x14ac:dyDescent="0.35">
      <c r="AK209" s="20" t="s">
        <v>980</v>
      </c>
      <c r="AL209" s="5">
        <v>187</v>
      </c>
      <c r="AM209" s="19">
        <v>-4.7111160807357172E-4</v>
      </c>
      <c r="AN209" s="5">
        <v>208</v>
      </c>
      <c r="AO209" s="4">
        <v>-0.80145988256525547</v>
      </c>
      <c r="AP209" s="3">
        <v>4.7713299999999998E-3</v>
      </c>
      <c r="AQ209" s="3">
        <v>2.4032069999999999E-2</v>
      </c>
      <c r="AR209" s="3">
        <v>-1.9260739999999998E-2</v>
      </c>
      <c r="AT209" s="20" t="s">
        <v>927</v>
      </c>
      <c r="AU209" s="5">
        <v>140</v>
      </c>
      <c r="AV209" s="19">
        <v>-6.0684753020570528E-4</v>
      </c>
      <c r="AW209" s="5">
        <v>208</v>
      </c>
      <c r="AX209" s="4">
        <v>-0.12580660190463711</v>
      </c>
      <c r="AY209" s="3">
        <v>0.33079813000000002</v>
      </c>
      <c r="AZ209" s="3">
        <v>0.37840383</v>
      </c>
      <c r="BA209" s="3">
        <v>-4.7605699999999973E-2</v>
      </c>
      <c r="BC209" s="20" t="s">
        <v>982</v>
      </c>
      <c r="BD209" s="5">
        <v>204</v>
      </c>
      <c r="BE209" s="19">
        <v>-1.3189188877100831E-5</v>
      </c>
      <c r="BF209" s="5">
        <v>208</v>
      </c>
      <c r="BG209" s="4">
        <v>-0.98029462406734269</v>
      </c>
      <c r="BH209" s="3">
        <v>2.1630000000000001E-5</v>
      </c>
      <c r="BI209" s="3">
        <v>1.09767E-3</v>
      </c>
      <c r="BJ209" s="3">
        <v>-1.0760400000000001E-3</v>
      </c>
      <c r="BL209" s="20" t="s">
        <v>789</v>
      </c>
      <c r="BM209" s="5">
        <v>187</v>
      </c>
      <c r="BN209" s="19">
        <v>-1.2050457122997636E-4</v>
      </c>
      <c r="BO209" s="5">
        <v>208</v>
      </c>
      <c r="BP209" s="4">
        <v>-0.98037380685230258</v>
      </c>
      <c r="BQ209" s="3">
        <v>3.9741000000000001E-4</v>
      </c>
      <c r="BR209" s="3">
        <v>2.0248960000000003E-2</v>
      </c>
      <c r="BS209" s="3">
        <v>-1.9851550000000003E-2</v>
      </c>
      <c r="DE209" s="20" t="s">
        <v>814</v>
      </c>
      <c r="DF209" s="5">
        <v>169</v>
      </c>
      <c r="DG209" s="19">
        <v>5.6474498942435055E-4</v>
      </c>
      <c r="DH209" s="5">
        <v>83</v>
      </c>
      <c r="DI209" s="4">
        <v>2308.8809999999999</v>
      </c>
      <c r="DJ209" s="3">
        <v>2.3098810000000001E-2</v>
      </c>
      <c r="DK209" s="3">
        <v>1.0000000000000001E-5</v>
      </c>
      <c r="DL209" s="3">
        <v>2.3088810000000001E-2</v>
      </c>
      <c r="DN209" s="20" t="s">
        <v>814</v>
      </c>
      <c r="DO209" s="5">
        <v>169</v>
      </c>
      <c r="DP209" s="19">
        <v>8.6400993787879221E-4</v>
      </c>
      <c r="DQ209" s="5">
        <v>83</v>
      </c>
      <c r="DR209" s="4">
        <v>40.442170457528825</v>
      </c>
      <c r="DS209" s="3">
        <v>6.9455420000000004E-2</v>
      </c>
      <c r="DT209" s="3">
        <v>1.67596E-3</v>
      </c>
      <c r="DU209" s="3">
        <v>6.777946E-2</v>
      </c>
      <c r="DW209" s="20" t="s">
        <v>902</v>
      </c>
      <c r="DX209" s="5">
        <v>138</v>
      </c>
      <c r="DY209" s="19">
        <v>1.3462646001230154E-5</v>
      </c>
      <c r="DZ209" s="5">
        <v>83</v>
      </c>
      <c r="EA209" s="4">
        <v>2.524942528735632</v>
      </c>
      <c r="EB209" s="3">
        <v>1.5333499999999999E-3</v>
      </c>
      <c r="EC209" s="3">
        <v>4.35E-4</v>
      </c>
      <c r="ED209" s="3">
        <v>1.0983499999999999E-3</v>
      </c>
      <c r="EF209" s="20" t="s">
        <v>901</v>
      </c>
      <c r="EG209" s="5">
        <v>161</v>
      </c>
      <c r="EH209" s="19">
        <v>1.9831014895623256E-6</v>
      </c>
      <c r="EI209" s="5">
        <v>83</v>
      </c>
      <c r="EJ209" s="4">
        <v>0.1388734202505495</v>
      </c>
      <c r="EK209" s="3">
        <v>2.6791200000000001E-3</v>
      </c>
      <c r="EL209" s="3">
        <v>2.35243E-3</v>
      </c>
      <c r="EM209" s="3">
        <v>3.2669000000000014E-4</v>
      </c>
    </row>
    <row r="210" spans="37:143" x14ac:dyDescent="0.35">
      <c r="AK210" s="20" t="s">
        <v>923</v>
      </c>
      <c r="AL210" s="5">
        <v>141</v>
      </c>
      <c r="AM210" s="19">
        <v>-6.1218307836393511E-4</v>
      </c>
      <c r="AN210" s="5">
        <v>209</v>
      </c>
      <c r="AO210" s="4">
        <v>-0.17578377266780687</v>
      </c>
      <c r="AP210" s="3">
        <v>0.11735263999999999</v>
      </c>
      <c r="AQ210" s="3">
        <v>0.14238089000000001</v>
      </c>
      <c r="AR210" s="3">
        <v>-2.5028250000000016E-2</v>
      </c>
      <c r="AT210" s="20" t="s">
        <v>803</v>
      </c>
      <c r="AU210" s="5">
        <v>149</v>
      </c>
      <c r="AV210" s="19">
        <v>-6.7715565618325783E-4</v>
      </c>
      <c r="AW210" s="5">
        <v>209</v>
      </c>
      <c r="AX210" s="4">
        <v>-0.21888271550838412</v>
      </c>
      <c r="AY210" s="3">
        <v>0.18957133000000001</v>
      </c>
      <c r="AZ210" s="3">
        <v>0.24269252999999999</v>
      </c>
      <c r="BA210" s="3">
        <v>-5.312119999999998E-2</v>
      </c>
      <c r="BC210" s="20" t="s">
        <v>754</v>
      </c>
      <c r="BD210" s="5">
        <v>190</v>
      </c>
      <c r="BE210" s="19">
        <v>-1.3371330197789388E-5</v>
      </c>
      <c r="BF210" s="5">
        <v>209</v>
      </c>
      <c r="BG210" s="4">
        <v>-0.77142291428005716</v>
      </c>
      <c r="BH210" s="3">
        <v>3.2323999999999997E-4</v>
      </c>
      <c r="BI210" s="3">
        <v>1.4141399999999999E-3</v>
      </c>
      <c r="BJ210" s="3">
        <v>-1.0908999999999999E-3</v>
      </c>
      <c r="BL210" s="20" t="s">
        <v>991</v>
      </c>
      <c r="BM210" s="5">
        <v>130</v>
      </c>
      <c r="BN210" s="19">
        <v>-1.2538684095675121E-4</v>
      </c>
      <c r="BO210" s="5">
        <v>209</v>
      </c>
      <c r="BP210" s="4">
        <v>-0.29956839540549951</v>
      </c>
      <c r="BQ210" s="3">
        <v>4.8296159999999998E-2</v>
      </c>
      <c r="BR210" s="3">
        <v>6.8951999999999999E-2</v>
      </c>
      <c r="BS210" s="3">
        <v>-2.0655840000000002E-2</v>
      </c>
      <c r="DE210" s="20" t="s">
        <v>874</v>
      </c>
      <c r="DF210" s="5">
        <v>174</v>
      </c>
      <c r="DG210" s="19">
        <v>6.2416587740463851E-4</v>
      </c>
      <c r="DH210" s="5">
        <v>82</v>
      </c>
      <c r="DI210" s="4">
        <v>1.6543467676634744</v>
      </c>
      <c r="DJ210" s="3">
        <v>4.0943060000000003E-2</v>
      </c>
      <c r="DK210" s="3">
        <v>1.542491E-2</v>
      </c>
      <c r="DL210" s="3">
        <v>2.5518150000000003E-2</v>
      </c>
      <c r="DN210" s="20" t="s">
        <v>772</v>
      </c>
      <c r="DO210" s="5">
        <v>166</v>
      </c>
      <c r="DP210" s="19">
        <v>1.0221556098967694E-3</v>
      </c>
      <c r="DQ210" s="5">
        <v>82</v>
      </c>
      <c r="DR210" s="4">
        <v>30.161971036298667</v>
      </c>
      <c r="DS210" s="3">
        <v>8.2844100000000004E-2</v>
      </c>
      <c r="DT210" s="3">
        <v>2.6584999999999998E-3</v>
      </c>
      <c r="DU210" s="3">
        <v>8.018560000000001E-2</v>
      </c>
      <c r="DW210" s="20" t="s">
        <v>901</v>
      </c>
      <c r="DX210" s="5">
        <v>161</v>
      </c>
      <c r="DY210" s="19">
        <v>1.4920879710672824E-5</v>
      </c>
      <c r="DZ210" s="5">
        <v>82</v>
      </c>
      <c r="EA210" s="4">
        <v>0.91253373313343356</v>
      </c>
      <c r="EB210" s="3">
        <v>2.5513200000000002E-3</v>
      </c>
      <c r="EC210" s="3">
        <v>1.3339999999999999E-3</v>
      </c>
      <c r="ED210" s="3">
        <v>1.2173200000000003E-3</v>
      </c>
      <c r="EF210" s="20" t="s">
        <v>865</v>
      </c>
      <c r="EG210" s="5">
        <v>162</v>
      </c>
      <c r="EH210" s="19">
        <v>2.3734815342338903E-6</v>
      </c>
      <c r="EI210" s="5">
        <v>82</v>
      </c>
      <c r="EJ210" s="4">
        <v>0.174944071588367</v>
      </c>
      <c r="EK210" s="3">
        <v>2.6260000000000003E-3</v>
      </c>
      <c r="EL210" s="3">
        <v>2.235E-3</v>
      </c>
      <c r="EM210" s="3">
        <v>3.9100000000000029E-4</v>
      </c>
    </row>
    <row r="211" spans="37:143" x14ac:dyDescent="0.35">
      <c r="AK211" s="20" t="s">
        <v>972</v>
      </c>
      <c r="AL211" s="5">
        <v>191</v>
      </c>
      <c r="AM211" s="19">
        <v>-6.4303114224259299E-4</v>
      </c>
      <c r="AN211" s="5">
        <v>210</v>
      </c>
      <c r="AO211" s="4">
        <v>-0.95994997489616141</v>
      </c>
      <c r="AP211" s="3">
        <v>1.0968200000000001E-3</v>
      </c>
      <c r="AQ211" s="3">
        <v>2.7386250000000001E-2</v>
      </c>
      <c r="AR211" s="3">
        <v>-2.6289430000000003E-2</v>
      </c>
      <c r="AT211" s="20" t="s">
        <v>843</v>
      </c>
      <c r="AU211" s="5">
        <v>72</v>
      </c>
      <c r="AV211" s="19">
        <v>-7.470848028143499E-4</v>
      </c>
      <c r="AW211" s="5">
        <v>210</v>
      </c>
      <c r="AX211" s="4">
        <v>-9.4731972776956885E-3</v>
      </c>
      <c r="AY211" s="3">
        <v>6.1280022900000004</v>
      </c>
      <c r="AZ211" s="3">
        <v>6.1866092599999991</v>
      </c>
      <c r="BA211" s="3">
        <v>-5.8606969999998704E-2</v>
      </c>
      <c r="BC211" s="20" t="s">
        <v>837</v>
      </c>
      <c r="BD211" s="5">
        <v>132</v>
      </c>
      <c r="BE211" s="19">
        <v>-1.4041428852031918E-5</v>
      </c>
      <c r="BF211" s="5">
        <v>210</v>
      </c>
      <c r="BG211" s="4">
        <v>-5.8354082447675704E-2</v>
      </c>
      <c r="BH211" s="3">
        <v>1.8485789999999998E-2</v>
      </c>
      <c r="BI211" s="3">
        <v>1.963136E-2</v>
      </c>
      <c r="BJ211" s="3">
        <v>-1.145570000000002E-3</v>
      </c>
      <c r="BL211" s="20" t="s">
        <v>806</v>
      </c>
      <c r="BM211" s="5">
        <v>175</v>
      </c>
      <c r="BN211" s="19">
        <v>-1.2743392325288854E-4</v>
      </c>
      <c r="BO211" s="5">
        <v>210</v>
      </c>
      <c r="BP211" s="4">
        <v>-0.94898343884088165</v>
      </c>
      <c r="BQ211" s="3">
        <v>1.12857E-3</v>
      </c>
      <c r="BR211" s="3">
        <v>2.2121640000000001E-2</v>
      </c>
      <c r="BS211" s="3">
        <v>-2.0993070000000003E-2</v>
      </c>
      <c r="DE211" s="20" t="s">
        <v>990</v>
      </c>
      <c r="DF211" s="5">
        <v>144</v>
      </c>
      <c r="DG211" s="19">
        <v>7.094379604821484E-4</v>
      </c>
      <c r="DH211" s="5">
        <v>81</v>
      </c>
      <c r="DI211" s="4">
        <v>0.43382173785777933</v>
      </c>
      <c r="DJ211" s="3">
        <v>9.5862209999999989E-2</v>
      </c>
      <c r="DK211" s="3">
        <v>6.6857830000000007E-2</v>
      </c>
      <c r="DL211" s="3">
        <v>2.9004379999999982E-2</v>
      </c>
      <c r="DN211" s="20" t="s">
        <v>763</v>
      </c>
      <c r="DO211" s="5">
        <v>145</v>
      </c>
      <c r="DP211" s="19">
        <v>1.1349433306835164E-3</v>
      </c>
      <c r="DQ211" s="5">
        <v>81</v>
      </c>
      <c r="DR211" s="4">
        <v>0.50758818033895592</v>
      </c>
      <c r="DS211" s="3">
        <v>0.26443854999999999</v>
      </c>
      <c r="DT211" s="3">
        <v>0.17540503000000002</v>
      </c>
      <c r="DU211" s="3">
        <v>8.9033519999999977E-2</v>
      </c>
      <c r="DW211" s="20" t="s">
        <v>799</v>
      </c>
      <c r="DX211" s="5">
        <v>163</v>
      </c>
      <c r="DY211" s="19">
        <v>1.5647361277106936E-5</v>
      </c>
      <c r="DZ211" s="5">
        <v>81</v>
      </c>
      <c r="EA211" s="4">
        <v>18.174686788154901</v>
      </c>
      <c r="EB211" s="3">
        <v>1.34683E-3</v>
      </c>
      <c r="EC211" s="3">
        <v>7.0239999999999992E-5</v>
      </c>
      <c r="ED211" s="3">
        <v>1.27659E-3</v>
      </c>
      <c r="EF211" s="20" t="s">
        <v>816</v>
      </c>
      <c r="EG211" s="5">
        <v>181</v>
      </c>
      <c r="EH211" s="19">
        <v>4.203551132548038E-6</v>
      </c>
      <c r="EI211" s="5">
        <v>81</v>
      </c>
      <c r="EJ211" s="4">
        <v>-1</v>
      </c>
      <c r="EK211" s="3">
        <v>6.9247999999999998E-4</v>
      </c>
      <c r="EL211" s="3"/>
      <c r="EM211" s="3">
        <v>6.9247999999999998E-4</v>
      </c>
    </row>
    <row r="212" spans="37:143" x14ac:dyDescent="0.35">
      <c r="AK212" s="20" t="s">
        <v>803</v>
      </c>
      <c r="AL212" s="5">
        <v>149</v>
      </c>
      <c r="AM212" s="19">
        <v>-8.4650146700274262E-4</v>
      </c>
      <c r="AN212" s="5">
        <v>211</v>
      </c>
      <c r="AO212" s="4">
        <v>-0.15437652244167344</v>
      </c>
      <c r="AP212" s="3">
        <v>0.18957133000000001</v>
      </c>
      <c r="AQ212" s="3">
        <v>0.22417935999999999</v>
      </c>
      <c r="AR212" s="3">
        <v>-3.4608029999999984E-2</v>
      </c>
      <c r="AT212" s="20" t="s">
        <v>1033</v>
      </c>
      <c r="AU212" s="5">
        <v>168</v>
      </c>
      <c r="AV212" s="19">
        <v>-8.2379555093583081E-4</v>
      </c>
      <c r="AW212" s="5">
        <v>211</v>
      </c>
      <c r="AX212" s="4">
        <v>-0.45535636526287404</v>
      </c>
      <c r="AY212" s="3">
        <v>7.729649999999999E-2</v>
      </c>
      <c r="AZ212" s="3">
        <v>0.14192124</v>
      </c>
      <c r="BA212" s="3">
        <v>-6.4624740000000014E-2</v>
      </c>
      <c r="BC212" s="20" t="s">
        <v>908</v>
      </c>
      <c r="BD212" s="5">
        <v>78</v>
      </c>
      <c r="BE212" s="19">
        <v>-1.5469019674412101E-5</v>
      </c>
      <c r="BF212" s="5">
        <v>211</v>
      </c>
      <c r="BG212" s="4">
        <v>-1.4249635815917205E-3</v>
      </c>
      <c r="BH212" s="3">
        <v>0.8844027000000001</v>
      </c>
      <c r="BI212" s="3">
        <v>0.88566473999999995</v>
      </c>
      <c r="BJ212" s="3">
        <v>-1.2620399999998533E-3</v>
      </c>
      <c r="BL212" s="20" t="s">
        <v>922</v>
      </c>
      <c r="BM212" s="5">
        <v>159</v>
      </c>
      <c r="BN212" s="19">
        <v>-1.6084003846727888E-4</v>
      </c>
      <c r="BO212" s="5">
        <v>211</v>
      </c>
      <c r="BP212" s="4">
        <v>-0.87854838180228434</v>
      </c>
      <c r="BQ212" s="3">
        <v>3.6628799999999999E-3</v>
      </c>
      <c r="BR212" s="3">
        <v>3.0159170000000003E-2</v>
      </c>
      <c r="BS212" s="3">
        <v>-2.6496290000000002E-2</v>
      </c>
      <c r="DE212" s="20" t="s">
        <v>845</v>
      </c>
      <c r="DF212" s="5">
        <v>155</v>
      </c>
      <c r="DG212" s="19">
        <v>7.2417565369708092E-4</v>
      </c>
      <c r="DH212" s="5">
        <v>80</v>
      </c>
      <c r="DI212" s="4">
        <v>0.55254606430806952</v>
      </c>
      <c r="DJ212" s="3">
        <v>8.3189609999999997E-2</v>
      </c>
      <c r="DK212" s="3">
        <v>5.3582699999999997E-2</v>
      </c>
      <c r="DL212" s="3">
        <v>2.960691E-2</v>
      </c>
      <c r="DN212" s="20" t="s">
        <v>784</v>
      </c>
      <c r="DO212" s="5">
        <v>105</v>
      </c>
      <c r="DP212" s="19">
        <v>1.1433976422256878E-3</v>
      </c>
      <c r="DQ212" s="5">
        <v>80</v>
      </c>
      <c r="DR212" s="4">
        <v>8.7892835357478383E-2</v>
      </c>
      <c r="DS212" s="3">
        <v>1.11022065</v>
      </c>
      <c r="DT212" s="3">
        <v>1.0205239099999999</v>
      </c>
      <c r="DU212" s="3">
        <v>8.9696740000000164E-2</v>
      </c>
      <c r="DW212" s="20" t="s">
        <v>1025</v>
      </c>
      <c r="DX212" s="5">
        <v>169</v>
      </c>
      <c r="DY212" s="19">
        <v>1.7170803050214685E-5</v>
      </c>
      <c r="DZ212" s="5">
        <v>80</v>
      </c>
      <c r="EA212" s="4">
        <v>-1</v>
      </c>
      <c r="EB212" s="3">
        <v>1.40088E-3</v>
      </c>
      <c r="EC212" s="3"/>
      <c r="ED212" s="3">
        <v>1.40088E-3</v>
      </c>
      <c r="EF212" s="20" t="s">
        <v>882</v>
      </c>
      <c r="EG212" s="5">
        <v>174</v>
      </c>
      <c r="EH212" s="19">
        <v>4.6789758736252726E-6</v>
      </c>
      <c r="EI212" s="5">
        <v>80</v>
      </c>
      <c r="EJ212" s="4">
        <v>1.3799029699779801</v>
      </c>
      <c r="EK212" s="3">
        <v>1.3293900000000002E-3</v>
      </c>
      <c r="EL212" s="3">
        <v>5.5859000000000008E-4</v>
      </c>
      <c r="EM212" s="3">
        <v>7.7080000000000009E-4</v>
      </c>
    </row>
    <row r="213" spans="37:143" x14ac:dyDescent="0.35">
      <c r="AK213" s="20" t="s">
        <v>1017</v>
      </c>
      <c r="AL213" s="5">
        <v>205</v>
      </c>
      <c r="AM213" s="19">
        <v>-9.025623282342631E-4</v>
      </c>
      <c r="AN213" s="5">
        <v>212</v>
      </c>
      <c r="AO213" s="4">
        <v>-1</v>
      </c>
      <c r="AP213" s="3"/>
      <c r="AQ213" s="3">
        <v>3.6900000000000002E-2</v>
      </c>
      <c r="AR213" s="3">
        <v>-3.6900000000000002E-2</v>
      </c>
      <c r="AT213" s="20" t="s">
        <v>986</v>
      </c>
      <c r="AU213" s="5">
        <v>205</v>
      </c>
      <c r="AV213" s="19">
        <v>-8.7497025512958714E-4</v>
      </c>
      <c r="AW213" s="5">
        <v>212</v>
      </c>
      <c r="AX213" s="4">
        <v>-1</v>
      </c>
      <c r="AY213" s="3"/>
      <c r="AZ213" s="3">
        <v>6.8639270000000002E-2</v>
      </c>
      <c r="BA213" s="3">
        <v>-6.8639270000000002E-2</v>
      </c>
      <c r="BC213" s="20" t="s">
        <v>984</v>
      </c>
      <c r="BD213" s="5">
        <v>195</v>
      </c>
      <c r="BE213" s="19">
        <v>-1.5511306858557608E-5</v>
      </c>
      <c r="BF213" s="5">
        <v>212</v>
      </c>
      <c r="BG213" s="4">
        <v>-0.92387043080225151</v>
      </c>
      <c r="BH213" s="3">
        <v>1.0428E-4</v>
      </c>
      <c r="BI213" s="3">
        <v>1.36977E-3</v>
      </c>
      <c r="BJ213" s="3">
        <v>-1.26549E-3</v>
      </c>
      <c r="BL213" s="20" t="s">
        <v>889</v>
      </c>
      <c r="BM213" s="5">
        <v>112</v>
      </c>
      <c r="BN213" s="19">
        <v>-1.6573705898722022E-4</v>
      </c>
      <c r="BO213" s="5">
        <v>212</v>
      </c>
      <c r="BP213" s="4">
        <v>-0.10659267842125442</v>
      </c>
      <c r="BQ213" s="3">
        <v>0.22884038000000001</v>
      </c>
      <c r="BR213" s="3">
        <v>0.25614338999999997</v>
      </c>
      <c r="BS213" s="3">
        <v>-2.7303009999999961E-2</v>
      </c>
      <c r="DE213" s="20" t="s">
        <v>785</v>
      </c>
      <c r="DF213" s="5">
        <v>165</v>
      </c>
      <c r="DG213" s="19">
        <v>8.1188979159439896E-4</v>
      </c>
      <c r="DH213" s="5">
        <v>79</v>
      </c>
      <c r="DI213" s="4">
        <v>10.013509029147887</v>
      </c>
      <c r="DJ213" s="3">
        <v>3.65078E-2</v>
      </c>
      <c r="DK213" s="3">
        <v>3.31482E-3</v>
      </c>
      <c r="DL213" s="3">
        <v>3.3192979999999997E-2</v>
      </c>
      <c r="DN213" s="20" t="s">
        <v>897</v>
      </c>
      <c r="DO213" s="5">
        <v>162</v>
      </c>
      <c r="DP213" s="19">
        <v>1.180895309413714E-3</v>
      </c>
      <c r="DQ213" s="5">
        <v>79</v>
      </c>
      <c r="DR213" s="4">
        <v>6.2831340541251786</v>
      </c>
      <c r="DS213" s="3">
        <v>0.10738231000000001</v>
      </c>
      <c r="DT213" s="3">
        <v>1.474397E-2</v>
      </c>
      <c r="DU213" s="3">
        <v>9.2638340000000013E-2</v>
      </c>
      <c r="DW213" s="20" t="s">
        <v>994</v>
      </c>
      <c r="DX213" s="5">
        <v>172</v>
      </c>
      <c r="DY213" s="19">
        <v>1.7597352038099065E-5</v>
      </c>
      <c r="DZ213" s="5">
        <v>79</v>
      </c>
      <c r="EA213" s="4">
        <v>-1</v>
      </c>
      <c r="EB213" s="3">
        <v>1.4356799999999999E-3</v>
      </c>
      <c r="EC213" s="3"/>
      <c r="ED213" s="3">
        <v>1.4356799999999999E-3</v>
      </c>
      <c r="EF213" s="20" t="s">
        <v>847</v>
      </c>
      <c r="EG213" s="5">
        <v>177</v>
      </c>
      <c r="EH213" s="19">
        <v>5.785770983949734E-6</v>
      </c>
      <c r="EI213" s="5">
        <v>79</v>
      </c>
      <c r="EJ213" s="4">
        <v>28.665563909774434</v>
      </c>
      <c r="EK213" s="3">
        <v>9.8638000000000003E-4</v>
      </c>
      <c r="EL213" s="3">
        <v>3.3250000000000002E-5</v>
      </c>
      <c r="EM213" s="3">
        <v>9.5313000000000006E-4</v>
      </c>
    </row>
    <row r="214" spans="37:143" x14ac:dyDescent="0.35">
      <c r="AK214" s="20" t="s">
        <v>1003</v>
      </c>
      <c r="AL214" s="5">
        <v>114</v>
      </c>
      <c r="AM214" s="19">
        <v>-9.051102934844571E-4</v>
      </c>
      <c r="AN214" s="5">
        <v>213</v>
      </c>
      <c r="AO214" s="4">
        <v>-5.1880690214705205E-2</v>
      </c>
      <c r="AP214" s="3">
        <v>0.67625099</v>
      </c>
      <c r="AQ214" s="3">
        <v>0.71325516</v>
      </c>
      <c r="AR214" s="3">
        <v>-3.7004170000000003E-2</v>
      </c>
      <c r="AT214" s="20" t="s">
        <v>882</v>
      </c>
      <c r="AU214" s="5">
        <v>195</v>
      </c>
      <c r="AV214" s="19">
        <v>-8.9794127301990874E-4</v>
      </c>
      <c r="AW214" s="5">
        <v>213</v>
      </c>
      <c r="AX214" s="4">
        <v>-0.97715667596363442</v>
      </c>
      <c r="AY214" s="3">
        <v>1.6467299999999999E-3</v>
      </c>
      <c r="AZ214" s="3">
        <v>7.2088020000000003E-2</v>
      </c>
      <c r="BA214" s="3">
        <v>-7.0441290000000004E-2</v>
      </c>
      <c r="BC214" s="20" t="s">
        <v>791</v>
      </c>
      <c r="BD214" s="5">
        <v>183</v>
      </c>
      <c r="BE214" s="19">
        <v>-1.7554697139310626E-5</v>
      </c>
      <c r="BF214" s="5">
        <v>213</v>
      </c>
      <c r="BG214" s="4">
        <v>-1</v>
      </c>
      <c r="BH214" s="3"/>
      <c r="BI214" s="3">
        <v>1.4322E-3</v>
      </c>
      <c r="BJ214" s="3">
        <v>-1.4322E-3</v>
      </c>
      <c r="BL214" s="20" t="s">
        <v>840</v>
      </c>
      <c r="BM214" s="5">
        <v>141</v>
      </c>
      <c r="BN214" s="19">
        <v>-1.8071044951419927E-4</v>
      </c>
      <c r="BO214" s="5">
        <v>213</v>
      </c>
      <c r="BP214" s="4">
        <v>-0.63640438984794756</v>
      </c>
      <c r="BQ214" s="3">
        <v>1.7008249999999999E-2</v>
      </c>
      <c r="BR214" s="3">
        <v>4.6777930000000002E-2</v>
      </c>
      <c r="BS214" s="3">
        <v>-2.9769680000000003E-2</v>
      </c>
      <c r="DE214" s="20" t="s">
        <v>922</v>
      </c>
      <c r="DF214" s="5">
        <v>173</v>
      </c>
      <c r="DG214" s="19">
        <v>8.1414179467192006E-4</v>
      </c>
      <c r="DH214" s="5">
        <v>78</v>
      </c>
      <c r="DI214" s="4">
        <v>5.4602355681687689</v>
      </c>
      <c r="DJ214" s="3">
        <v>3.9380949999999998E-2</v>
      </c>
      <c r="DK214" s="3">
        <v>6.0958999999999996E-3</v>
      </c>
      <c r="DL214" s="3">
        <v>3.3285049999999997E-2</v>
      </c>
      <c r="DN214" s="20" t="s">
        <v>873</v>
      </c>
      <c r="DO214" s="5">
        <v>164</v>
      </c>
      <c r="DP214" s="19">
        <v>1.1944646311326122E-3</v>
      </c>
      <c r="DQ214" s="5">
        <v>78</v>
      </c>
      <c r="DR214" s="4">
        <v>-1</v>
      </c>
      <c r="DS214" s="3">
        <v>9.3702819999999992E-2</v>
      </c>
      <c r="DT214" s="3"/>
      <c r="DU214" s="3">
        <v>9.3702819999999992E-2</v>
      </c>
      <c r="DW214" s="20" t="s">
        <v>986</v>
      </c>
      <c r="DX214" s="5">
        <v>168</v>
      </c>
      <c r="DY214" s="19">
        <v>1.8772568042649481E-5</v>
      </c>
      <c r="DZ214" s="5">
        <v>78</v>
      </c>
      <c r="EA214" s="4">
        <v>-1</v>
      </c>
      <c r="EB214" s="3">
        <v>1.53156E-3</v>
      </c>
      <c r="EC214" s="3"/>
      <c r="ED214" s="3">
        <v>1.53156E-3</v>
      </c>
      <c r="EF214" s="20" t="s">
        <v>790</v>
      </c>
      <c r="EG214" s="5">
        <v>173</v>
      </c>
      <c r="EH214" s="19">
        <v>6.2797100950510431E-6</v>
      </c>
      <c r="EI214" s="5">
        <v>78</v>
      </c>
      <c r="EJ214" s="4">
        <v>2.8883739111011839</v>
      </c>
      <c r="EK214" s="3">
        <v>1.39266E-3</v>
      </c>
      <c r="EL214" s="3">
        <v>3.5816E-4</v>
      </c>
      <c r="EM214" s="3">
        <v>1.0345E-3</v>
      </c>
    </row>
    <row r="215" spans="37:143" x14ac:dyDescent="0.35">
      <c r="AK215" s="20" t="s">
        <v>994</v>
      </c>
      <c r="AL215" s="5">
        <v>205</v>
      </c>
      <c r="AM215" s="19">
        <v>-9.9527871604342924E-4</v>
      </c>
      <c r="AN215" s="5">
        <v>214</v>
      </c>
      <c r="AO215" s="4">
        <v>-1</v>
      </c>
      <c r="AP215" s="3"/>
      <c r="AQ215" s="3">
        <v>4.0690579999999997E-2</v>
      </c>
      <c r="AR215" s="3">
        <v>-4.0690579999999997E-2</v>
      </c>
      <c r="AT215" s="20" t="s">
        <v>859</v>
      </c>
      <c r="AU215" s="5">
        <v>82</v>
      </c>
      <c r="AV215" s="19">
        <v>-9.3627261828588618E-4</v>
      </c>
      <c r="AW215" s="5">
        <v>214</v>
      </c>
      <c r="AX215" s="4">
        <v>-1.9387062111759779E-2</v>
      </c>
      <c r="AY215" s="3">
        <v>3.71507261</v>
      </c>
      <c r="AZ215" s="3">
        <v>3.7885209</v>
      </c>
      <c r="BA215" s="3">
        <v>-7.3448289999999972E-2</v>
      </c>
      <c r="BC215" s="20" t="s">
        <v>1014</v>
      </c>
      <c r="BD215" s="5">
        <v>192</v>
      </c>
      <c r="BE215" s="19">
        <v>-1.8532205236545669E-5</v>
      </c>
      <c r="BF215" s="5">
        <v>214</v>
      </c>
      <c r="BG215" s="4">
        <v>-0.83897011902449847</v>
      </c>
      <c r="BH215" s="3">
        <v>2.9020000000000001E-4</v>
      </c>
      <c r="BI215" s="3">
        <v>1.80215E-3</v>
      </c>
      <c r="BJ215" s="3">
        <v>-1.51195E-3</v>
      </c>
      <c r="BL215" s="20" t="s">
        <v>990</v>
      </c>
      <c r="BM215" s="5">
        <v>145</v>
      </c>
      <c r="BN215" s="19">
        <v>-2.4495537420059238E-4</v>
      </c>
      <c r="BO215" s="5">
        <v>214</v>
      </c>
      <c r="BP215" s="4">
        <v>-0.72811028726777427</v>
      </c>
      <c r="BQ215" s="3">
        <v>1.506862E-2</v>
      </c>
      <c r="BR215" s="3">
        <v>5.5421810000000002E-2</v>
      </c>
      <c r="BS215" s="3">
        <v>-4.0353190000000004E-2</v>
      </c>
      <c r="DE215" s="20" t="s">
        <v>921</v>
      </c>
      <c r="DF215" s="5">
        <v>132</v>
      </c>
      <c r="DG215" s="19">
        <v>9.5737501180697977E-4</v>
      </c>
      <c r="DH215" s="5">
        <v>77</v>
      </c>
      <c r="DI215" s="4">
        <v>0.1171991384123916</v>
      </c>
      <c r="DJ215" s="3">
        <v>0.37311045999999998</v>
      </c>
      <c r="DK215" s="3">
        <v>0.33396952000000002</v>
      </c>
      <c r="DL215" s="3">
        <v>3.9140939999999957E-2</v>
      </c>
      <c r="DN215" s="20" t="s">
        <v>807</v>
      </c>
      <c r="DO215" s="5">
        <v>123</v>
      </c>
      <c r="DP215" s="19">
        <v>1.2760160660020994E-3</v>
      </c>
      <c r="DQ215" s="5">
        <v>77</v>
      </c>
      <c r="DR215" s="4">
        <v>0.21873728907818402</v>
      </c>
      <c r="DS215" s="3">
        <v>0.55772843000000005</v>
      </c>
      <c r="DT215" s="3">
        <v>0.45762809999999998</v>
      </c>
      <c r="DU215" s="3">
        <v>0.10010033000000007</v>
      </c>
      <c r="DW215" s="20" t="s">
        <v>772</v>
      </c>
      <c r="DX215" s="5">
        <v>150</v>
      </c>
      <c r="DY215" s="19">
        <v>2.029196495466523E-5</v>
      </c>
      <c r="DZ215" s="5">
        <v>77</v>
      </c>
      <c r="EA215" s="4">
        <v>0.20588279186377956</v>
      </c>
      <c r="EB215" s="3">
        <v>9.6965999999999997E-3</v>
      </c>
      <c r="EC215" s="3">
        <v>8.0410799999999991E-3</v>
      </c>
      <c r="ED215" s="3">
        <v>1.6555200000000006E-3</v>
      </c>
      <c r="EF215" s="20" t="s">
        <v>1025</v>
      </c>
      <c r="EG215" s="5">
        <v>169</v>
      </c>
      <c r="EH215" s="19">
        <v>9.2123863068645362E-6</v>
      </c>
      <c r="EI215" s="5">
        <v>77</v>
      </c>
      <c r="EJ215" s="4">
        <v>-1</v>
      </c>
      <c r="EK215" s="3">
        <v>1.5176199999999999E-3</v>
      </c>
      <c r="EL215" s="3"/>
      <c r="EM215" s="3">
        <v>1.5176199999999999E-3</v>
      </c>
    </row>
    <row r="216" spans="37:143" x14ac:dyDescent="0.35">
      <c r="AK216" s="20" t="s">
        <v>867</v>
      </c>
      <c r="AL216" s="5">
        <v>120</v>
      </c>
      <c r="AM216" s="19">
        <v>-1.0734352325381042E-3</v>
      </c>
      <c r="AN216" s="5">
        <v>215</v>
      </c>
      <c r="AO216" s="4">
        <v>-0.15237493081899889</v>
      </c>
      <c r="AP216" s="3">
        <v>0.2441267</v>
      </c>
      <c r="AQ216" s="3">
        <v>0.28801260000000001</v>
      </c>
      <c r="AR216" s="3">
        <v>-4.3885900000000005E-2</v>
      </c>
      <c r="AT216" s="20" t="s">
        <v>976</v>
      </c>
      <c r="AU216" s="5">
        <v>205</v>
      </c>
      <c r="AV216" s="19">
        <v>-9.3845420339690058E-4</v>
      </c>
      <c r="AW216" s="5">
        <v>215</v>
      </c>
      <c r="AX216" s="4">
        <v>-1</v>
      </c>
      <c r="AY216" s="3"/>
      <c r="AZ216" s="3">
        <v>7.361943E-2</v>
      </c>
      <c r="BA216" s="3">
        <v>-7.361943E-2</v>
      </c>
      <c r="BC216" s="20" t="s">
        <v>763</v>
      </c>
      <c r="BD216" s="5">
        <v>208</v>
      </c>
      <c r="BE216" s="19">
        <v>-2.8311453641536303E-5</v>
      </c>
      <c r="BF216" s="5">
        <v>215</v>
      </c>
      <c r="BG216" s="4">
        <v>-0.97976246023329794</v>
      </c>
      <c r="BH216" s="3">
        <v>4.7710000000000002E-5</v>
      </c>
      <c r="BI216" s="3">
        <v>2.3574999999999998E-3</v>
      </c>
      <c r="BJ216" s="3">
        <v>-2.3097899999999999E-3</v>
      </c>
      <c r="BL216" s="20" t="s">
        <v>979</v>
      </c>
      <c r="BM216" s="5">
        <v>135</v>
      </c>
      <c r="BN216" s="19">
        <v>-2.7786463656695958E-4</v>
      </c>
      <c r="BO216" s="5">
        <v>215</v>
      </c>
      <c r="BP216" s="4">
        <v>-0.5889106701089486</v>
      </c>
      <c r="BQ216" s="3">
        <v>3.1952950000000001E-2</v>
      </c>
      <c r="BR216" s="3">
        <v>7.772751E-2</v>
      </c>
      <c r="BS216" s="3">
        <v>-4.5774559999999999E-2</v>
      </c>
      <c r="DE216" s="20" t="s">
        <v>930</v>
      </c>
      <c r="DF216" s="5">
        <v>115</v>
      </c>
      <c r="DG216" s="19">
        <v>1.3918286473345344E-3</v>
      </c>
      <c r="DH216" s="5">
        <v>76</v>
      </c>
      <c r="DI216" s="4">
        <v>0.15103541850513014</v>
      </c>
      <c r="DJ216" s="3">
        <v>0.43365545999999988</v>
      </c>
      <c r="DK216" s="3">
        <v>0.37675249</v>
      </c>
      <c r="DL216" s="3">
        <v>5.6902969999999886E-2</v>
      </c>
      <c r="DN216" s="20" t="s">
        <v>934</v>
      </c>
      <c r="DO216" s="5">
        <v>150</v>
      </c>
      <c r="DP216" s="19">
        <v>1.3372328942974948E-3</v>
      </c>
      <c r="DQ216" s="5">
        <v>76</v>
      </c>
      <c r="DR216" s="4">
        <v>1.3501433316760489</v>
      </c>
      <c r="DS216" s="3">
        <v>0.18260004999999999</v>
      </c>
      <c r="DT216" s="3">
        <v>7.7697410000000008E-2</v>
      </c>
      <c r="DU216" s="3">
        <v>0.10490263999999998</v>
      </c>
      <c r="DW216" s="20" t="s">
        <v>864</v>
      </c>
      <c r="DX216" s="5">
        <v>136</v>
      </c>
      <c r="DY216" s="19">
        <v>2.0945271306798489E-5</v>
      </c>
      <c r="DZ216" s="5">
        <v>76</v>
      </c>
      <c r="EA216" s="4">
        <v>0.24722940791796155</v>
      </c>
      <c r="EB216" s="3">
        <v>8.6207000000000002E-3</v>
      </c>
      <c r="EC216" s="3">
        <v>6.9118799999999996E-3</v>
      </c>
      <c r="ED216" s="3">
        <v>1.7088200000000007E-3</v>
      </c>
      <c r="EF216" s="20" t="s">
        <v>986</v>
      </c>
      <c r="EG216" s="5">
        <v>168</v>
      </c>
      <c r="EH216" s="19">
        <v>9.4862168746632343E-6</v>
      </c>
      <c r="EI216" s="5">
        <v>76</v>
      </c>
      <c r="EJ216" s="4">
        <v>-1</v>
      </c>
      <c r="EK216" s="3">
        <v>1.56273E-3</v>
      </c>
      <c r="EL216" s="3"/>
      <c r="EM216" s="3">
        <v>1.56273E-3</v>
      </c>
    </row>
    <row r="217" spans="37:143" x14ac:dyDescent="0.35">
      <c r="AK217" s="20" t="s">
        <v>991</v>
      </c>
      <c r="AL217" s="5">
        <v>163</v>
      </c>
      <c r="AM217" s="19">
        <v>-1.4252784877675122E-3</v>
      </c>
      <c r="AN217" s="5">
        <v>216</v>
      </c>
      <c r="AO217" s="4">
        <v>-0.39021081173638117</v>
      </c>
      <c r="AP217" s="3">
        <v>9.1060349999999984E-2</v>
      </c>
      <c r="AQ217" s="3">
        <v>0.14933087</v>
      </c>
      <c r="AR217" s="3">
        <v>-5.827052000000002E-2</v>
      </c>
      <c r="AT217" s="20" t="s">
        <v>993</v>
      </c>
      <c r="AU217" s="5">
        <v>152</v>
      </c>
      <c r="AV217" s="19">
        <v>-1.0352739296218168E-3</v>
      </c>
      <c r="AW217" s="5">
        <v>216</v>
      </c>
      <c r="AX217" s="4">
        <v>-0.33241930477754389</v>
      </c>
      <c r="AY217" s="3">
        <v>0.16309932999999999</v>
      </c>
      <c r="AZ217" s="3">
        <v>0.24431402999999999</v>
      </c>
      <c r="BA217" s="3">
        <v>-8.1214700000000001E-2</v>
      </c>
      <c r="BC217" s="20" t="s">
        <v>1008</v>
      </c>
      <c r="BD217" s="5">
        <v>160</v>
      </c>
      <c r="BE217" s="19">
        <v>-3.1058282037653817E-5</v>
      </c>
      <c r="BF217" s="5">
        <v>216</v>
      </c>
      <c r="BG217" s="4">
        <v>-0.41802536306600435</v>
      </c>
      <c r="BH217" s="3">
        <v>3.5276800000000001E-3</v>
      </c>
      <c r="BI217" s="3">
        <v>6.0615699999999996E-3</v>
      </c>
      <c r="BJ217" s="3">
        <v>-2.5338899999999996E-3</v>
      </c>
      <c r="BL217" s="20" t="s">
        <v>891</v>
      </c>
      <c r="BM217" s="5">
        <v>114</v>
      </c>
      <c r="BN217" s="19">
        <v>-2.8391950329620998E-4</v>
      </c>
      <c r="BO217" s="5">
        <v>216</v>
      </c>
      <c r="BP217" s="4">
        <v>-0.1933054242168214</v>
      </c>
      <c r="BQ217" s="3">
        <v>0.19518715</v>
      </c>
      <c r="BR217" s="3">
        <v>0.24195917</v>
      </c>
      <c r="BS217" s="3">
        <v>-4.6772019999999997E-2</v>
      </c>
      <c r="DE217" s="20" t="s">
        <v>910</v>
      </c>
      <c r="DF217" s="5">
        <v>159</v>
      </c>
      <c r="DG217" s="19">
        <v>1.4093420254548356E-3</v>
      </c>
      <c r="DH217" s="5">
        <v>75</v>
      </c>
      <c r="DI217" s="4">
        <v>-1</v>
      </c>
      <c r="DJ217" s="3">
        <v>5.7618979999999993E-2</v>
      </c>
      <c r="DK217" s="3"/>
      <c r="DL217" s="3">
        <v>5.7618979999999993E-2</v>
      </c>
      <c r="DN217" s="20" t="s">
        <v>915</v>
      </c>
      <c r="DO217" s="5">
        <v>124</v>
      </c>
      <c r="DP217" s="19">
        <v>1.4755923516513738E-3</v>
      </c>
      <c r="DQ217" s="5">
        <v>75</v>
      </c>
      <c r="DR217" s="4">
        <v>0.2633589605478921</v>
      </c>
      <c r="DS217" s="3">
        <v>0.55529585000000004</v>
      </c>
      <c r="DT217" s="3">
        <v>0.43953924999999999</v>
      </c>
      <c r="DU217" s="3">
        <v>0.11575660000000004</v>
      </c>
      <c r="DW217" s="20" t="s">
        <v>1013</v>
      </c>
      <c r="DX217" s="5">
        <v>167</v>
      </c>
      <c r="DY217" s="19">
        <v>2.1026658814831595E-5</v>
      </c>
      <c r="DZ217" s="5">
        <v>75</v>
      </c>
      <c r="EA217" s="4">
        <v>-1</v>
      </c>
      <c r="EB217" s="3">
        <v>1.71546E-3</v>
      </c>
      <c r="EC217" s="3"/>
      <c r="ED217" s="3">
        <v>1.71546E-3</v>
      </c>
      <c r="EF217" s="20" t="s">
        <v>1013</v>
      </c>
      <c r="EG217" s="5">
        <v>167</v>
      </c>
      <c r="EH217" s="19">
        <v>9.5449772359199699E-6</v>
      </c>
      <c r="EI217" s="5">
        <v>75</v>
      </c>
      <c r="EJ217" s="4">
        <v>10.992030758476057</v>
      </c>
      <c r="EK217" s="3">
        <v>1.71546E-3</v>
      </c>
      <c r="EL217" s="3">
        <v>1.4305000000000001E-4</v>
      </c>
      <c r="EM217" s="3">
        <v>1.57241E-3</v>
      </c>
    </row>
    <row r="218" spans="37:143" x14ac:dyDescent="0.35">
      <c r="AK218" s="20" t="s">
        <v>986</v>
      </c>
      <c r="AL218" s="5">
        <v>205</v>
      </c>
      <c r="AM218" s="19">
        <v>-1.5310426492453307E-3</v>
      </c>
      <c r="AN218" s="5">
        <v>217</v>
      </c>
      <c r="AO218" s="4">
        <v>-1</v>
      </c>
      <c r="AP218" s="3"/>
      <c r="AQ218" s="3">
        <v>6.2594540000000004E-2</v>
      </c>
      <c r="AR218" s="3">
        <v>-6.2594540000000004E-2</v>
      </c>
      <c r="AT218" s="20" t="s">
        <v>894</v>
      </c>
      <c r="AU218" s="5">
        <v>136</v>
      </c>
      <c r="AV218" s="19">
        <v>-1.0616779420560617E-3</v>
      </c>
      <c r="AW218" s="5">
        <v>217</v>
      </c>
      <c r="AX218" s="4">
        <v>-0.16488186914989378</v>
      </c>
      <c r="AY218" s="3">
        <v>0.42183943000000002</v>
      </c>
      <c r="AZ218" s="3">
        <v>0.50512545999999992</v>
      </c>
      <c r="BA218" s="3">
        <v>-8.32860299999999E-2</v>
      </c>
      <c r="BC218" s="20" t="s">
        <v>778</v>
      </c>
      <c r="BD218" s="5">
        <v>176</v>
      </c>
      <c r="BE218" s="19">
        <v>-4.0791566112053471E-5</v>
      </c>
      <c r="BF218" s="5">
        <v>217</v>
      </c>
      <c r="BG218" s="4">
        <v>-0.95581621106203074</v>
      </c>
      <c r="BH218" s="3">
        <v>1.5384E-4</v>
      </c>
      <c r="BI218" s="3">
        <v>3.4818200000000001E-3</v>
      </c>
      <c r="BJ218" s="3">
        <v>-3.3279799999999999E-3</v>
      </c>
      <c r="BL218" s="20" t="s">
        <v>833</v>
      </c>
      <c r="BM218" s="5">
        <v>142</v>
      </c>
      <c r="BN218" s="19">
        <v>-3.1309116962611051E-4</v>
      </c>
      <c r="BO218" s="5">
        <v>217</v>
      </c>
      <c r="BP218" s="4">
        <v>-0.75375006868525318</v>
      </c>
      <c r="BQ218" s="3">
        <v>1.685041E-2</v>
      </c>
      <c r="BR218" s="3">
        <v>6.8428080000000002E-2</v>
      </c>
      <c r="BS218" s="3">
        <v>-5.1577670000000006E-2</v>
      </c>
      <c r="DE218" s="20" t="s">
        <v>897</v>
      </c>
      <c r="DF218" s="5">
        <v>162</v>
      </c>
      <c r="DG218" s="19">
        <v>1.4171339022917547E-3</v>
      </c>
      <c r="DH218" s="5">
        <v>74</v>
      </c>
      <c r="DI218" s="4">
        <v>3.9295752772150241</v>
      </c>
      <c r="DJ218" s="3">
        <v>7.2681510000000005E-2</v>
      </c>
      <c r="DK218" s="3">
        <v>1.474397E-2</v>
      </c>
      <c r="DL218" s="3">
        <v>5.7937540000000003E-2</v>
      </c>
      <c r="DN218" s="20" t="s">
        <v>910</v>
      </c>
      <c r="DO218" s="5">
        <v>159</v>
      </c>
      <c r="DP218" s="19">
        <v>1.5023311100539215E-3</v>
      </c>
      <c r="DQ218" s="5">
        <v>74</v>
      </c>
      <c r="DR218" s="4">
        <v>-1</v>
      </c>
      <c r="DS218" s="3">
        <v>0.11785419</v>
      </c>
      <c r="DT218" s="3"/>
      <c r="DU218" s="3">
        <v>0.11785419</v>
      </c>
      <c r="DW218" s="20" t="s">
        <v>890</v>
      </c>
      <c r="DX218" s="5">
        <v>128</v>
      </c>
      <c r="DY218" s="19">
        <v>3.3748604950031491E-5</v>
      </c>
      <c r="DZ218" s="5">
        <v>74</v>
      </c>
      <c r="EA218" s="4">
        <v>1.4179816249176005</v>
      </c>
      <c r="EB218" s="3">
        <v>4.6951400000000004E-3</v>
      </c>
      <c r="EC218" s="3">
        <v>1.9417600000000001E-3</v>
      </c>
      <c r="ED218" s="3">
        <v>2.7533800000000006E-3</v>
      </c>
      <c r="EF218" s="20" t="s">
        <v>772</v>
      </c>
      <c r="EG218" s="5">
        <v>150</v>
      </c>
      <c r="EH218" s="19">
        <v>1.0117040918237624E-5</v>
      </c>
      <c r="EI218" s="5">
        <v>74</v>
      </c>
      <c r="EJ218" s="4">
        <v>0.19888519754270906</v>
      </c>
      <c r="EK218" s="3">
        <v>1.0046609999999999E-2</v>
      </c>
      <c r="EL218" s="3">
        <v>8.3799599999999988E-3</v>
      </c>
      <c r="EM218" s="3">
        <v>1.6666500000000004E-3</v>
      </c>
    </row>
    <row r="219" spans="37:143" x14ac:dyDescent="0.35">
      <c r="AK219" s="20" t="s">
        <v>967</v>
      </c>
      <c r="AL219" s="5">
        <v>109</v>
      </c>
      <c r="AM219" s="19">
        <v>-1.5550975251722131E-3</v>
      </c>
      <c r="AN219" s="5">
        <v>218</v>
      </c>
      <c r="AO219" s="4">
        <v>-0.17221044923049444</v>
      </c>
      <c r="AP219" s="3">
        <v>0.30560977</v>
      </c>
      <c r="AQ219" s="3">
        <v>0.36918775999999998</v>
      </c>
      <c r="AR219" s="3">
        <v>-6.3577989999999973E-2</v>
      </c>
      <c r="AT219" s="20" t="s">
        <v>994</v>
      </c>
      <c r="AU219" s="5">
        <v>205</v>
      </c>
      <c r="AV219" s="19">
        <v>-1.2326906831122923E-3</v>
      </c>
      <c r="AW219" s="5">
        <v>218</v>
      </c>
      <c r="AX219" s="4">
        <v>-1</v>
      </c>
      <c r="AY219" s="3"/>
      <c r="AZ219" s="3">
        <v>9.6701559999999992E-2</v>
      </c>
      <c r="BA219" s="3">
        <v>-9.6701559999999992E-2</v>
      </c>
      <c r="BC219" s="20" t="s">
        <v>892</v>
      </c>
      <c r="BD219" s="5">
        <v>217</v>
      </c>
      <c r="BE219" s="19">
        <v>-6.6240361244382961E-5</v>
      </c>
      <c r="BF219" s="5">
        <v>218</v>
      </c>
      <c r="BG219" s="4">
        <v>-1</v>
      </c>
      <c r="BH219" s="3"/>
      <c r="BI219" s="3">
        <v>5.4042200000000004E-3</v>
      </c>
      <c r="BJ219" s="3">
        <v>-5.4042200000000004E-3</v>
      </c>
      <c r="BL219" s="20" t="s">
        <v>929</v>
      </c>
      <c r="BM219" s="5">
        <v>133</v>
      </c>
      <c r="BN219" s="19">
        <v>-3.5319323439540463E-4</v>
      </c>
      <c r="BO219" s="5">
        <v>218</v>
      </c>
      <c r="BP219" s="4">
        <v>-0.60810486534393526</v>
      </c>
      <c r="BQ219" s="3">
        <v>3.7496840000000004E-2</v>
      </c>
      <c r="BR219" s="3">
        <v>9.568080000000001E-2</v>
      </c>
      <c r="BS219" s="3">
        <v>-5.8183960000000007E-2</v>
      </c>
      <c r="DE219" s="20" t="s">
        <v>925</v>
      </c>
      <c r="DF219" s="5">
        <v>130</v>
      </c>
      <c r="DG219" s="19">
        <v>1.4833680351644448E-3</v>
      </c>
      <c r="DH219" s="5">
        <v>73</v>
      </c>
      <c r="DI219" s="4">
        <v>2.1627305451918146</v>
      </c>
      <c r="DJ219" s="3">
        <v>8.8686569999999992E-2</v>
      </c>
      <c r="DK219" s="3">
        <v>2.8041139999999999E-2</v>
      </c>
      <c r="DL219" s="3">
        <v>6.0645429999999993E-2</v>
      </c>
      <c r="DN219" s="20" t="s">
        <v>847</v>
      </c>
      <c r="DO219" s="5">
        <v>135</v>
      </c>
      <c r="DP219" s="19">
        <v>1.7922046744947098E-3</v>
      </c>
      <c r="DQ219" s="5">
        <v>73</v>
      </c>
      <c r="DR219" s="4">
        <v>0.49353655682486886</v>
      </c>
      <c r="DS219" s="3">
        <v>0.42546466999999999</v>
      </c>
      <c r="DT219" s="3">
        <v>0.28487060999999997</v>
      </c>
      <c r="DU219" s="3">
        <v>0.14059406000000002</v>
      </c>
      <c r="DW219" s="20" t="s">
        <v>781</v>
      </c>
      <c r="DX219" s="5">
        <v>143</v>
      </c>
      <c r="DY219" s="19">
        <v>3.423460113881355E-5</v>
      </c>
      <c r="DZ219" s="5">
        <v>73</v>
      </c>
      <c r="EA219" s="4">
        <v>0.29162411902897412</v>
      </c>
      <c r="EB219" s="3">
        <v>1.2370529999999999E-2</v>
      </c>
      <c r="EC219" s="3">
        <v>9.5774999999999992E-3</v>
      </c>
      <c r="ED219" s="3">
        <v>2.7930300000000002E-3</v>
      </c>
      <c r="EF219" s="20" t="s">
        <v>898</v>
      </c>
      <c r="EG219" s="5">
        <v>166</v>
      </c>
      <c r="EH219" s="19">
        <v>1.0193951432403206E-5</v>
      </c>
      <c r="EI219" s="5">
        <v>73</v>
      </c>
      <c r="EJ219" s="4">
        <v>38.410795974382438</v>
      </c>
      <c r="EK219" s="3">
        <v>1.7230400000000001E-3</v>
      </c>
      <c r="EL219" s="3">
        <v>4.3719999999999995E-5</v>
      </c>
      <c r="EM219" s="3">
        <v>1.6793200000000002E-3</v>
      </c>
    </row>
    <row r="220" spans="37:143" x14ac:dyDescent="0.35">
      <c r="AK220" s="20" t="s">
        <v>969</v>
      </c>
      <c r="AL220" s="5">
        <v>24</v>
      </c>
      <c r="AM220" s="19">
        <v>-1.6846144854833676E-3</v>
      </c>
      <c r="AN220" s="5">
        <v>219</v>
      </c>
      <c r="AO220" s="4">
        <v>-2.7163605198077256E-3</v>
      </c>
      <c r="AP220" s="3">
        <v>25.286049219999999</v>
      </c>
      <c r="AQ220" s="3">
        <v>25.354922330000001</v>
      </c>
      <c r="AR220" s="3">
        <v>-6.8873110000001958E-2</v>
      </c>
      <c r="AT220" s="20" t="s">
        <v>923</v>
      </c>
      <c r="AU220" s="5">
        <v>141</v>
      </c>
      <c r="AV220" s="19">
        <v>-1.2702041570406364E-3</v>
      </c>
      <c r="AW220" s="5">
        <v>219</v>
      </c>
      <c r="AX220" s="4">
        <v>-0.24058540507358306</v>
      </c>
      <c r="AY220" s="3">
        <v>0.31453035000000001</v>
      </c>
      <c r="AZ220" s="3">
        <v>0.41417475000000004</v>
      </c>
      <c r="BA220" s="3">
        <v>-9.9644400000000022E-2</v>
      </c>
      <c r="BC220" s="20" t="s">
        <v>910</v>
      </c>
      <c r="BD220" s="5">
        <v>155</v>
      </c>
      <c r="BE220" s="19">
        <v>-7.4024512558628199E-5</v>
      </c>
      <c r="BF220" s="5">
        <v>219</v>
      </c>
      <c r="BG220" s="4">
        <v>-0.99307397462101721</v>
      </c>
      <c r="BH220" s="3">
        <v>4.2120000000000003E-5</v>
      </c>
      <c r="BI220" s="3">
        <v>6.0814100000000006E-3</v>
      </c>
      <c r="BJ220" s="3">
        <v>-6.039290000000001E-3</v>
      </c>
      <c r="BL220" s="20" t="s">
        <v>907</v>
      </c>
      <c r="BM220" s="5">
        <v>107</v>
      </c>
      <c r="BN220" s="19">
        <v>-4.4632798206736379E-4</v>
      </c>
      <c r="BO220" s="5">
        <v>219</v>
      </c>
      <c r="BP220" s="4">
        <v>-0.16918963788427976</v>
      </c>
      <c r="BQ220" s="3">
        <v>0.36105483000000005</v>
      </c>
      <c r="BR220" s="3">
        <v>0.43458151999999994</v>
      </c>
      <c r="BS220" s="3">
        <v>-7.3526689999999895E-2</v>
      </c>
      <c r="DE220" s="20" t="s">
        <v>778</v>
      </c>
      <c r="DF220" s="5">
        <v>122</v>
      </c>
      <c r="DG220" s="19">
        <v>1.7077829424732051E-3</v>
      </c>
      <c r="DH220" s="5">
        <v>72</v>
      </c>
      <c r="DI220" s="4">
        <v>-1</v>
      </c>
      <c r="DJ220" s="3">
        <v>6.9820319999999991E-2</v>
      </c>
      <c r="DK220" s="3"/>
      <c r="DL220" s="3">
        <v>6.9820319999999991E-2</v>
      </c>
      <c r="DN220" s="20" t="s">
        <v>748</v>
      </c>
      <c r="DO220" s="5">
        <v>153</v>
      </c>
      <c r="DP220" s="19">
        <v>1.7984194003868019E-3</v>
      </c>
      <c r="DQ220" s="5">
        <v>72</v>
      </c>
      <c r="DR220" s="4">
        <v>9.0971021529608773</v>
      </c>
      <c r="DS220" s="3">
        <v>0.15659000000000001</v>
      </c>
      <c r="DT220" s="3">
        <v>1.550841E-2</v>
      </c>
      <c r="DU220" s="3">
        <v>0.14108159000000001</v>
      </c>
      <c r="DW220" s="20" t="s">
        <v>833</v>
      </c>
      <c r="DX220" s="5">
        <v>142</v>
      </c>
      <c r="DY220" s="19">
        <v>3.6346631486582447E-5</v>
      </c>
      <c r="DZ220" s="5">
        <v>72</v>
      </c>
      <c r="EA220" s="4">
        <v>1786.3493975903614</v>
      </c>
      <c r="EB220" s="3">
        <v>2.967E-3</v>
      </c>
      <c r="EC220" s="3">
        <v>1.66E-6</v>
      </c>
      <c r="ED220" s="3">
        <v>2.9653399999999999E-3</v>
      </c>
      <c r="EF220" s="20" t="s">
        <v>781</v>
      </c>
      <c r="EG220" s="5">
        <v>143</v>
      </c>
      <c r="EH220" s="19">
        <v>1.5872885395886148E-5</v>
      </c>
      <c r="EI220" s="5">
        <v>72</v>
      </c>
      <c r="EJ220" s="4">
        <v>0.19850072117209439</v>
      </c>
      <c r="EK220" s="3">
        <v>1.5787849999999999E-2</v>
      </c>
      <c r="EL220" s="3">
        <v>1.3172999999999999E-2</v>
      </c>
      <c r="EM220" s="3">
        <v>2.6148500000000002E-3</v>
      </c>
    </row>
    <row r="221" spans="37:143" x14ac:dyDescent="0.35">
      <c r="AK221" s="20" t="s">
        <v>993</v>
      </c>
      <c r="AL221" s="5">
        <v>152</v>
      </c>
      <c r="AM221" s="19">
        <v>-1.822644149509747E-3</v>
      </c>
      <c r="AN221" s="5">
        <v>220</v>
      </c>
      <c r="AO221" s="4">
        <v>-0.50032178106305181</v>
      </c>
      <c r="AP221" s="3">
        <v>7.4420410000000006E-2</v>
      </c>
      <c r="AQ221" s="3">
        <v>0.14893666999999999</v>
      </c>
      <c r="AR221" s="3">
        <v>-7.4516259999999987E-2</v>
      </c>
      <c r="AT221" s="20" t="s">
        <v>787</v>
      </c>
      <c r="AU221" s="5">
        <v>186</v>
      </c>
      <c r="AV221" s="19">
        <v>-1.3549639777731069E-3</v>
      </c>
      <c r="AW221" s="5">
        <v>220</v>
      </c>
      <c r="AX221" s="4">
        <v>-0.94499445504676094</v>
      </c>
      <c r="AY221" s="3">
        <v>6.1870600000000003E-3</v>
      </c>
      <c r="AZ221" s="3">
        <v>0.11248066</v>
      </c>
      <c r="BA221" s="3">
        <v>-0.1062936</v>
      </c>
      <c r="BC221" s="20" t="s">
        <v>1005</v>
      </c>
      <c r="BD221" s="5">
        <v>151</v>
      </c>
      <c r="BE221" s="19">
        <v>-1.2729741685668124E-4</v>
      </c>
      <c r="BF221" s="5">
        <v>220</v>
      </c>
      <c r="BG221" s="4">
        <v>-0.59405496585440631</v>
      </c>
      <c r="BH221" s="3">
        <v>7.0969300000000004E-3</v>
      </c>
      <c r="BI221" s="3">
        <v>1.748249E-2</v>
      </c>
      <c r="BJ221" s="3">
        <v>-1.0385559999999999E-2</v>
      </c>
      <c r="BL221" s="20" t="s">
        <v>782</v>
      </c>
      <c r="BM221" s="5">
        <v>125</v>
      </c>
      <c r="BN221" s="19">
        <v>-4.81760176390914E-4</v>
      </c>
      <c r="BO221" s="5">
        <v>220</v>
      </c>
      <c r="BP221" s="4">
        <v>-0.49419703461902675</v>
      </c>
      <c r="BQ221" s="3">
        <v>8.1227489999999999E-2</v>
      </c>
      <c r="BR221" s="3">
        <v>0.16059117000000001</v>
      </c>
      <c r="BS221" s="3">
        <v>-7.9363680000000006E-2</v>
      </c>
      <c r="DE221" s="20" t="s">
        <v>873</v>
      </c>
      <c r="DF221" s="5">
        <v>164</v>
      </c>
      <c r="DG221" s="19">
        <v>2.2919413382470476E-3</v>
      </c>
      <c r="DH221" s="5">
        <v>71</v>
      </c>
      <c r="DI221" s="4">
        <v>-1</v>
      </c>
      <c r="DJ221" s="3">
        <v>9.3702819999999992E-2</v>
      </c>
      <c r="DK221" s="3"/>
      <c r="DL221" s="3">
        <v>9.3702819999999992E-2</v>
      </c>
      <c r="DN221" s="20" t="s">
        <v>762</v>
      </c>
      <c r="DO221" s="5">
        <v>133</v>
      </c>
      <c r="DP221" s="19">
        <v>1.8733668046470614E-3</v>
      </c>
      <c r="DQ221" s="5">
        <v>71</v>
      </c>
      <c r="DR221" s="4">
        <v>0.49461264387452641</v>
      </c>
      <c r="DS221" s="3">
        <v>0.44408450999999999</v>
      </c>
      <c r="DT221" s="3">
        <v>0.29712348</v>
      </c>
      <c r="DU221" s="3">
        <v>0.14696102999999999</v>
      </c>
      <c r="DW221" s="20" t="s">
        <v>911</v>
      </c>
      <c r="DX221" s="5">
        <v>153</v>
      </c>
      <c r="DY221" s="19">
        <v>4.6386467003136933E-5</v>
      </c>
      <c r="DZ221" s="5">
        <v>71</v>
      </c>
      <c r="EA221" s="4">
        <v>12.270410479216654</v>
      </c>
      <c r="EB221" s="3">
        <v>4.0928600000000002E-3</v>
      </c>
      <c r="EC221" s="3">
        <v>3.0842E-4</v>
      </c>
      <c r="ED221" s="3">
        <v>3.78444E-3</v>
      </c>
      <c r="EF221" s="20" t="s">
        <v>837</v>
      </c>
      <c r="EG221" s="5">
        <v>132</v>
      </c>
      <c r="EH221" s="19">
        <v>1.9776503734044194E-5</v>
      </c>
      <c r="EI221" s="5">
        <v>71</v>
      </c>
      <c r="EJ221" s="4">
        <v>9.0955359029830429E-2</v>
      </c>
      <c r="EK221" s="3">
        <v>3.9076810000000003E-2</v>
      </c>
      <c r="EL221" s="3">
        <v>3.5818889999999999E-2</v>
      </c>
      <c r="EM221" s="3">
        <v>3.2579200000000044E-3</v>
      </c>
    </row>
    <row r="222" spans="37:143" x14ac:dyDescent="0.35">
      <c r="AK222" s="20" t="s">
        <v>799</v>
      </c>
      <c r="AL222" s="5">
        <v>154</v>
      </c>
      <c r="AM222" s="19">
        <v>-2.0449000005390164E-3</v>
      </c>
      <c r="AN222" s="5">
        <v>221</v>
      </c>
      <c r="AO222" s="4">
        <v>-0.98213953842441581</v>
      </c>
      <c r="AP222" s="3">
        <v>1.52034E-3</v>
      </c>
      <c r="AQ222" s="3">
        <v>8.5123219999999999E-2</v>
      </c>
      <c r="AR222" s="3">
        <v>-8.3602880000000004E-2</v>
      </c>
      <c r="AT222" s="20" t="s">
        <v>834</v>
      </c>
      <c r="AU222" s="5">
        <v>103</v>
      </c>
      <c r="AV222" s="19">
        <v>-1.4796404068567783E-3</v>
      </c>
      <c r="AW222" s="5">
        <v>221</v>
      </c>
      <c r="AX222" s="4">
        <v>-8.9653944161783072E-2</v>
      </c>
      <c r="AY222" s="3">
        <v>1.1786169000000002</v>
      </c>
      <c r="AZ222" s="3">
        <v>1.2946910599999999</v>
      </c>
      <c r="BA222" s="3">
        <v>-0.1160741599999997</v>
      </c>
      <c r="BC222" s="20" t="s">
        <v>922</v>
      </c>
      <c r="BD222" s="5">
        <v>159</v>
      </c>
      <c r="BE222" s="19">
        <v>-1.321562756005677E-4</v>
      </c>
      <c r="BF222" s="5">
        <v>221</v>
      </c>
      <c r="BG222" s="4">
        <v>-0.7948386212143328</v>
      </c>
      <c r="BH222" s="3">
        <v>2.7830099999999998E-3</v>
      </c>
      <c r="BI222" s="3">
        <v>1.3564980000000001E-2</v>
      </c>
      <c r="BJ222" s="3">
        <v>-1.0781970000000002E-2</v>
      </c>
      <c r="BL222" s="20" t="s">
        <v>935</v>
      </c>
      <c r="BM222" s="5">
        <v>88</v>
      </c>
      <c r="BN222" s="19">
        <v>-6.2276203702597019E-4</v>
      </c>
      <c r="BO222" s="5">
        <v>221</v>
      </c>
      <c r="BP222" s="4">
        <v>-6.3771215892973632E-2</v>
      </c>
      <c r="BQ222" s="3">
        <v>1.5061572700000001</v>
      </c>
      <c r="BR222" s="3">
        <v>1.6087491600000001</v>
      </c>
      <c r="BS222" s="3">
        <v>-0.10259189000000002</v>
      </c>
      <c r="DE222" s="20" t="s">
        <v>836</v>
      </c>
      <c r="DF222" s="5">
        <v>88</v>
      </c>
      <c r="DG222" s="19">
        <v>2.5053056050606047E-3</v>
      </c>
      <c r="DH222" s="5">
        <v>70</v>
      </c>
      <c r="DI222" s="4">
        <v>7.4649495797017851E-2</v>
      </c>
      <c r="DJ222" s="3">
        <v>1.4745171699999999</v>
      </c>
      <c r="DK222" s="3">
        <v>1.37209125</v>
      </c>
      <c r="DL222" s="3">
        <v>0.10242591999999995</v>
      </c>
      <c r="DN222" s="20" t="s">
        <v>888</v>
      </c>
      <c r="DO222" s="5">
        <v>147</v>
      </c>
      <c r="DP222" s="19">
        <v>1.919733327889413E-3</v>
      </c>
      <c r="DQ222" s="5">
        <v>70</v>
      </c>
      <c r="DR222" s="4">
        <v>1.4156873391530054</v>
      </c>
      <c r="DS222" s="3">
        <v>0.25697663999999998</v>
      </c>
      <c r="DT222" s="3">
        <v>0.10637827</v>
      </c>
      <c r="DU222" s="3">
        <v>0.15059836999999998</v>
      </c>
      <c r="DW222" s="20" t="s">
        <v>880</v>
      </c>
      <c r="DX222" s="5">
        <v>157</v>
      </c>
      <c r="DY222" s="19">
        <v>4.8322852322274122E-5</v>
      </c>
      <c r="DZ222" s="5">
        <v>70</v>
      </c>
      <c r="EA222" s="4">
        <v>2.7247921375106259</v>
      </c>
      <c r="EB222" s="3">
        <v>5.3892899999999997E-3</v>
      </c>
      <c r="EC222" s="3">
        <v>1.4468700000000001E-3</v>
      </c>
      <c r="ED222" s="3">
        <v>3.9424199999999994E-3</v>
      </c>
      <c r="EF222" s="20" t="s">
        <v>928</v>
      </c>
      <c r="EG222" s="5">
        <v>148</v>
      </c>
      <c r="EH222" s="19">
        <v>3.4477399155980087E-5</v>
      </c>
      <c r="EI222" s="5">
        <v>70</v>
      </c>
      <c r="EJ222" s="4">
        <v>0.94248856674432635</v>
      </c>
      <c r="EK222" s="3">
        <v>1.170598E-2</v>
      </c>
      <c r="EL222" s="3">
        <v>6.0262800000000002E-3</v>
      </c>
      <c r="EM222" s="3">
        <v>5.6796999999999993E-3</v>
      </c>
    </row>
    <row r="223" spans="37:143" x14ac:dyDescent="0.35">
      <c r="AK223" s="20" t="s">
        <v>1033</v>
      </c>
      <c r="AL223" s="5">
        <v>168</v>
      </c>
      <c r="AM223" s="19">
        <v>-2.3277319704093453E-3</v>
      </c>
      <c r="AN223" s="5">
        <v>222</v>
      </c>
      <c r="AO223" s="4">
        <v>-0.88882769274450546</v>
      </c>
      <c r="AP223" s="3">
        <v>1.190313E-2</v>
      </c>
      <c r="AQ223" s="3">
        <v>0.1070692</v>
      </c>
      <c r="AR223" s="3">
        <v>-9.5166070000000005E-2</v>
      </c>
      <c r="AT223" s="20" t="s">
        <v>998</v>
      </c>
      <c r="AU223" s="5">
        <v>139</v>
      </c>
      <c r="AV223" s="19">
        <v>-1.6340816927975078E-3</v>
      </c>
      <c r="AW223" s="5">
        <v>222</v>
      </c>
      <c r="AX223" s="4">
        <v>-0.26668850553623868</v>
      </c>
      <c r="AY223" s="3">
        <v>0.35248231000000002</v>
      </c>
      <c r="AZ223" s="3">
        <v>0.48067200999999998</v>
      </c>
      <c r="BA223" s="3">
        <v>-0.12818969999999996</v>
      </c>
      <c r="BC223" s="20" t="s">
        <v>987</v>
      </c>
      <c r="BD223" s="5">
        <v>106</v>
      </c>
      <c r="BE223" s="19">
        <v>-1.618763214745087E-4</v>
      </c>
      <c r="BF223" s="5">
        <v>222</v>
      </c>
      <c r="BG223" s="4">
        <v>-4.1449052820529464E-2</v>
      </c>
      <c r="BH223" s="3">
        <v>0.30541773</v>
      </c>
      <c r="BI223" s="3">
        <v>0.31862441000000002</v>
      </c>
      <c r="BJ223" s="3">
        <v>-1.3206680000000026E-2</v>
      </c>
      <c r="BL223" s="20" t="s">
        <v>406</v>
      </c>
      <c r="BM223" s="5">
        <v>71</v>
      </c>
      <c r="BN223" s="19">
        <v>-7.328115738547712E-4</v>
      </c>
      <c r="BO223" s="5">
        <v>222</v>
      </c>
      <c r="BP223" s="4">
        <v>-2.2376635072261619E-2</v>
      </c>
      <c r="BQ223" s="3">
        <v>5.2742415200000012</v>
      </c>
      <c r="BR223" s="3">
        <v>5.3949626300000002</v>
      </c>
      <c r="BS223" s="3">
        <v>-0.12072110999999897</v>
      </c>
      <c r="DE223" s="20" t="s">
        <v>762</v>
      </c>
      <c r="DF223" s="5">
        <v>133</v>
      </c>
      <c r="DG223" s="19">
        <v>2.574590105086524E-3</v>
      </c>
      <c r="DH223" s="5">
        <v>69</v>
      </c>
      <c r="DI223" s="4">
        <v>0.70844037881565214</v>
      </c>
      <c r="DJ223" s="3">
        <v>0.25383633</v>
      </c>
      <c r="DK223" s="3">
        <v>0.14857781</v>
      </c>
      <c r="DL223" s="3">
        <v>0.10525851999999999</v>
      </c>
      <c r="DN223" s="20" t="s">
        <v>911</v>
      </c>
      <c r="DO223" s="5">
        <v>146</v>
      </c>
      <c r="DP223" s="19">
        <v>2.3529092703493061E-3</v>
      </c>
      <c r="DQ223" s="5">
        <v>69</v>
      </c>
      <c r="DR223" s="4">
        <v>2.3207087404287092</v>
      </c>
      <c r="DS223" s="3">
        <v>0.26411599000000002</v>
      </c>
      <c r="DT223" s="3">
        <v>7.9536029999999994E-2</v>
      </c>
      <c r="DU223" s="3">
        <v>0.18457996000000004</v>
      </c>
      <c r="DW223" s="20" t="s">
        <v>923</v>
      </c>
      <c r="DX223" s="5">
        <v>124</v>
      </c>
      <c r="DY223" s="19">
        <v>5.3802045671816532E-5</v>
      </c>
      <c r="DZ223" s="5">
        <v>69</v>
      </c>
      <c r="EA223" s="4">
        <v>4.3234639402714574</v>
      </c>
      <c r="EB223" s="3">
        <v>5.4047000000000001E-3</v>
      </c>
      <c r="EC223" s="3">
        <v>1.01526E-3</v>
      </c>
      <c r="ED223" s="3">
        <v>4.3894399999999997E-3</v>
      </c>
      <c r="EF223" s="20" t="s">
        <v>1003</v>
      </c>
      <c r="EG223" s="5">
        <v>152</v>
      </c>
      <c r="EH223" s="19">
        <v>5.7897834425024917E-5</v>
      </c>
      <c r="EI223" s="5">
        <v>69</v>
      </c>
      <c r="EJ223" s="4">
        <v>164.33339076498964</v>
      </c>
      <c r="EK223" s="3">
        <v>9.5959499999999989E-3</v>
      </c>
      <c r="EL223" s="3">
        <v>5.804E-5</v>
      </c>
      <c r="EM223" s="3">
        <v>9.5379099999999984E-3</v>
      </c>
    </row>
    <row r="224" spans="37:143" x14ac:dyDescent="0.35">
      <c r="AK224" s="20" t="s">
        <v>787</v>
      </c>
      <c r="AL224" s="5">
        <v>186</v>
      </c>
      <c r="AM224" s="19">
        <v>-2.6905400126441964E-3</v>
      </c>
      <c r="AN224" s="5">
        <v>223</v>
      </c>
      <c r="AO224" s="4">
        <v>-0.98084455073332188</v>
      </c>
      <c r="AP224" s="3">
        <v>2.1482300000000001E-3</v>
      </c>
      <c r="AQ224" s="3">
        <v>0.1121472</v>
      </c>
      <c r="AR224" s="3">
        <v>-0.10999897</v>
      </c>
      <c r="AT224" s="20" t="s">
        <v>820</v>
      </c>
      <c r="AU224" s="5">
        <v>98</v>
      </c>
      <c r="AV224" s="19">
        <v>-1.6405275285298676E-3</v>
      </c>
      <c r="AW224" s="5">
        <v>223</v>
      </c>
      <c r="AX224" s="4">
        <v>-6.3161060523728718E-2</v>
      </c>
      <c r="AY224" s="3">
        <v>1.9088790399999997</v>
      </c>
      <c r="AZ224" s="3">
        <v>2.0375744</v>
      </c>
      <c r="BA224" s="3">
        <v>-0.12869536000000026</v>
      </c>
      <c r="BC224" s="20" t="s">
        <v>878</v>
      </c>
      <c r="BD224" s="5">
        <v>217</v>
      </c>
      <c r="BE224" s="19">
        <v>-1.9793699353904076E-4</v>
      </c>
      <c r="BF224" s="5">
        <v>223</v>
      </c>
      <c r="BG224" s="4">
        <v>-1</v>
      </c>
      <c r="BH224" s="3"/>
      <c r="BI224" s="3">
        <v>1.614869E-2</v>
      </c>
      <c r="BJ224" s="3">
        <v>-1.614869E-2</v>
      </c>
      <c r="BL224" s="20" t="s">
        <v>769</v>
      </c>
      <c r="BM224" s="5">
        <v>194</v>
      </c>
      <c r="BN224" s="19">
        <v>-7.8079408294054844E-4</v>
      </c>
      <c r="BO224" s="5">
        <v>223</v>
      </c>
      <c r="BP224" s="4">
        <v>-0.99786525712763396</v>
      </c>
      <c r="BQ224" s="3">
        <v>2.7516999999999998E-4</v>
      </c>
      <c r="BR224" s="3">
        <v>0.12890077</v>
      </c>
      <c r="BS224" s="3">
        <v>-0.12862560000000001</v>
      </c>
      <c r="DE224" s="20" t="s">
        <v>915</v>
      </c>
      <c r="DF224" s="5">
        <v>124</v>
      </c>
      <c r="DG224" s="19">
        <v>2.6512990975003066E-3</v>
      </c>
      <c r="DH224" s="5">
        <v>68</v>
      </c>
      <c r="DI224" s="4">
        <v>0.40849214090613062</v>
      </c>
      <c r="DJ224" s="3">
        <v>0.37374776999999998</v>
      </c>
      <c r="DK224" s="3">
        <v>0.26535311</v>
      </c>
      <c r="DL224" s="3">
        <v>0.10839465999999998</v>
      </c>
      <c r="DN224" s="20" t="s">
        <v>1003</v>
      </c>
      <c r="DO224" s="5">
        <v>114</v>
      </c>
      <c r="DP224" s="19">
        <v>2.4526884262772307E-3</v>
      </c>
      <c r="DQ224" s="5">
        <v>68</v>
      </c>
      <c r="DR224" s="4">
        <v>0.26230699465996721</v>
      </c>
      <c r="DS224" s="3">
        <v>0.92592724999999998</v>
      </c>
      <c r="DT224" s="3">
        <v>0.73351986000000002</v>
      </c>
      <c r="DU224" s="3">
        <v>0.19240738999999996</v>
      </c>
      <c r="DW224" s="20" t="s">
        <v>928</v>
      </c>
      <c r="DX224" s="5">
        <v>148</v>
      </c>
      <c r="DY224" s="19">
        <v>8.124789903966333E-5</v>
      </c>
      <c r="DZ224" s="5">
        <v>68</v>
      </c>
      <c r="EA224" s="4">
        <v>4.3091329870568886</v>
      </c>
      <c r="EB224" s="3">
        <v>8.1668799999999996E-3</v>
      </c>
      <c r="EC224" s="3">
        <v>1.53827E-3</v>
      </c>
      <c r="ED224" s="3">
        <v>6.6286100000000001E-3</v>
      </c>
      <c r="EF224" s="20" t="s">
        <v>931</v>
      </c>
      <c r="EG224" s="5">
        <v>137</v>
      </c>
      <c r="EH224" s="19">
        <v>6.2022836066388847E-5</v>
      </c>
      <c r="EI224" s="5">
        <v>68</v>
      </c>
      <c r="EJ224" s="4">
        <v>0.55641143770775336</v>
      </c>
      <c r="EK224" s="3">
        <v>2.858057E-2</v>
      </c>
      <c r="EL224" s="3">
        <v>1.836312E-2</v>
      </c>
      <c r="EM224" s="3">
        <v>1.0217449999999999E-2</v>
      </c>
    </row>
    <row r="225" spans="37:143" x14ac:dyDescent="0.35">
      <c r="AK225" s="20" t="s">
        <v>816</v>
      </c>
      <c r="AL225" s="5">
        <v>134</v>
      </c>
      <c r="AM225" s="19">
        <v>-2.7842416365124762E-3</v>
      </c>
      <c r="AN225" s="5">
        <v>224</v>
      </c>
      <c r="AO225" s="4">
        <v>-0.92572251070502942</v>
      </c>
      <c r="AP225" s="3">
        <v>9.1333999999999999E-3</v>
      </c>
      <c r="AQ225" s="3">
        <v>0.12296323000000001</v>
      </c>
      <c r="AR225" s="3">
        <v>-0.11382983000000001</v>
      </c>
      <c r="AT225" s="20" t="s">
        <v>959</v>
      </c>
      <c r="AU225" s="5">
        <v>151</v>
      </c>
      <c r="AV225" s="19">
        <v>-1.8004787382077925E-3</v>
      </c>
      <c r="AW225" s="5">
        <v>224</v>
      </c>
      <c r="AX225" s="4">
        <v>-0.44622722855042662</v>
      </c>
      <c r="AY225" s="3">
        <v>0.17528425</v>
      </c>
      <c r="AZ225" s="3">
        <v>0.31652739000000002</v>
      </c>
      <c r="BA225" s="3">
        <v>-0.14124314000000002</v>
      </c>
      <c r="BC225" s="20" t="s">
        <v>782</v>
      </c>
      <c r="BD225" s="5">
        <v>125</v>
      </c>
      <c r="BE225" s="19">
        <v>-2.010581554434913E-4</v>
      </c>
      <c r="BF225" s="5">
        <v>224</v>
      </c>
      <c r="BG225" s="4">
        <v>-0.37411669934581637</v>
      </c>
      <c r="BH225" s="3">
        <v>2.744216E-2</v>
      </c>
      <c r="BI225" s="3">
        <v>4.3845490000000001E-2</v>
      </c>
      <c r="BJ225" s="3">
        <v>-1.6403330000000001E-2</v>
      </c>
      <c r="BL225" s="20" t="s">
        <v>752</v>
      </c>
      <c r="BM225" s="5">
        <v>101</v>
      </c>
      <c r="BN225" s="19">
        <v>-8.3338752000225067E-4</v>
      </c>
      <c r="BO225" s="5">
        <v>224</v>
      </c>
      <c r="BP225" s="4">
        <v>-0.17831198100072276</v>
      </c>
      <c r="BQ225" s="3">
        <v>0.63265117999999998</v>
      </c>
      <c r="BR225" s="3">
        <v>0.76994086000000017</v>
      </c>
      <c r="BS225" s="3">
        <v>-0.13728968000000019</v>
      </c>
      <c r="DE225" s="20" t="s">
        <v>995</v>
      </c>
      <c r="DF225" s="5">
        <v>137</v>
      </c>
      <c r="DG225" s="19">
        <v>2.8176383994318386E-3</v>
      </c>
      <c r="DH225" s="5">
        <v>67</v>
      </c>
      <c r="DI225" s="4">
        <v>1.0038415966206777</v>
      </c>
      <c r="DJ225" s="3">
        <v>0.22994957999999999</v>
      </c>
      <c r="DK225" s="3">
        <v>0.11475436999999999</v>
      </c>
      <c r="DL225" s="3">
        <v>0.11519520999999999</v>
      </c>
      <c r="DN225" s="20" t="s">
        <v>995</v>
      </c>
      <c r="DO225" s="5">
        <v>137</v>
      </c>
      <c r="DP225" s="19">
        <v>2.5228554388553501E-3</v>
      </c>
      <c r="DQ225" s="5">
        <v>67</v>
      </c>
      <c r="DR225" s="4">
        <v>1.0814181654396662</v>
      </c>
      <c r="DS225" s="3">
        <v>0.38092318999999997</v>
      </c>
      <c r="DT225" s="3">
        <v>0.18301137000000001</v>
      </c>
      <c r="DU225" s="3">
        <v>0.19791181999999996</v>
      </c>
      <c r="DW225" s="20" t="s">
        <v>1003</v>
      </c>
      <c r="DX225" s="5">
        <v>152</v>
      </c>
      <c r="DY225" s="19">
        <v>1.0890384004119799E-4</v>
      </c>
      <c r="DZ225" s="5">
        <v>67</v>
      </c>
      <c r="EA225" s="4">
        <v>-1</v>
      </c>
      <c r="EB225" s="3">
        <v>8.8849199999999993E-3</v>
      </c>
      <c r="EC225" s="3"/>
      <c r="ED225" s="3">
        <v>8.8849199999999993E-3</v>
      </c>
      <c r="EF225" s="20" t="s">
        <v>820</v>
      </c>
      <c r="EG225" s="5">
        <v>115</v>
      </c>
      <c r="EH225" s="19">
        <v>8.1593557130329273E-5</v>
      </c>
      <c r="EI225" s="5">
        <v>67</v>
      </c>
      <c r="EJ225" s="4">
        <v>8.0720852059543713E-2</v>
      </c>
      <c r="EK225" s="3">
        <v>0.17995940999999999</v>
      </c>
      <c r="EL225" s="3">
        <v>0.16651794</v>
      </c>
      <c r="EM225" s="3">
        <v>1.3441469999999983E-2</v>
      </c>
    </row>
    <row r="226" spans="37:143" x14ac:dyDescent="0.35">
      <c r="AK226" s="20" t="s">
        <v>749</v>
      </c>
      <c r="AL226" s="5">
        <v>117</v>
      </c>
      <c r="AM226" s="19">
        <v>-3.0919442127608143E-3</v>
      </c>
      <c r="AN226" s="5">
        <v>225</v>
      </c>
      <c r="AO226" s="4">
        <v>-0.24606474445465409</v>
      </c>
      <c r="AP226" s="3">
        <v>0.38731602999999998</v>
      </c>
      <c r="AQ226" s="3">
        <v>0.51372584999999993</v>
      </c>
      <c r="AR226" s="3">
        <v>-0.12640981999999995</v>
      </c>
      <c r="AT226" s="20" t="s">
        <v>1017</v>
      </c>
      <c r="AU226" s="5">
        <v>205</v>
      </c>
      <c r="AV226" s="19">
        <v>-1.8306159457782522E-3</v>
      </c>
      <c r="AW226" s="5">
        <v>225</v>
      </c>
      <c r="AX226" s="4">
        <v>-1</v>
      </c>
      <c r="AY226" s="3"/>
      <c r="AZ226" s="3">
        <v>0.14360733000000001</v>
      </c>
      <c r="BA226" s="3">
        <v>-0.14360733000000001</v>
      </c>
      <c r="BC226" s="20" t="s">
        <v>896</v>
      </c>
      <c r="BD226" s="5">
        <v>156</v>
      </c>
      <c r="BE226" s="19">
        <v>-2.1017760120429181E-4</v>
      </c>
      <c r="BF226" s="5">
        <v>225</v>
      </c>
      <c r="BG226" s="4">
        <v>-0.84532200672615898</v>
      </c>
      <c r="BH226" s="3">
        <v>3.1376400000000001E-3</v>
      </c>
      <c r="BI226" s="3">
        <v>2.0284980000000001E-2</v>
      </c>
      <c r="BJ226" s="3">
        <v>-1.714734E-2</v>
      </c>
      <c r="BL226" s="20" t="s">
        <v>1026</v>
      </c>
      <c r="BM226" s="5">
        <v>109</v>
      </c>
      <c r="BN226" s="19">
        <v>-8.940129764032147E-4</v>
      </c>
      <c r="BO226" s="5">
        <v>225</v>
      </c>
      <c r="BP226" s="4">
        <v>-0.3399850018427395</v>
      </c>
      <c r="BQ226" s="3">
        <v>0.28590962000000003</v>
      </c>
      <c r="BR226" s="3">
        <v>0.43318655</v>
      </c>
      <c r="BS226" s="3">
        <v>-0.14727692999999997</v>
      </c>
      <c r="DE226" s="20" t="s">
        <v>842</v>
      </c>
      <c r="DF226" s="5">
        <v>156</v>
      </c>
      <c r="DG226" s="19">
        <v>3.1482120029163699E-3</v>
      </c>
      <c r="DH226" s="5">
        <v>66</v>
      </c>
      <c r="DI226" s="4">
        <v>-1</v>
      </c>
      <c r="DJ226" s="3">
        <v>0.12871025</v>
      </c>
      <c r="DK226" s="3"/>
      <c r="DL226" s="3">
        <v>0.12871025</v>
      </c>
      <c r="DN226" s="20" t="s">
        <v>808</v>
      </c>
      <c r="DO226" s="5">
        <v>148</v>
      </c>
      <c r="DP226" s="19">
        <v>3.110108219912719E-3</v>
      </c>
      <c r="DQ226" s="5">
        <v>66</v>
      </c>
      <c r="DR226" s="4">
        <v>-1</v>
      </c>
      <c r="DS226" s="3">
        <v>0.24398036000000001</v>
      </c>
      <c r="DT226" s="3"/>
      <c r="DU226" s="3">
        <v>0.24398036000000001</v>
      </c>
      <c r="DW226" s="20" t="s">
        <v>907</v>
      </c>
      <c r="DX226" s="5">
        <v>107</v>
      </c>
      <c r="DY226" s="19">
        <v>1.4230287093564166E-4</v>
      </c>
      <c r="DZ226" s="5">
        <v>66</v>
      </c>
      <c r="EA226" s="4">
        <v>8.0965512152832986E-2</v>
      </c>
      <c r="EB226" s="3">
        <v>0.15500145000000001</v>
      </c>
      <c r="EC226" s="3">
        <v>0.14339167</v>
      </c>
      <c r="ED226" s="3">
        <v>1.1609780000000014E-2</v>
      </c>
      <c r="EF226" s="20" t="s">
        <v>958</v>
      </c>
      <c r="EG226" s="5">
        <v>144</v>
      </c>
      <c r="EH226" s="19">
        <v>9.1711387185649986E-5</v>
      </c>
      <c r="EI226" s="5">
        <v>66</v>
      </c>
      <c r="EJ226" s="4">
        <v>-1</v>
      </c>
      <c r="EK226" s="3">
        <v>1.510825E-2</v>
      </c>
      <c r="EL226" s="3"/>
      <c r="EM226" s="3">
        <v>1.510825E-2</v>
      </c>
    </row>
    <row r="227" spans="37:143" x14ac:dyDescent="0.35">
      <c r="AK227" s="20" t="s">
        <v>1015</v>
      </c>
      <c r="AL227" s="5">
        <v>126</v>
      </c>
      <c r="AM227" s="19">
        <v>-3.0953367708888937E-3</v>
      </c>
      <c r="AN227" s="5">
        <v>226</v>
      </c>
      <c r="AO227" s="4">
        <v>-0.86882688873194214</v>
      </c>
      <c r="AP227" s="3">
        <v>1.910595E-2</v>
      </c>
      <c r="AQ227" s="3">
        <v>0.14565447000000001</v>
      </c>
      <c r="AR227" s="3">
        <v>-0.12654852</v>
      </c>
      <c r="AT227" s="20" t="s">
        <v>769</v>
      </c>
      <c r="AU227" s="5">
        <v>127</v>
      </c>
      <c r="AV227" s="19">
        <v>-2.4387967235401172E-3</v>
      </c>
      <c r="AW227" s="5">
        <v>226</v>
      </c>
      <c r="AX227" s="4">
        <v>-0.26631640491877995</v>
      </c>
      <c r="AY227" s="3">
        <v>0.52706703999999993</v>
      </c>
      <c r="AZ227" s="3">
        <v>0.71838466000000001</v>
      </c>
      <c r="BA227" s="3">
        <v>-0.19131762000000008</v>
      </c>
      <c r="BC227" s="20" t="s">
        <v>912</v>
      </c>
      <c r="BD227" s="5">
        <v>83</v>
      </c>
      <c r="BE227" s="19">
        <v>-2.2479952890880003E-4</v>
      </c>
      <c r="BF227" s="5">
        <v>226</v>
      </c>
      <c r="BG227" s="4">
        <v>-1.5564137581046911E-2</v>
      </c>
      <c r="BH227" s="3">
        <v>1.16002698</v>
      </c>
      <c r="BI227" s="3">
        <v>1.17836725</v>
      </c>
      <c r="BJ227" s="3">
        <v>-1.8340269999999936E-2</v>
      </c>
      <c r="BL227" s="20" t="s">
        <v>950</v>
      </c>
      <c r="BM227" s="5">
        <v>117</v>
      </c>
      <c r="BN227" s="19">
        <v>-9.5216102798640137E-4</v>
      </c>
      <c r="BO227" s="5">
        <v>226</v>
      </c>
      <c r="BP227" s="4">
        <v>-0.48052962152302303</v>
      </c>
      <c r="BQ227" s="3">
        <v>0.16956723000000001</v>
      </c>
      <c r="BR227" s="3">
        <v>0.32642329000000003</v>
      </c>
      <c r="BS227" s="3">
        <v>-0.15685606000000002</v>
      </c>
      <c r="DE227" s="20" t="s">
        <v>1016</v>
      </c>
      <c r="DF227" s="5">
        <v>65</v>
      </c>
      <c r="DG227" s="19">
        <v>3.148606782211163E-3</v>
      </c>
      <c r="DH227" s="5">
        <v>65</v>
      </c>
      <c r="DI227" s="4">
        <v>4.0660794952237067E-2</v>
      </c>
      <c r="DJ227" s="3">
        <v>3.2945865300000001</v>
      </c>
      <c r="DK227" s="3">
        <v>3.1658601399999999</v>
      </c>
      <c r="DL227" s="3">
        <v>0.12872639000000019</v>
      </c>
      <c r="DN227" s="20" t="s">
        <v>792</v>
      </c>
      <c r="DO227" s="5">
        <v>128</v>
      </c>
      <c r="DP227" s="19">
        <v>3.1250364114039334E-3</v>
      </c>
      <c r="DQ227" s="5">
        <v>65</v>
      </c>
      <c r="DR227" s="4">
        <v>0.96615794995532212</v>
      </c>
      <c r="DS227" s="3">
        <v>0.49888990999999999</v>
      </c>
      <c r="DT227" s="3">
        <v>0.25373846999999999</v>
      </c>
      <c r="DU227" s="3">
        <v>0.24515144</v>
      </c>
      <c r="DW227" s="20" t="s">
        <v>820</v>
      </c>
      <c r="DX227" s="5">
        <v>115</v>
      </c>
      <c r="DY227" s="19">
        <v>1.656165922691325E-4</v>
      </c>
      <c r="DZ227" s="5">
        <v>65</v>
      </c>
      <c r="EA227" s="4">
        <v>0.18318199479459429</v>
      </c>
      <c r="EB227" s="3">
        <v>8.7273610000000001E-2</v>
      </c>
      <c r="EC227" s="3">
        <v>7.3761779999999999E-2</v>
      </c>
      <c r="ED227" s="3">
        <v>1.3511830000000002E-2</v>
      </c>
      <c r="EF227" s="20" t="s">
        <v>864</v>
      </c>
      <c r="EG227" s="5">
        <v>136</v>
      </c>
      <c r="EH227" s="19">
        <v>9.9190100024030661E-5</v>
      </c>
      <c r="EI227" s="5">
        <v>65</v>
      </c>
      <c r="EJ227" s="4">
        <v>1.1650251538606331</v>
      </c>
      <c r="EK227" s="3">
        <v>3.0365950000000003E-2</v>
      </c>
      <c r="EL227" s="3">
        <v>1.4025679999999999E-2</v>
      </c>
      <c r="EM227" s="3">
        <v>1.6340270000000004E-2</v>
      </c>
    </row>
    <row r="228" spans="37:143" x14ac:dyDescent="0.35">
      <c r="AK228" s="20" t="s">
        <v>807</v>
      </c>
      <c r="AL228" s="5">
        <v>123</v>
      </c>
      <c r="AM228" s="19">
        <v>-3.1524584486021349E-3</v>
      </c>
      <c r="AN228" s="5">
        <v>227</v>
      </c>
      <c r="AO228" s="4">
        <v>-0.50099418400800444</v>
      </c>
      <c r="AP228" s="3">
        <v>0.12837234</v>
      </c>
      <c r="AQ228" s="3">
        <v>0.25725619999999999</v>
      </c>
      <c r="AR228" s="3">
        <v>-0.12888385999999999</v>
      </c>
      <c r="AT228" s="20" t="s">
        <v>794</v>
      </c>
      <c r="AU228" s="5">
        <v>97</v>
      </c>
      <c r="AV228" s="19">
        <v>-2.807961868880075E-3</v>
      </c>
      <c r="AW228" s="5">
        <v>227</v>
      </c>
      <c r="AX228" s="4">
        <v>-9.7479756245868465E-2</v>
      </c>
      <c r="AY228" s="3">
        <v>2.0394501299999996</v>
      </c>
      <c r="AZ228" s="3">
        <v>2.25972785</v>
      </c>
      <c r="BA228" s="3">
        <v>-0.22027772000000034</v>
      </c>
      <c r="BC228" s="20" t="s">
        <v>789</v>
      </c>
      <c r="BD228" s="5">
        <v>187</v>
      </c>
      <c r="BE228" s="19">
        <v>-2.3714370953231692E-4</v>
      </c>
      <c r="BF228" s="5">
        <v>227</v>
      </c>
      <c r="BG228" s="4">
        <v>-0.99873991961502762</v>
      </c>
      <c r="BH228" s="3">
        <v>2.4409999999999998E-5</v>
      </c>
      <c r="BI228" s="3">
        <v>1.9371780000000002E-2</v>
      </c>
      <c r="BJ228" s="3">
        <v>-1.9347370000000003E-2</v>
      </c>
      <c r="BL228" s="20" t="s">
        <v>843</v>
      </c>
      <c r="BM228" s="5">
        <v>94</v>
      </c>
      <c r="BN228" s="19">
        <v>-1.2844483213734397E-3</v>
      </c>
      <c r="BO228" s="5">
        <v>227</v>
      </c>
      <c r="BP228" s="4">
        <v>-0.18002891185707137</v>
      </c>
      <c r="BQ228" s="3">
        <v>0.96374873000000005</v>
      </c>
      <c r="BR228" s="3">
        <v>1.1753447699999999</v>
      </c>
      <c r="BS228" s="3">
        <v>-0.21159603999999987</v>
      </c>
      <c r="DE228" s="20" t="s">
        <v>748</v>
      </c>
      <c r="DF228" s="5">
        <v>153</v>
      </c>
      <c r="DG228" s="19">
        <v>3.4508110661623775E-3</v>
      </c>
      <c r="DH228" s="5">
        <v>64</v>
      </c>
      <c r="DI228" s="4">
        <v>9.0971021529608773</v>
      </c>
      <c r="DJ228" s="3">
        <v>0.15659000000000001</v>
      </c>
      <c r="DK228" s="3">
        <v>1.550841E-2</v>
      </c>
      <c r="DL228" s="3">
        <v>0.14108159000000001</v>
      </c>
      <c r="DN228" s="20" t="s">
        <v>967</v>
      </c>
      <c r="DO228" s="5">
        <v>109</v>
      </c>
      <c r="DP228" s="19">
        <v>3.2148701957777988E-3</v>
      </c>
      <c r="DQ228" s="5">
        <v>64</v>
      </c>
      <c r="DR228" s="4">
        <v>0.30890906111817373</v>
      </c>
      <c r="DS228" s="3">
        <v>1.0686159100000001</v>
      </c>
      <c r="DT228" s="3">
        <v>0.81641722999999999</v>
      </c>
      <c r="DU228" s="3">
        <v>0.25219868000000012</v>
      </c>
      <c r="DW228" s="20" t="s">
        <v>846</v>
      </c>
      <c r="DX228" s="5">
        <v>146</v>
      </c>
      <c r="DY228" s="19">
        <v>1.8385732236395714E-4</v>
      </c>
      <c r="DZ228" s="5">
        <v>64</v>
      </c>
      <c r="EA228" s="4">
        <v>-1</v>
      </c>
      <c r="EB228" s="3">
        <v>1.4999999999999999E-2</v>
      </c>
      <c r="EC228" s="3"/>
      <c r="ED228" s="3">
        <v>1.4999999999999999E-2</v>
      </c>
      <c r="EF228" s="20" t="s">
        <v>906</v>
      </c>
      <c r="EG228" s="5">
        <v>104</v>
      </c>
      <c r="EH228" s="19">
        <v>1.1383593795871483E-4</v>
      </c>
      <c r="EI228" s="5">
        <v>64</v>
      </c>
      <c r="EJ228" s="4">
        <v>3.8949920003346516E-2</v>
      </c>
      <c r="EK228" s="3">
        <v>0.50021687000000004</v>
      </c>
      <c r="EL228" s="3">
        <v>0.48146389000000001</v>
      </c>
      <c r="EM228" s="3">
        <v>1.875298000000003E-2</v>
      </c>
    </row>
    <row r="229" spans="37:143" x14ac:dyDescent="0.35">
      <c r="AK229" s="20" t="s">
        <v>779</v>
      </c>
      <c r="AL229" s="5">
        <v>142</v>
      </c>
      <c r="AM229" s="19">
        <v>-3.2492823510936976E-3</v>
      </c>
      <c r="AN229" s="5">
        <v>228</v>
      </c>
      <c r="AO229" s="4">
        <v>-0.53038483116863211</v>
      </c>
      <c r="AP229" s="3">
        <v>0.11762175</v>
      </c>
      <c r="AQ229" s="3">
        <v>0.25046412000000001</v>
      </c>
      <c r="AR229" s="3">
        <v>-0.13284237000000002</v>
      </c>
      <c r="AT229" s="20" t="s">
        <v>912</v>
      </c>
      <c r="AU229" s="5">
        <v>81</v>
      </c>
      <c r="AV229" s="19">
        <v>-3.5012771126146365E-3</v>
      </c>
      <c r="AW229" s="5">
        <v>228</v>
      </c>
      <c r="AX229" s="4">
        <v>-6.8789141620673955E-2</v>
      </c>
      <c r="AY229" s="3">
        <v>3.7182106699999999</v>
      </c>
      <c r="AZ229" s="3">
        <v>3.9928772700000001</v>
      </c>
      <c r="BA229" s="3">
        <v>-0.27466660000000021</v>
      </c>
      <c r="BC229" s="20" t="s">
        <v>953</v>
      </c>
      <c r="BD229" s="5">
        <v>102</v>
      </c>
      <c r="BE229" s="19">
        <v>-2.5118403524041334E-4</v>
      </c>
      <c r="BF229" s="5">
        <v>228</v>
      </c>
      <c r="BG229" s="4">
        <v>-0.11028983787388125</v>
      </c>
      <c r="BH229" s="3">
        <v>0.16531620000000011</v>
      </c>
      <c r="BI229" s="3">
        <v>0.18580905</v>
      </c>
      <c r="BJ229" s="3">
        <v>-2.0492849999999896E-2</v>
      </c>
      <c r="BL229" s="20" t="s">
        <v>748</v>
      </c>
      <c r="BM229" s="5">
        <v>126</v>
      </c>
      <c r="BN229" s="19">
        <v>-1.2927570243145723E-3</v>
      </c>
      <c r="BO229" s="5">
        <v>228</v>
      </c>
      <c r="BP229" s="4">
        <v>-0.73609894446006741</v>
      </c>
      <c r="BQ229" s="3">
        <v>7.635065000000002E-2</v>
      </c>
      <c r="BR229" s="3">
        <v>0.28931543999999998</v>
      </c>
      <c r="BS229" s="3">
        <v>-0.21296478999999996</v>
      </c>
      <c r="DE229" s="20" t="s">
        <v>782</v>
      </c>
      <c r="DF229" s="5">
        <v>110</v>
      </c>
      <c r="DG229" s="19">
        <v>3.7147102624677645E-3</v>
      </c>
      <c r="DH229" s="5">
        <v>63</v>
      </c>
      <c r="DI229" s="4">
        <v>0.3676308463023219</v>
      </c>
      <c r="DJ229" s="3">
        <v>0.56497737000000003</v>
      </c>
      <c r="DK229" s="3">
        <v>0.41310662999999992</v>
      </c>
      <c r="DL229" s="3">
        <v>0.15187074000000012</v>
      </c>
      <c r="DN229" s="20" t="s">
        <v>906</v>
      </c>
      <c r="DO229" s="5">
        <v>107</v>
      </c>
      <c r="DP229" s="19">
        <v>3.3284059323078767E-3</v>
      </c>
      <c r="DQ229" s="5">
        <v>63</v>
      </c>
      <c r="DR229" s="4">
        <v>0.31531591890765065</v>
      </c>
      <c r="DS229" s="3">
        <v>1.0891804399999998</v>
      </c>
      <c r="DT229" s="3">
        <v>0.82807516000000003</v>
      </c>
      <c r="DU229" s="3">
        <v>0.26110527999999977</v>
      </c>
      <c r="DW229" s="20" t="s">
        <v>889</v>
      </c>
      <c r="DX229" s="5">
        <v>112</v>
      </c>
      <c r="DY229" s="19">
        <v>3.2480859683712714E-4</v>
      </c>
      <c r="DZ229" s="5">
        <v>63</v>
      </c>
      <c r="EA229" s="4">
        <v>0.19772480943079729</v>
      </c>
      <c r="EB229" s="3">
        <v>0.16052168999999999</v>
      </c>
      <c r="EC229" s="3">
        <v>0.13402217999999999</v>
      </c>
      <c r="ED229" s="3">
        <v>2.6499510000000004E-2</v>
      </c>
      <c r="EF229" s="20" t="s">
        <v>894</v>
      </c>
      <c r="EG229" s="5">
        <v>139</v>
      </c>
      <c r="EH229" s="19">
        <v>1.2176178800888983E-4</v>
      </c>
      <c r="EI229" s="5">
        <v>63</v>
      </c>
      <c r="EJ229" s="4">
        <v>9.2655263364543821</v>
      </c>
      <c r="EK229" s="3">
        <v>2.2223529999999998E-2</v>
      </c>
      <c r="EL229" s="3">
        <v>2.1648700000000002E-3</v>
      </c>
      <c r="EM229" s="3">
        <v>2.0058659999999999E-2</v>
      </c>
    </row>
    <row r="230" spans="37:143" x14ac:dyDescent="0.35">
      <c r="AK230" s="20" t="s">
        <v>834</v>
      </c>
      <c r="AL230" s="5">
        <v>103</v>
      </c>
      <c r="AM230" s="19">
        <v>-3.730771224570429E-3</v>
      </c>
      <c r="AN230" s="5">
        <v>229</v>
      </c>
      <c r="AO230" s="4">
        <v>-0.18443867690966909</v>
      </c>
      <c r="AP230" s="3">
        <v>0.67445411</v>
      </c>
      <c r="AQ230" s="3">
        <v>0.82698147999999994</v>
      </c>
      <c r="AR230" s="3">
        <v>-0.15252736999999994</v>
      </c>
      <c r="AT230" s="20" t="s">
        <v>1008</v>
      </c>
      <c r="AU230" s="5">
        <v>170</v>
      </c>
      <c r="AV230" s="19">
        <v>-3.7505305412864486E-3</v>
      </c>
      <c r="AW230" s="5">
        <v>229</v>
      </c>
      <c r="AX230" s="4">
        <v>-0.81124348147128977</v>
      </c>
      <c r="AY230" s="3">
        <v>6.8457779999999996E-2</v>
      </c>
      <c r="AZ230" s="3">
        <v>0.36267769999999999</v>
      </c>
      <c r="BA230" s="3">
        <v>-0.29421991999999997</v>
      </c>
      <c r="BC230" s="20" t="s">
        <v>806</v>
      </c>
      <c r="BD230" s="5">
        <v>175</v>
      </c>
      <c r="BE230" s="19">
        <v>-2.711483664466273E-4</v>
      </c>
      <c r="BF230" s="5">
        <v>229</v>
      </c>
      <c r="BG230" s="4">
        <v>-1</v>
      </c>
      <c r="BH230" s="3"/>
      <c r="BI230" s="3">
        <v>2.2121640000000001E-2</v>
      </c>
      <c r="BJ230" s="3">
        <v>-2.2121640000000001E-2</v>
      </c>
      <c r="BL230" s="20" t="s">
        <v>836</v>
      </c>
      <c r="BM230" s="5">
        <v>118</v>
      </c>
      <c r="BN230" s="19">
        <v>-1.4964508485595441E-3</v>
      </c>
      <c r="BO230" s="5">
        <v>229</v>
      </c>
      <c r="BP230" s="4">
        <v>-0.639733772665112</v>
      </c>
      <c r="BQ230" s="3">
        <v>0.13882818</v>
      </c>
      <c r="BR230" s="3">
        <v>0.38534886000000013</v>
      </c>
      <c r="BS230" s="3">
        <v>-0.24652068000000013</v>
      </c>
      <c r="DE230" s="20" t="s">
        <v>823</v>
      </c>
      <c r="DF230" s="5">
        <v>35</v>
      </c>
      <c r="DG230" s="19">
        <v>3.7243918944667494E-3</v>
      </c>
      <c r="DH230" s="5">
        <v>62</v>
      </c>
      <c r="DI230" s="4">
        <v>1.2114623813457071E-2</v>
      </c>
      <c r="DJ230" s="3">
        <v>12.721089360000001</v>
      </c>
      <c r="DK230" s="3">
        <v>12.5688228</v>
      </c>
      <c r="DL230" s="3">
        <v>0.15226656000000105</v>
      </c>
      <c r="DN230" s="20" t="s">
        <v>815</v>
      </c>
      <c r="DO230" s="5">
        <v>33</v>
      </c>
      <c r="DP230" s="19">
        <v>3.8203259679933706E-3</v>
      </c>
      <c r="DQ230" s="5">
        <v>62</v>
      </c>
      <c r="DR230" s="4">
        <v>8.0504749969410039E-3</v>
      </c>
      <c r="DS230" s="3">
        <v>37.526715979999999</v>
      </c>
      <c r="DT230" s="3">
        <v>37.227020780000004</v>
      </c>
      <c r="DU230" s="3">
        <v>0.29969519999999505</v>
      </c>
      <c r="DW230" s="20" t="s">
        <v>1034</v>
      </c>
      <c r="DX230" s="5">
        <v>121</v>
      </c>
      <c r="DY230" s="19">
        <v>3.5655438268887389E-4</v>
      </c>
      <c r="DZ230" s="5">
        <v>62</v>
      </c>
      <c r="EA230" s="4">
        <v>7.5787826839105019</v>
      </c>
      <c r="EB230" s="3">
        <v>3.2927770000000002E-2</v>
      </c>
      <c r="EC230" s="3">
        <v>3.8382799999999999E-3</v>
      </c>
      <c r="ED230" s="3">
        <v>2.9089490000000003E-2</v>
      </c>
      <c r="EF230" s="20" t="s">
        <v>1010</v>
      </c>
      <c r="EG230" s="5">
        <v>140</v>
      </c>
      <c r="EH230" s="19">
        <v>1.2297790895663516E-4</v>
      </c>
      <c r="EI230" s="5">
        <v>62</v>
      </c>
      <c r="EJ230" s="4">
        <v>-1</v>
      </c>
      <c r="EK230" s="3">
        <v>2.0258999999999999E-2</v>
      </c>
      <c r="EL230" s="3"/>
      <c r="EM230" s="3">
        <v>2.0258999999999999E-2</v>
      </c>
    </row>
    <row r="231" spans="37:143" x14ac:dyDescent="0.35">
      <c r="AK231" s="20" t="s">
        <v>998</v>
      </c>
      <c r="AL231" s="5">
        <v>139</v>
      </c>
      <c r="AM231" s="19">
        <v>-3.8766155129396091E-3</v>
      </c>
      <c r="AN231" s="5">
        <v>230</v>
      </c>
      <c r="AO231" s="4">
        <v>-0.32972589770725358</v>
      </c>
      <c r="AP231" s="3">
        <v>0.32218200000000002</v>
      </c>
      <c r="AQ231" s="3">
        <v>0.48067200999999998</v>
      </c>
      <c r="AR231" s="3">
        <v>-0.15849000999999996</v>
      </c>
      <c r="AT231" s="20" t="s">
        <v>929</v>
      </c>
      <c r="AU231" s="5">
        <v>161</v>
      </c>
      <c r="AV231" s="19">
        <v>-3.7544303445645401E-3</v>
      </c>
      <c r="AW231" s="5">
        <v>230</v>
      </c>
      <c r="AX231" s="4">
        <v>-0.72369922672705855</v>
      </c>
      <c r="AY231" s="3">
        <v>0.11244688</v>
      </c>
      <c r="AZ231" s="3">
        <v>0.40697273</v>
      </c>
      <c r="BA231" s="3">
        <v>-0.29452584999999998</v>
      </c>
      <c r="BC231" s="20" t="s">
        <v>843</v>
      </c>
      <c r="BD231" s="5">
        <v>94</v>
      </c>
      <c r="BE231" s="19">
        <v>-3.0132486876622341E-4</v>
      </c>
      <c r="BF231" s="5">
        <v>230</v>
      </c>
      <c r="BG231" s="4">
        <v>-5.8130085876196502E-2</v>
      </c>
      <c r="BH231" s="3">
        <v>0.39832288999999999</v>
      </c>
      <c r="BI231" s="3">
        <v>0.42290647999999997</v>
      </c>
      <c r="BJ231" s="3">
        <v>-2.4583589999999989E-2</v>
      </c>
      <c r="BL231" s="20" t="s">
        <v>827</v>
      </c>
      <c r="BM231" s="5">
        <v>80</v>
      </c>
      <c r="BN231" s="19">
        <v>-1.6668055735393271E-3</v>
      </c>
      <c r="BO231" s="5">
        <v>230</v>
      </c>
      <c r="BP231" s="4">
        <v>-0.11187593438369903</v>
      </c>
      <c r="BQ231" s="3">
        <v>2.1797807200000001</v>
      </c>
      <c r="BR231" s="3">
        <v>2.4543651100000003</v>
      </c>
      <c r="BS231" s="3">
        <v>-0.27458439000000023</v>
      </c>
      <c r="DE231" s="20" t="s">
        <v>820</v>
      </c>
      <c r="DF231" s="5">
        <v>98</v>
      </c>
      <c r="DG231" s="19">
        <v>3.7757792439352157E-3</v>
      </c>
      <c r="DH231" s="5">
        <v>61</v>
      </c>
      <c r="DI231" s="4">
        <v>0.16913897378999621</v>
      </c>
      <c r="DJ231" s="3">
        <v>1.0670338699999999</v>
      </c>
      <c r="DK231" s="3">
        <v>0.91266640999999993</v>
      </c>
      <c r="DL231" s="3">
        <v>0.15436746000000001</v>
      </c>
      <c r="DN231" s="20" t="s">
        <v>858</v>
      </c>
      <c r="DO231" s="5">
        <v>69</v>
      </c>
      <c r="DP231" s="19">
        <v>3.8865094270645302E-3</v>
      </c>
      <c r="DQ231" s="5">
        <v>61</v>
      </c>
      <c r="DR231" s="4">
        <v>4.6568844747886251E-2</v>
      </c>
      <c r="DS231" s="3">
        <v>6.8519065299999999</v>
      </c>
      <c r="DT231" s="3">
        <v>6.5470193999999999</v>
      </c>
      <c r="DU231" s="3">
        <v>0.30488713000000001</v>
      </c>
      <c r="DW231" s="20" t="s">
        <v>836</v>
      </c>
      <c r="DX231" s="5">
        <v>118</v>
      </c>
      <c r="DY231" s="19">
        <v>3.7520045689373678E-4</v>
      </c>
      <c r="DZ231" s="5">
        <v>61</v>
      </c>
      <c r="EA231" s="4">
        <v>0.28529103931628708</v>
      </c>
      <c r="EB231" s="3">
        <v>0.13790722999999999</v>
      </c>
      <c r="EC231" s="3">
        <v>0.1072965</v>
      </c>
      <c r="ED231" s="3">
        <v>3.0610729999999989E-2</v>
      </c>
      <c r="EF231" s="20" t="s">
        <v>978</v>
      </c>
      <c r="EG231" s="5">
        <v>127</v>
      </c>
      <c r="EH231" s="19">
        <v>1.2819513702371448E-4</v>
      </c>
      <c r="EI231" s="5">
        <v>61</v>
      </c>
      <c r="EJ231" s="4">
        <v>0.49854827427712967</v>
      </c>
      <c r="EK231" s="3">
        <v>6.3478400000000004E-2</v>
      </c>
      <c r="EL231" s="3">
        <v>4.2359929999999997E-2</v>
      </c>
      <c r="EM231" s="3">
        <v>2.1118470000000007E-2</v>
      </c>
    </row>
    <row r="232" spans="37:143" x14ac:dyDescent="0.35">
      <c r="AK232" s="20" t="s">
        <v>769</v>
      </c>
      <c r="AL232" s="5">
        <v>127</v>
      </c>
      <c r="AM232" s="19">
        <v>-3.938825049457622E-3</v>
      </c>
      <c r="AN232" s="5">
        <v>231</v>
      </c>
      <c r="AO232" s="4">
        <v>-0.45660118027652219</v>
      </c>
      <c r="AP232" s="3">
        <v>0.19164501</v>
      </c>
      <c r="AQ232" s="3">
        <v>0.35267837000000002</v>
      </c>
      <c r="AR232" s="3">
        <v>-0.16103336000000001</v>
      </c>
      <c r="AT232" s="20" t="s">
        <v>972</v>
      </c>
      <c r="AU232" s="5">
        <v>191</v>
      </c>
      <c r="AV232" s="19">
        <v>-3.9077794357389251E-3</v>
      </c>
      <c r="AW232" s="5">
        <v>231</v>
      </c>
      <c r="AX232" s="4">
        <v>-0.98929573234064172</v>
      </c>
      <c r="AY232" s="3">
        <v>3.3169599999999999E-3</v>
      </c>
      <c r="AZ232" s="3">
        <v>0.30987267000000002</v>
      </c>
      <c r="BA232" s="3">
        <v>-0.30655571000000004</v>
      </c>
      <c r="BC232" s="20" t="s">
        <v>990</v>
      </c>
      <c r="BD232" s="5">
        <v>145</v>
      </c>
      <c r="BE232" s="19">
        <v>-3.0720107136052383E-4</v>
      </c>
      <c r="BF232" s="5">
        <v>231</v>
      </c>
      <c r="BG232" s="4">
        <v>-1</v>
      </c>
      <c r="BH232" s="3"/>
      <c r="BI232" s="3">
        <v>2.5062999999999998E-2</v>
      </c>
      <c r="BJ232" s="3">
        <v>-2.5062999999999998E-2</v>
      </c>
      <c r="BL232" s="20" t="s">
        <v>813</v>
      </c>
      <c r="BM232" s="5">
        <v>108</v>
      </c>
      <c r="BN232" s="19">
        <v>-2.1135927119832875E-3</v>
      </c>
      <c r="BO232" s="5">
        <v>231</v>
      </c>
      <c r="BP232" s="4">
        <v>-0.52199189088700071</v>
      </c>
      <c r="BQ232" s="3">
        <v>0.31884801000000002</v>
      </c>
      <c r="BR232" s="3">
        <v>0.66703473000000002</v>
      </c>
      <c r="BS232" s="3">
        <v>-0.34818672000000001</v>
      </c>
      <c r="DE232" s="20" t="s">
        <v>911</v>
      </c>
      <c r="DF232" s="5">
        <v>146</v>
      </c>
      <c r="DG232" s="19">
        <v>3.8950564022655091E-3</v>
      </c>
      <c r="DH232" s="5">
        <v>60</v>
      </c>
      <c r="DI232" s="4">
        <v>38.679136760544559</v>
      </c>
      <c r="DJ232" s="3">
        <v>0.16336099000000001</v>
      </c>
      <c r="DK232" s="3">
        <v>4.1170500000000006E-3</v>
      </c>
      <c r="DL232" s="3">
        <v>0.15924394</v>
      </c>
      <c r="DN232" s="20" t="s">
        <v>1028</v>
      </c>
      <c r="DO232" s="5">
        <v>129</v>
      </c>
      <c r="DP232" s="19">
        <v>3.9650027675777449E-3</v>
      </c>
      <c r="DQ232" s="5">
        <v>60</v>
      </c>
      <c r="DR232" s="4">
        <v>1.7937518940535297</v>
      </c>
      <c r="DS232" s="3">
        <v>0.48444928999999998</v>
      </c>
      <c r="DT232" s="3">
        <v>0.17340454999999999</v>
      </c>
      <c r="DU232" s="3">
        <v>0.31104473999999999</v>
      </c>
      <c r="DW232" s="20" t="s">
        <v>779</v>
      </c>
      <c r="DX232" s="5">
        <v>123</v>
      </c>
      <c r="DY232" s="19">
        <v>9.817390219372783E-4</v>
      </c>
      <c r="DZ232" s="5">
        <v>60</v>
      </c>
      <c r="EA232" s="4">
        <v>-1</v>
      </c>
      <c r="EB232" s="3">
        <v>8.0095180000000002E-2</v>
      </c>
      <c r="EC232" s="3"/>
      <c r="ED232" s="3">
        <v>8.0095180000000002E-2</v>
      </c>
      <c r="EF232" s="20" t="s">
        <v>953</v>
      </c>
      <c r="EG232" s="5">
        <v>102</v>
      </c>
      <c r="EH232" s="19">
        <v>2.3319522846985862E-4</v>
      </c>
      <c r="EI232" s="5">
        <v>60</v>
      </c>
      <c r="EJ232" s="4">
        <v>7.9857504888733555E-2</v>
      </c>
      <c r="EK232" s="3">
        <v>0.51947096000000015</v>
      </c>
      <c r="EL232" s="3">
        <v>0.48105509999999996</v>
      </c>
      <c r="EM232" s="3">
        <v>3.841586000000019E-2</v>
      </c>
    </row>
    <row r="233" spans="37:143" x14ac:dyDescent="0.35">
      <c r="AK233" s="20" t="s">
        <v>959</v>
      </c>
      <c r="AL233" s="5">
        <v>151</v>
      </c>
      <c r="AM233" s="19">
        <v>-4.0166273897324365E-3</v>
      </c>
      <c r="AN233" s="5">
        <v>232</v>
      </c>
      <c r="AO233" s="4">
        <v>-0.61009189002383901</v>
      </c>
      <c r="AP233" s="3">
        <v>0.10494886</v>
      </c>
      <c r="AQ233" s="3">
        <v>0.26916306000000001</v>
      </c>
      <c r="AR233" s="3">
        <v>-0.1642142</v>
      </c>
      <c r="AT233" s="20" t="s">
        <v>846</v>
      </c>
      <c r="AU233" s="5">
        <v>87</v>
      </c>
      <c r="AV233" s="19">
        <v>-4.2690720595593024E-3</v>
      </c>
      <c r="AW233" s="5">
        <v>232</v>
      </c>
      <c r="AX233" s="4">
        <v>-9.9299698591354346E-2</v>
      </c>
      <c r="AY233" s="3">
        <v>3.0377024400000003</v>
      </c>
      <c r="AZ233" s="3">
        <v>3.3726006700000002</v>
      </c>
      <c r="BA233" s="3">
        <v>-0.33489822999999985</v>
      </c>
      <c r="BC233" s="20" t="s">
        <v>834</v>
      </c>
      <c r="BD233" s="5">
        <v>122</v>
      </c>
      <c r="BE233" s="19">
        <v>-3.5128993469185263E-4</v>
      </c>
      <c r="BF233" s="5">
        <v>232</v>
      </c>
      <c r="BG233" s="4">
        <v>-0.54418618693200793</v>
      </c>
      <c r="BH233" s="3">
        <v>2.4005789999999999E-2</v>
      </c>
      <c r="BI233" s="3">
        <v>5.2665780000000009E-2</v>
      </c>
      <c r="BJ233" s="3">
        <v>-2.865999000000001E-2</v>
      </c>
      <c r="BL233" s="20" t="s">
        <v>946</v>
      </c>
      <c r="BM233" s="5">
        <v>158</v>
      </c>
      <c r="BN233" s="19">
        <v>-2.2651954759741609E-3</v>
      </c>
      <c r="BO233" s="5">
        <v>232</v>
      </c>
      <c r="BP233" s="4">
        <v>-0.98821932026709369</v>
      </c>
      <c r="BQ233" s="3">
        <v>4.4485000000000002E-3</v>
      </c>
      <c r="BR233" s="3">
        <v>0.37760979</v>
      </c>
      <c r="BS233" s="3">
        <v>-0.37316128999999998</v>
      </c>
      <c r="DE233" s="20" t="s">
        <v>781</v>
      </c>
      <c r="DF233" s="5">
        <v>113</v>
      </c>
      <c r="DG233" s="19">
        <v>4.2739124429706718E-3</v>
      </c>
      <c r="DH233" s="5">
        <v>59</v>
      </c>
      <c r="DI233" s="4">
        <v>0.62120561847972611</v>
      </c>
      <c r="DJ233" s="3">
        <v>0.45601330000000001</v>
      </c>
      <c r="DK233" s="3">
        <v>0.28128036000000001</v>
      </c>
      <c r="DL233" s="3">
        <v>0.17473294</v>
      </c>
      <c r="DN233" s="20" t="s">
        <v>816</v>
      </c>
      <c r="DO233" s="5">
        <v>134</v>
      </c>
      <c r="DP233" s="19">
        <v>3.9910599240410276E-3</v>
      </c>
      <c r="DQ233" s="5">
        <v>59</v>
      </c>
      <c r="DR233" s="4">
        <v>2.4951051244875431</v>
      </c>
      <c r="DS233" s="3">
        <v>0.43857009000000002</v>
      </c>
      <c r="DT233" s="3">
        <v>0.12548123</v>
      </c>
      <c r="DU233" s="3">
        <v>0.31308886000000002</v>
      </c>
      <c r="DW233" s="20" t="s">
        <v>915</v>
      </c>
      <c r="DX233" s="5">
        <v>110</v>
      </c>
      <c r="DY233" s="19">
        <v>1.0168938902602974E-3</v>
      </c>
      <c r="DZ233" s="5">
        <v>59</v>
      </c>
      <c r="EA233" s="4">
        <v>1.2722905013539783</v>
      </c>
      <c r="EB233" s="3">
        <v>0.14817110999999999</v>
      </c>
      <c r="EC233" s="3">
        <v>6.5207820000000014E-2</v>
      </c>
      <c r="ED233" s="3">
        <v>8.2963289999999981E-2</v>
      </c>
      <c r="EF233" s="20" t="s">
        <v>995</v>
      </c>
      <c r="EG233" s="5">
        <v>63</v>
      </c>
      <c r="EH233" s="19">
        <v>2.3822980165364777E-4</v>
      </c>
      <c r="EI233" s="5">
        <v>59</v>
      </c>
      <c r="EJ233" s="4">
        <v>3.8778149204532486E-3</v>
      </c>
      <c r="EK233" s="3">
        <v>10.159697299999998</v>
      </c>
      <c r="EL233" s="3">
        <v>10.120452059999998</v>
      </c>
      <c r="EM233" s="3">
        <v>3.9245239999999626E-2</v>
      </c>
    </row>
    <row r="234" spans="37:143" x14ac:dyDescent="0.35">
      <c r="AK234" s="20" t="s">
        <v>901</v>
      </c>
      <c r="AL234" s="5">
        <v>158</v>
      </c>
      <c r="AM234" s="19">
        <v>-4.6120778430795211E-3</v>
      </c>
      <c r="AN234" s="5">
        <v>233</v>
      </c>
      <c r="AO234" s="4">
        <v>-0.98516152850164596</v>
      </c>
      <c r="AP234" s="3">
        <v>2.8400600000000002E-3</v>
      </c>
      <c r="AQ234" s="3">
        <v>0.19139842000000001</v>
      </c>
      <c r="AR234" s="3">
        <v>-0.18855836000000001</v>
      </c>
      <c r="AT234" s="20" t="s">
        <v>818</v>
      </c>
      <c r="AU234" s="5">
        <v>57</v>
      </c>
      <c r="AV234" s="19">
        <v>-5.0030637824436215E-3</v>
      </c>
      <c r="AW234" s="5">
        <v>233</v>
      </c>
      <c r="AX234" s="4">
        <v>-3.9659694510876697E-2</v>
      </c>
      <c r="AY234" s="3">
        <v>9.5036667300000008</v>
      </c>
      <c r="AZ234" s="3">
        <v>9.8961448099999991</v>
      </c>
      <c r="BA234" s="3">
        <v>-0.39247807999999829</v>
      </c>
      <c r="BC234" s="20" t="s">
        <v>979</v>
      </c>
      <c r="BD234" s="5">
        <v>135</v>
      </c>
      <c r="BE234" s="19">
        <v>-4.7406654513470049E-4</v>
      </c>
      <c r="BF234" s="5">
        <v>233</v>
      </c>
      <c r="BG234" s="4">
        <v>-0.69018158418672026</v>
      </c>
      <c r="BH234" s="3">
        <v>1.7361749999999999E-2</v>
      </c>
      <c r="BI234" s="3">
        <v>5.603847E-2</v>
      </c>
      <c r="BJ234" s="3">
        <v>-3.8676719999999998E-2</v>
      </c>
      <c r="BL234" s="20" t="s">
        <v>1009</v>
      </c>
      <c r="BM234" s="5">
        <v>98</v>
      </c>
      <c r="BN234" s="19">
        <v>-2.8948066158519885E-3</v>
      </c>
      <c r="BO234" s="5">
        <v>233</v>
      </c>
      <c r="BP234" s="4">
        <v>-0.37703158361035638</v>
      </c>
      <c r="BQ234" s="3">
        <v>0.78795017000000001</v>
      </c>
      <c r="BR234" s="3">
        <v>1.2648316500000001</v>
      </c>
      <c r="BS234" s="3">
        <v>-0.47688148000000008</v>
      </c>
      <c r="DE234" s="20" t="s">
        <v>888</v>
      </c>
      <c r="DF234" s="5">
        <v>147</v>
      </c>
      <c r="DG234" s="19">
        <v>4.3099726208472551E-3</v>
      </c>
      <c r="DH234" s="5">
        <v>58</v>
      </c>
      <c r="DI234" s="4">
        <v>5.7608021245439689</v>
      </c>
      <c r="DJ234" s="3">
        <v>0.20679448</v>
      </c>
      <c r="DK234" s="3">
        <v>3.058727E-2</v>
      </c>
      <c r="DL234" s="3">
        <v>0.17620721</v>
      </c>
      <c r="DN234" s="20" t="s">
        <v>1021</v>
      </c>
      <c r="DO234" s="5">
        <v>138</v>
      </c>
      <c r="DP234" s="19">
        <v>4.3814215257234222E-3</v>
      </c>
      <c r="DQ234" s="5">
        <v>58</v>
      </c>
      <c r="DR234" s="4">
        <v>10.310085990431775</v>
      </c>
      <c r="DS234" s="3">
        <v>0.37704919999999997</v>
      </c>
      <c r="DT234" s="3">
        <v>3.3337430000000001E-2</v>
      </c>
      <c r="DU234" s="3">
        <v>0.34371176999999997</v>
      </c>
      <c r="DW234" s="20" t="s">
        <v>897</v>
      </c>
      <c r="DX234" s="5">
        <v>96</v>
      </c>
      <c r="DY234" s="19">
        <v>1.2008382384235067E-3</v>
      </c>
      <c r="DZ234" s="5">
        <v>58</v>
      </c>
      <c r="EA234" s="4">
        <v>0.42216366354383728</v>
      </c>
      <c r="EB234" s="3">
        <v>0.33003770999999998</v>
      </c>
      <c r="EC234" s="3">
        <v>0.23206731999999999</v>
      </c>
      <c r="ED234" s="3">
        <v>9.7970389999999991E-2</v>
      </c>
      <c r="EF234" s="20" t="s">
        <v>890</v>
      </c>
      <c r="EG234" s="5">
        <v>128</v>
      </c>
      <c r="EH234" s="19">
        <v>3.2452576595868432E-4</v>
      </c>
      <c r="EI234" s="5">
        <v>58</v>
      </c>
      <c r="EJ234" s="4">
        <v>6.8706169774172485</v>
      </c>
      <c r="EK234" s="3">
        <v>6.1242530000000003E-2</v>
      </c>
      <c r="EL234" s="3">
        <v>7.7811600000000005E-3</v>
      </c>
      <c r="EM234" s="3">
        <v>5.3461370000000001E-2</v>
      </c>
    </row>
    <row r="235" spans="37:143" x14ac:dyDescent="0.35">
      <c r="AK235" s="20" t="s">
        <v>1013</v>
      </c>
      <c r="AL235" s="5">
        <v>143</v>
      </c>
      <c r="AM235" s="19">
        <v>-4.7092816044588181E-3</v>
      </c>
      <c r="AN235" s="5">
        <v>234</v>
      </c>
      <c r="AO235" s="4">
        <v>-0.50826815770176625</v>
      </c>
      <c r="AP235" s="3">
        <v>0.18626843000000001</v>
      </c>
      <c r="AQ235" s="3">
        <v>0.37880082999999998</v>
      </c>
      <c r="AR235" s="3">
        <v>-0.19253239999999996</v>
      </c>
      <c r="AT235" s="20" t="s">
        <v>901</v>
      </c>
      <c r="AU235" s="5">
        <v>158</v>
      </c>
      <c r="AV235" s="19">
        <v>-5.3329465011507111E-3</v>
      </c>
      <c r="AW235" s="5">
        <v>234</v>
      </c>
      <c r="AX235" s="4">
        <v>-0.77994054983239414</v>
      </c>
      <c r="AY235" s="3">
        <v>0.11803889000000001</v>
      </c>
      <c r="AZ235" s="3">
        <v>0.53639546000000005</v>
      </c>
      <c r="BA235" s="3">
        <v>-0.41835657000000004</v>
      </c>
      <c r="BC235" s="20" t="s">
        <v>891</v>
      </c>
      <c r="BD235" s="5">
        <v>114</v>
      </c>
      <c r="BE235" s="19">
        <v>-4.8082317916002776E-4</v>
      </c>
      <c r="BF235" s="5">
        <v>234</v>
      </c>
      <c r="BG235" s="4">
        <v>-0.39823294356655392</v>
      </c>
      <c r="BH235" s="3">
        <v>5.9277099999999992E-2</v>
      </c>
      <c r="BI235" s="3">
        <v>9.8505059999999992E-2</v>
      </c>
      <c r="BJ235" s="3">
        <v>-3.9227959999999999E-2</v>
      </c>
      <c r="BL235" s="20" t="s">
        <v>972</v>
      </c>
      <c r="BM235" s="5">
        <v>149</v>
      </c>
      <c r="BN235" s="19">
        <v>-2.9115059705851786E-3</v>
      </c>
      <c r="BO235" s="5">
        <v>234</v>
      </c>
      <c r="BP235" s="4">
        <v>-0.97879717075756179</v>
      </c>
      <c r="BQ235" s="3">
        <v>1.0389860000000001E-2</v>
      </c>
      <c r="BR235" s="3">
        <v>0.49002234</v>
      </c>
      <c r="BS235" s="3">
        <v>-0.47963248000000003</v>
      </c>
      <c r="DE235" s="20" t="s">
        <v>774</v>
      </c>
      <c r="DF235" s="5">
        <v>102</v>
      </c>
      <c r="DG235" s="19">
        <v>4.3351051904376072E-3</v>
      </c>
      <c r="DH235" s="5">
        <v>57</v>
      </c>
      <c r="DI235" s="4">
        <v>0.68160923951848429</v>
      </c>
      <c r="DJ235" s="3">
        <v>0.43725866000000002</v>
      </c>
      <c r="DK235" s="3">
        <v>0.26002394000000001</v>
      </c>
      <c r="DL235" s="3">
        <v>0.17723472000000001</v>
      </c>
      <c r="DN235" s="20" t="s">
        <v>1015</v>
      </c>
      <c r="DO235" s="5">
        <v>126</v>
      </c>
      <c r="DP235" s="19">
        <v>4.7591619551584467E-3</v>
      </c>
      <c r="DQ235" s="5">
        <v>57</v>
      </c>
      <c r="DR235" s="4">
        <v>2.4151738646383261</v>
      </c>
      <c r="DS235" s="3">
        <v>0.52792748</v>
      </c>
      <c r="DT235" s="3">
        <v>0.15458290000000002</v>
      </c>
      <c r="DU235" s="3">
        <v>0.37334457999999998</v>
      </c>
      <c r="DW235" s="20" t="s">
        <v>952</v>
      </c>
      <c r="DX235" s="5">
        <v>120</v>
      </c>
      <c r="DY235" s="19">
        <v>1.2897620581003172E-3</v>
      </c>
      <c r="DZ235" s="5">
        <v>57</v>
      </c>
      <c r="EA235" s="4">
        <v>-1</v>
      </c>
      <c r="EB235" s="3">
        <v>0.10522524</v>
      </c>
      <c r="EC235" s="3"/>
      <c r="ED235" s="3">
        <v>0.10522524</v>
      </c>
      <c r="EF235" s="20" t="s">
        <v>968</v>
      </c>
      <c r="EG235" s="5">
        <v>129</v>
      </c>
      <c r="EH235" s="19">
        <v>3.6693192890176142E-4</v>
      </c>
      <c r="EI235" s="5">
        <v>57</v>
      </c>
      <c r="EJ235" s="4">
        <v>336.80966178191341</v>
      </c>
      <c r="EK235" s="3">
        <v>6.0626699999999999E-2</v>
      </c>
      <c r="EL235" s="3">
        <v>1.7946999999999999E-4</v>
      </c>
      <c r="EM235" s="3">
        <v>6.0447229999999998E-2</v>
      </c>
    </row>
    <row r="236" spans="37:143" x14ac:dyDescent="0.35">
      <c r="AK236" s="20" t="s">
        <v>788</v>
      </c>
      <c r="AL236" s="5">
        <v>62</v>
      </c>
      <c r="AM236" s="19">
        <v>-4.9157215794160096E-3</v>
      </c>
      <c r="AN236" s="5">
        <v>235</v>
      </c>
      <c r="AO236" s="4">
        <v>-4.8283550339306425E-2</v>
      </c>
      <c r="AP236" s="3">
        <v>3.9613646299999998</v>
      </c>
      <c r="AQ236" s="3">
        <v>4.1623370399999997</v>
      </c>
      <c r="AR236" s="3">
        <v>-0.20097240999999988</v>
      </c>
      <c r="AT236" s="20" t="s">
        <v>801</v>
      </c>
      <c r="AU236" s="5">
        <v>37</v>
      </c>
      <c r="AV236" s="19">
        <v>-5.3467740846105749E-3</v>
      </c>
      <c r="AW236" s="5">
        <v>235</v>
      </c>
      <c r="AX236" s="4">
        <v>-1.4827948484537723E-2</v>
      </c>
      <c r="AY236" s="3">
        <v>27.867769859999999</v>
      </c>
      <c r="AZ236" s="3">
        <v>28.287211169999999</v>
      </c>
      <c r="BA236" s="3">
        <v>-0.41944130999999985</v>
      </c>
      <c r="BC236" s="20" t="s">
        <v>906</v>
      </c>
      <c r="BD236" s="5">
        <v>104</v>
      </c>
      <c r="BE236" s="19">
        <v>-7.3838559262789276E-4</v>
      </c>
      <c r="BF236" s="5">
        <v>235</v>
      </c>
      <c r="BG236" s="4">
        <v>-0.25447990261013331</v>
      </c>
      <c r="BH236" s="3">
        <v>0.17648158999999999</v>
      </c>
      <c r="BI236" s="3">
        <v>0.23672277999999999</v>
      </c>
      <c r="BJ236" s="3">
        <v>-6.024119E-2</v>
      </c>
      <c r="BL236" s="20" t="s">
        <v>812</v>
      </c>
      <c r="BM236" s="5">
        <v>67</v>
      </c>
      <c r="BN236" s="19">
        <v>-2.9571923335708549E-3</v>
      </c>
      <c r="BO236" s="5">
        <v>235</v>
      </c>
      <c r="BP236" s="4">
        <v>-6.8448336317584513E-2</v>
      </c>
      <c r="BQ236" s="3">
        <v>6.6300151500000002</v>
      </c>
      <c r="BR236" s="3">
        <v>7.1171738600000012</v>
      </c>
      <c r="BS236" s="3">
        <v>-0.48715871000000099</v>
      </c>
      <c r="DE236" s="20" t="s">
        <v>784</v>
      </c>
      <c r="DF236" s="5">
        <v>105</v>
      </c>
      <c r="DG236" s="19">
        <v>4.4984951437095598E-3</v>
      </c>
      <c r="DH236" s="5">
        <v>56</v>
      </c>
      <c r="DI236" s="4">
        <v>0.32755933377366575</v>
      </c>
      <c r="DJ236" s="3">
        <v>0.74538453999999998</v>
      </c>
      <c r="DK236" s="3">
        <v>0.56146984999999994</v>
      </c>
      <c r="DL236" s="3">
        <v>0.18391469000000005</v>
      </c>
      <c r="DN236" s="20" t="s">
        <v>930</v>
      </c>
      <c r="DO236" s="5">
        <v>115</v>
      </c>
      <c r="DP236" s="19">
        <v>5.0361633516124915E-3</v>
      </c>
      <c r="DQ236" s="5">
        <v>56</v>
      </c>
      <c r="DR236" s="4">
        <v>0.80006215409419923</v>
      </c>
      <c r="DS236" s="3">
        <v>0.88887961999999987</v>
      </c>
      <c r="DT236" s="3">
        <v>0.49380496000000001</v>
      </c>
      <c r="DU236" s="3">
        <v>0.39507465999999986</v>
      </c>
      <c r="DW236" s="20" t="s">
        <v>802</v>
      </c>
      <c r="DX236" s="5">
        <v>99</v>
      </c>
      <c r="DY236" s="19">
        <v>1.4279130629823338E-3</v>
      </c>
      <c r="DZ236" s="5">
        <v>56</v>
      </c>
      <c r="EA236" s="4">
        <v>0.19037680462735262</v>
      </c>
      <c r="EB236" s="3">
        <v>0.72842109999999993</v>
      </c>
      <c r="EC236" s="3">
        <v>0.6119248100000001</v>
      </c>
      <c r="ED236" s="3">
        <v>0.11649628999999984</v>
      </c>
      <c r="EF236" s="20" t="s">
        <v>923</v>
      </c>
      <c r="EG236" s="5">
        <v>124</v>
      </c>
      <c r="EH236" s="19">
        <v>4.9118459776169353E-4</v>
      </c>
      <c r="EI236" s="5">
        <v>56</v>
      </c>
      <c r="EJ236" s="4">
        <v>79.441790370719445</v>
      </c>
      <c r="EK236" s="3">
        <v>8.1934789999999993E-2</v>
      </c>
      <c r="EL236" s="3">
        <v>1.01856E-3</v>
      </c>
      <c r="EM236" s="3">
        <v>8.0916229999999992E-2</v>
      </c>
    </row>
    <row r="237" spans="37:143" x14ac:dyDescent="0.35">
      <c r="AK237" s="20" t="s">
        <v>767</v>
      </c>
      <c r="AL237" s="5">
        <v>9</v>
      </c>
      <c r="AM237" s="19">
        <v>-5.0934033258691639E-3</v>
      </c>
      <c r="AN237" s="5">
        <v>236</v>
      </c>
      <c r="AO237" s="4">
        <v>-2.407605993983708E-3</v>
      </c>
      <c r="AP237" s="3">
        <v>86.282941910000005</v>
      </c>
      <c r="AQ237" s="3">
        <v>86.491178590000004</v>
      </c>
      <c r="AR237" s="3">
        <v>-0.20823667999999884</v>
      </c>
      <c r="AT237" s="20" t="s">
        <v>849</v>
      </c>
      <c r="AU237" s="5">
        <v>167</v>
      </c>
      <c r="AV237" s="19">
        <v>-5.6912353344162267E-3</v>
      </c>
      <c r="AW237" s="5">
        <v>236</v>
      </c>
      <c r="AX237" s="4">
        <v>-0.84850672446740671</v>
      </c>
      <c r="AY237" s="3">
        <v>7.9712050000000007E-2</v>
      </c>
      <c r="AZ237" s="3">
        <v>0.52617550000000002</v>
      </c>
      <c r="BA237" s="3">
        <v>-0.44646344999999998</v>
      </c>
      <c r="BC237" s="20" t="s">
        <v>950</v>
      </c>
      <c r="BD237" s="5">
        <v>117</v>
      </c>
      <c r="BE237" s="19">
        <v>-8.8167565481308034E-4</v>
      </c>
      <c r="BF237" s="5">
        <v>236</v>
      </c>
      <c r="BG237" s="4">
        <v>-0.40206155487404571</v>
      </c>
      <c r="BH237" s="3">
        <v>0.10697520000000001</v>
      </c>
      <c r="BI237" s="3">
        <v>0.17890671</v>
      </c>
      <c r="BJ237" s="3">
        <v>-7.193150999999999E-2</v>
      </c>
      <c r="BL237" s="20" t="s">
        <v>987</v>
      </c>
      <c r="BM237" s="5">
        <v>106</v>
      </c>
      <c r="BN237" s="19">
        <v>-3.0146373854187934E-3</v>
      </c>
      <c r="BO237" s="5">
        <v>236</v>
      </c>
      <c r="BP237" s="4">
        <v>-0.57670188487450758</v>
      </c>
      <c r="BQ237" s="3">
        <v>0.36451964999999997</v>
      </c>
      <c r="BR237" s="3">
        <v>0.86114168000000002</v>
      </c>
      <c r="BS237" s="3">
        <v>-0.49662203000000005</v>
      </c>
      <c r="DE237" s="20" t="s">
        <v>793</v>
      </c>
      <c r="DF237" s="5">
        <v>116</v>
      </c>
      <c r="DG237" s="19">
        <v>4.5821991164655754E-3</v>
      </c>
      <c r="DH237" s="5">
        <v>55</v>
      </c>
      <c r="DI237" s="4">
        <v>2.111354964327028</v>
      </c>
      <c r="DJ237" s="3">
        <v>0.27606504999999998</v>
      </c>
      <c r="DK237" s="3">
        <v>8.872824E-2</v>
      </c>
      <c r="DL237" s="3">
        <v>0.18733680999999996</v>
      </c>
      <c r="DN237" s="20" t="s">
        <v>781</v>
      </c>
      <c r="DO237" s="5">
        <v>113</v>
      </c>
      <c r="DP237" s="19">
        <v>5.1307759979839496E-3</v>
      </c>
      <c r="DQ237" s="5">
        <v>55</v>
      </c>
      <c r="DR237" s="4">
        <v>0.76464371355743088</v>
      </c>
      <c r="DS237" s="3">
        <v>0.92888154000000001</v>
      </c>
      <c r="DT237" s="3">
        <v>0.52638475000000007</v>
      </c>
      <c r="DU237" s="3">
        <v>0.40249678999999994</v>
      </c>
      <c r="DW237" s="20" t="s">
        <v>850</v>
      </c>
      <c r="DX237" s="5">
        <v>86</v>
      </c>
      <c r="DY237" s="19">
        <v>1.5068844406564872E-3</v>
      </c>
      <c r="DZ237" s="5">
        <v>55</v>
      </c>
      <c r="EA237" s="4">
        <v>0.14424995769507598</v>
      </c>
      <c r="EB237" s="3">
        <v>0.97520403</v>
      </c>
      <c r="EC237" s="3">
        <v>0.85226486000000012</v>
      </c>
      <c r="ED237" s="3">
        <v>0.12293916999999988</v>
      </c>
      <c r="EF237" s="20" t="s">
        <v>779</v>
      </c>
      <c r="EG237" s="5">
        <v>123</v>
      </c>
      <c r="EH237" s="19">
        <v>4.9909375452742084E-4</v>
      </c>
      <c r="EI237" s="5">
        <v>55</v>
      </c>
      <c r="EJ237" s="4">
        <v>859.31396321070224</v>
      </c>
      <c r="EK237" s="3">
        <v>8.231484E-2</v>
      </c>
      <c r="EL237" s="3">
        <v>9.5680000000000005E-5</v>
      </c>
      <c r="EM237" s="3">
        <v>8.2219159999999999E-2</v>
      </c>
    </row>
    <row r="238" spans="37:143" x14ac:dyDescent="0.35">
      <c r="AK238" s="20" t="s">
        <v>802</v>
      </c>
      <c r="AL238" s="5">
        <v>75</v>
      </c>
      <c r="AM238" s="19">
        <v>-5.3114391476710866E-3</v>
      </c>
      <c r="AN238" s="5">
        <v>237</v>
      </c>
      <c r="AO238" s="4">
        <v>-0.17234998413734959</v>
      </c>
      <c r="AP238" s="3">
        <v>1.0427899899999999</v>
      </c>
      <c r="AQ238" s="3">
        <v>1.2599407600000001</v>
      </c>
      <c r="AR238" s="3">
        <v>-0.21715077000000016</v>
      </c>
      <c r="AT238" s="20" t="s">
        <v>779</v>
      </c>
      <c r="AU238" s="5">
        <v>142</v>
      </c>
      <c r="AV238" s="19">
        <v>-5.8444790048306017E-3</v>
      </c>
      <c r="AW238" s="5">
        <v>237</v>
      </c>
      <c r="AX238" s="4">
        <v>-0.61124156985715228</v>
      </c>
      <c r="AY238" s="3">
        <v>0.29160308000000001</v>
      </c>
      <c r="AZ238" s="3">
        <v>0.75008812000000002</v>
      </c>
      <c r="BA238" s="3">
        <v>-0.45848504000000001</v>
      </c>
      <c r="BC238" s="20" t="s">
        <v>921</v>
      </c>
      <c r="BD238" s="5">
        <v>100</v>
      </c>
      <c r="BE238" s="19">
        <v>-9.2059150852237667E-4</v>
      </c>
      <c r="BF238" s="5">
        <v>237</v>
      </c>
      <c r="BG238" s="4">
        <v>-0.1922859662365668</v>
      </c>
      <c r="BH238" s="3">
        <v>0.31549126</v>
      </c>
      <c r="BI238" s="3">
        <v>0.39059771999999998</v>
      </c>
      <c r="BJ238" s="3">
        <v>-7.5106459999999986E-2</v>
      </c>
      <c r="BL238" s="20" t="s">
        <v>927</v>
      </c>
      <c r="BM238" s="5">
        <v>89</v>
      </c>
      <c r="BN238" s="19">
        <v>-4.7859613125665204E-3</v>
      </c>
      <c r="BO238" s="5">
        <v>237</v>
      </c>
      <c r="BP238" s="4">
        <v>-0.36342102102403306</v>
      </c>
      <c r="BQ238" s="3">
        <v>1.38102752</v>
      </c>
      <c r="BR238" s="3">
        <v>2.1694519699999999</v>
      </c>
      <c r="BS238" s="3">
        <v>-0.78842444999999994</v>
      </c>
      <c r="DE238" s="20" t="s">
        <v>828</v>
      </c>
      <c r="DF238" s="5">
        <v>118</v>
      </c>
      <c r="DG238" s="19">
        <v>4.6514016765511253E-3</v>
      </c>
      <c r="DH238" s="5">
        <v>54</v>
      </c>
      <c r="DI238" s="4">
        <v>2.251837552670668</v>
      </c>
      <c r="DJ238" s="3">
        <v>0.27461533999999999</v>
      </c>
      <c r="DK238" s="3">
        <v>8.4449280000000002E-2</v>
      </c>
      <c r="DL238" s="3">
        <v>0.19016605999999997</v>
      </c>
      <c r="DN238" s="20" t="s">
        <v>925</v>
      </c>
      <c r="DO238" s="5">
        <v>130</v>
      </c>
      <c r="DP238" s="19">
        <v>5.3608172261178149E-3</v>
      </c>
      <c r="DQ238" s="5">
        <v>54</v>
      </c>
      <c r="DR238" s="4">
        <v>7.1018036231879176</v>
      </c>
      <c r="DS238" s="3">
        <v>0.47975931999999999</v>
      </c>
      <c r="DT238" s="3">
        <v>5.9216359999999996E-2</v>
      </c>
      <c r="DU238" s="3">
        <v>0.42054296000000002</v>
      </c>
      <c r="DW238" s="20" t="s">
        <v>787</v>
      </c>
      <c r="DX238" s="5">
        <v>116</v>
      </c>
      <c r="DY238" s="19">
        <v>2.1097655932720179E-3</v>
      </c>
      <c r="DZ238" s="5">
        <v>54</v>
      </c>
      <c r="EA238" s="4">
        <v>957.68780949201596</v>
      </c>
      <c r="EB238" s="3">
        <v>0.17230496000000001</v>
      </c>
      <c r="EC238" s="3">
        <v>1.7972999999999999E-4</v>
      </c>
      <c r="ED238" s="3">
        <v>0.17212523000000002</v>
      </c>
      <c r="EF238" s="20" t="s">
        <v>1034</v>
      </c>
      <c r="EG238" s="5">
        <v>121</v>
      </c>
      <c r="EH238" s="19">
        <v>5.3864500161278557E-4</v>
      </c>
      <c r="EI238" s="5">
        <v>54</v>
      </c>
      <c r="EJ238" s="4">
        <v>13.455764229553193</v>
      </c>
      <c r="EK238" s="3">
        <v>9.5329259999999999E-2</v>
      </c>
      <c r="EL238" s="3">
        <v>6.5945499999999994E-3</v>
      </c>
      <c r="EM238" s="3">
        <v>8.8734709999999994E-2</v>
      </c>
    </row>
    <row r="239" spans="37:143" x14ac:dyDescent="0.35">
      <c r="AK239" s="20" t="s">
        <v>929</v>
      </c>
      <c r="AL239" s="5">
        <v>161</v>
      </c>
      <c r="AM239" s="19">
        <v>-5.6437892579821623E-3</v>
      </c>
      <c r="AN239" s="5">
        <v>238</v>
      </c>
      <c r="AO239" s="4">
        <v>-0.84303261568877719</v>
      </c>
      <c r="AP239" s="3">
        <v>4.2962050000000002E-2</v>
      </c>
      <c r="AQ239" s="3">
        <v>0.27370049000000002</v>
      </c>
      <c r="AR239" s="3">
        <v>-0.23073844000000002</v>
      </c>
      <c r="AT239" s="20" t="s">
        <v>832</v>
      </c>
      <c r="AU239" s="5">
        <v>112</v>
      </c>
      <c r="AV239" s="19">
        <v>-5.9218196005641687E-3</v>
      </c>
      <c r="AW239" s="5">
        <v>238</v>
      </c>
      <c r="AX239" s="4">
        <v>-0.33050713788845576</v>
      </c>
      <c r="AY239" s="3">
        <v>0.94102171999999995</v>
      </c>
      <c r="AZ239" s="3">
        <v>1.40557394</v>
      </c>
      <c r="BA239" s="3">
        <v>-0.46455222000000007</v>
      </c>
      <c r="BC239" s="20" t="s">
        <v>972</v>
      </c>
      <c r="BD239" s="5">
        <v>149</v>
      </c>
      <c r="BE239" s="19">
        <v>-9.5884290186864975E-4</v>
      </c>
      <c r="BF239" s="5">
        <v>238</v>
      </c>
      <c r="BG239" s="4">
        <v>-0.95822665744051105</v>
      </c>
      <c r="BH239" s="3">
        <v>3.41027E-3</v>
      </c>
      <c r="BI239" s="3">
        <v>8.1637470000000004E-2</v>
      </c>
      <c r="BJ239" s="3">
        <v>-7.8227199999999997E-2</v>
      </c>
      <c r="BL239" s="20" t="s">
        <v>858</v>
      </c>
      <c r="BM239" s="5">
        <v>39</v>
      </c>
      <c r="BN239" s="19">
        <v>-5.4814419068703428E-3</v>
      </c>
      <c r="BO239" s="5">
        <v>238</v>
      </c>
      <c r="BP239" s="4">
        <v>-2.0206675810562125E-2</v>
      </c>
      <c r="BQ239" s="3">
        <v>43.784996380000003</v>
      </c>
      <c r="BR239" s="3">
        <v>44.687992149999999</v>
      </c>
      <c r="BS239" s="3">
        <v>-0.90299576999999687</v>
      </c>
      <c r="DE239" s="20" t="s">
        <v>1027</v>
      </c>
      <c r="DF239" s="5">
        <v>67</v>
      </c>
      <c r="DG239" s="19">
        <v>4.9245358710312799E-3</v>
      </c>
      <c r="DH239" s="5">
        <v>53</v>
      </c>
      <c r="DI239" s="4">
        <v>5.2598791694912439E-2</v>
      </c>
      <c r="DJ239" s="3">
        <v>4.0290399000000008</v>
      </c>
      <c r="DK239" s="3">
        <v>3.8277071299999998</v>
      </c>
      <c r="DL239" s="3">
        <v>0.20133277000000094</v>
      </c>
      <c r="DN239" s="20" t="s">
        <v>871</v>
      </c>
      <c r="DO239" s="5">
        <v>131</v>
      </c>
      <c r="DP239" s="19">
        <v>5.6183776067204672E-3</v>
      </c>
      <c r="DQ239" s="5">
        <v>53</v>
      </c>
      <c r="DR239" s="4">
        <v>23.587887837262883</v>
      </c>
      <c r="DS239" s="3">
        <v>0.45943328999999999</v>
      </c>
      <c r="DT239" s="3">
        <v>1.868535E-2</v>
      </c>
      <c r="DU239" s="3">
        <v>0.44074794</v>
      </c>
      <c r="DW239" s="20" t="s">
        <v>875</v>
      </c>
      <c r="DX239" s="5">
        <v>113</v>
      </c>
      <c r="DY239" s="19">
        <v>2.4472044527262594E-3</v>
      </c>
      <c r="DZ239" s="5">
        <v>53</v>
      </c>
      <c r="EA239" s="4">
        <v>-1</v>
      </c>
      <c r="EB239" s="3">
        <v>0.19965517999999999</v>
      </c>
      <c r="EC239" s="3"/>
      <c r="ED239" s="3">
        <v>0.19965517999999999</v>
      </c>
      <c r="EF239" s="20" t="s">
        <v>921</v>
      </c>
      <c r="EG239" s="5">
        <v>100</v>
      </c>
      <c r="EH239" s="19">
        <v>5.7563980876636765E-4</v>
      </c>
      <c r="EI239" s="5">
        <v>53</v>
      </c>
      <c r="EJ239" s="4">
        <v>0.1668696730832111</v>
      </c>
      <c r="EK239" s="3">
        <v>0.66311165000000005</v>
      </c>
      <c r="EL239" s="3">
        <v>0.56828252999999995</v>
      </c>
      <c r="EM239" s="3">
        <v>9.48291200000001E-2</v>
      </c>
    </row>
    <row r="240" spans="37:143" x14ac:dyDescent="0.35">
      <c r="AK240" s="20" t="s">
        <v>899</v>
      </c>
      <c r="AL240" s="5">
        <v>101</v>
      </c>
      <c r="AM240" s="19">
        <v>-5.7419391199266681E-3</v>
      </c>
      <c r="AN240" s="5">
        <v>239</v>
      </c>
      <c r="AO240" s="4">
        <v>-0.19952833010776172</v>
      </c>
      <c r="AP240" s="3">
        <v>0.94177931000000004</v>
      </c>
      <c r="AQ240" s="3">
        <v>1.1765304700000001</v>
      </c>
      <c r="AR240" s="3">
        <v>-0.23475116000000007</v>
      </c>
      <c r="AT240" s="20" t="s">
        <v>900</v>
      </c>
      <c r="AU240" s="5">
        <v>85</v>
      </c>
      <c r="AV240" s="19">
        <v>-6.4001592243178567E-3</v>
      </c>
      <c r="AW240" s="5">
        <v>239</v>
      </c>
      <c r="AX240" s="4">
        <v>-0.13536456411075304</v>
      </c>
      <c r="AY240" s="3">
        <v>3.2069942899999999</v>
      </c>
      <c r="AZ240" s="3">
        <v>3.7090710799999997</v>
      </c>
      <c r="BA240" s="3">
        <v>-0.50207678999999983</v>
      </c>
      <c r="BC240" s="20" t="s">
        <v>1023</v>
      </c>
      <c r="BD240" s="5">
        <v>92</v>
      </c>
      <c r="BE240" s="19">
        <v>-1.1102719600002448E-3</v>
      </c>
      <c r="BF240" s="5">
        <v>239</v>
      </c>
      <c r="BG240" s="4">
        <v>-0.17659280178023096</v>
      </c>
      <c r="BH240" s="3">
        <v>0.42235862000000002</v>
      </c>
      <c r="BI240" s="3">
        <v>0.51294015999999998</v>
      </c>
      <c r="BJ240" s="3">
        <v>-9.058153999999996E-2</v>
      </c>
      <c r="BL240" s="20" t="s">
        <v>829</v>
      </c>
      <c r="BM240" s="5">
        <v>49</v>
      </c>
      <c r="BN240" s="19">
        <v>-5.8882032840306625E-3</v>
      </c>
      <c r="BO240" s="5">
        <v>239</v>
      </c>
      <c r="BP240" s="4">
        <v>-4.7066183642611614E-2</v>
      </c>
      <c r="BQ240" s="3">
        <v>19.639365340000001</v>
      </c>
      <c r="BR240" s="3">
        <v>20.60936972</v>
      </c>
      <c r="BS240" s="3">
        <v>-0.97000437999999889</v>
      </c>
      <c r="DE240" s="20" t="s">
        <v>1009</v>
      </c>
      <c r="DF240" s="5">
        <v>106</v>
      </c>
      <c r="DG240" s="19">
        <v>5.7496541933567914E-3</v>
      </c>
      <c r="DH240" s="5">
        <v>52</v>
      </c>
      <c r="DI240" s="4">
        <v>0.64970770466926542</v>
      </c>
      <c r="DJ240" s="3">
        <v>0.59687016999999998</v>
      </c>
      <c r="DK240" s="3">
        <v>0.36180359000000001</v>
      </c>
      <c r="DL240" s="3">
        <v>0.23506657999999997</v>
      </c>
      <c r="DN240" s="20" t="s">
        <v>860</v>
      </c>
      <c r="DO240" s="5">
        <v>96</v>
      </c>
      <c r="DP240" s="19">
        <v>5.9661573796764619E-3</v>
      </c>
      <c r="DQ240" s="5">
        <v>52</v>
      </c>
      <c r="DR240" s="4">
        <v>0.29371794454224998</v>
      </c>
      <c r="DS240" s="3">
        <v>2.0614993099999999</v>
      </c>
      <c r="DT240" s="3">
        <v>1.5934689</v>
      </c>
      <c r="DU240" s="3">
        <v>0.4680304099999999</v>
      </c>
      <c r="DW240" s="20" t="s">
        <v>406</v>
      </c>
      <c r="DX240" s="5">
        <v>71</v>
      </c>
      <c r="DY240" s="19">
        <v>3.299916328118057E-3</v>
      </c>
      <c r="DZ240" s="5">
        <v>52</v>
      </c>
      <c r="EA240" s="4">
        <v>0.14903060795087852</v>
      </c>
      <c r="EB240" s="3">
        <v>2.07572292</v>
      </c>
      <c r="EC240" s="3">
        <v>1.80649924</v>
      </c>
      <c r="ED240" s="3">
        <v>0.26922368000000008</v>
      </c>
      <c r="EF240" s="20" t="s">
        <v>952</v>
      </c>
      <c r="EG240" s="5">
        <v>120</v>
      </c>
      <c r="EH240" s="19">
        <v>6.3879372108409556E-4</v>
      </c>
      <c r="EI240" s="5">
        <v>52</v>
      </c>
      <c r="EJ240" s="4">
        <v>-1</v>
      </c>
      <c r="EK240" s="3">
        <v>0.1052329</v>
      </c>
      <c r="EL240" s="3"/>
      <c r="EM240" s="3">
        <v>0.1052329</v>
      </c>
    </row>
    <row r="241" spans="37:143" x14ac:dyDescent="0.35">
      <c r="AK241" s="20" t="s">
        <v>760</v>
      </c>
      <c r="AL241" s="5">
        <v>49</v>
      </c>
      <c r="AM241" s="19">
        <v>-5.9865068498229923E-3</v>
      </c>
      <c r="AN241" s="5">
        <v>240</v>
      </c>
      <c r="AO241" s="4">
        <v>-2.9680588010951081E-2</v>
      </c>
      <c r="AP241" s="3">
        <v>8.0013794499999999</v>
      </c>
      <c r="AQ241" s="3">
        <v>8.2461294200000026</v>
      </c>
      <c r="AR241" s="3">
        <v>-0.24474997000000265</v>
      </c>
      <c r="AT241" s="20" t="s">
        <v>773</v>
      </c>
      <c r="AU241" s="5">
        <v>108</v>
      </c>
      <c r="AV241" s="19">
        <v>-7.8088152571537369E-3</v>
      </c>
      <c r="AW241" s="5">
        <v>240</v>
      </c>
      <c r="AX241" s="4">
        <v>-0.36414587339538484</v>
      </c>
      <c r="AY241" s="3">
        <v>1.06966212</v>
      </c>
      <c r="AZ241" s="3">
        <v>1.68224452</v>
      </c>
      <c r="BA241" s="3">
        <v>-0.61258239999999997</v>
      </c>
      <c r="BC241" s="20" t="s">
        <v>762</v>
      </c>
      <c r="BD241" s="5">
        <v>95</v>
      </c>
      <c r="BE241" s="19">
        <v>-2.0227142991377104E-3</v>
      </c>
      <c r="BF241" s="5">
        <v>240</v>
      </c>
      <c r="BG241" s="4">
        <v>-0.91714404727797871</v>
      </c>
      <c r="BH241" s="3">
        <v>1.49084E-2</v>
      </c>
      <c r="BI241" s="3">
        <v>0.17993155</v>
      </c>
      <c r="BJ241" s="3">
        <v>-0.16502315000000001</v>
      </c>
      <c r="BL241" s="20" t="s">
        <v>773</v>
      </c>
      <c r="BM241" s="5">
        <v>85</v>
      </c>
      <c r="BN241" s="19">
        <v>-6.3328473082657792E-3</v>
      </c>
      <c r="BO241" s="5">
        <v>240</v>
      </c>
      <c r="BP241" s="4">
        <v>-0.37668519319446903</v>
      </c>
      <c r="BQ241" s="3">
        <v>1.7263100999999998</v>
      </c>
      <c r="BR241" s="3">
        <v>2.76956376</v>
      </c>
      <c r="BS241" s="3">
        <v>-1.0432536600000002</v>
      </c>
      <c r="DE241" s="20" t="s">
        <v>794</v>
      </c>
      <c r="DF241" s="5">
        <v>97</v>
      </c>
      <c r="DG241" s="19">
        <v>6.7012951215158593E-3</v>
      </c>
      <c r="DH241" s="5">
        <v>51</v>
      </c>
      <c r="DI241" s="4">
        <v>0.25789027127572384</v>
      </c>
      <c r="DJ241" s="3">
        <v>1.3363361199999999</v>
      </c>
      <c r="DK241" s="3">
        <v>1.06236303</v>
      </c>
      <c r="DL241" s="3">
        <v>0.27397308999999992</v>
      </c>
      <c r="DN241" s="20" t="s">
        <v>836</v>
      </c>
      <c r="DO241" s="5">
        <v>88</v>
      </c>
      <c r="DP241" s="19">
        <v>6.1023655906628322E-3</v>
      </c>
      <c r="DQ241" s="5">
        <v>51</v>
      </c>
      <c r="DR241" s="4">
        <v>0.20032958854899663</v>
      </c>
      <c r="DS241" s="3">
        <v>2.8683556699999997</v>
      </c>
      <c r="DT241" s="3">
        <v>2.3896400600000001</v>
      </c>
      <c r="DU241" s="3">
        <v>0.47871560999999963</v>
      </c>
      <c r="DW241" s="20" t="s">
        <v>761</v>
      </c>
      <c r="DX241" s="5">
        <v>65</v>
      </c>
      <c r="DY241" s="19">
        <v>3.6807163436217085E-3</v>
      </c>
      <c r="DZ241" s="5">
        <v>51</v>
      </c>
      <c r="EA241" s="4">
        <v>8.1352619716292818E-2</v>
      </c>
      <c r="EB241" s="3">
        <v>3.9915214899999998</v>
      </c>
      <c r="EC241" s="3">
        <v>3.6912302399999999</v>
      </c>
      <c r="ED241" s="3">
        <v>0.3002912499999999</v>
      </c>
      <c r="EF241" s="20" t="s">
        <v>792</v>
      </c>
      <c r="EG241" s="5">
        <v>119</v>
      </c>
      <c r="EH241" s="19">
        <v>6.6251493898746591E-4</v>
      </c>
      <c r="EI241" s="5">
        <v>51</v>
      </c>
      <c r="EJ241" s="4">
        <v>4624.6042372881357</v>
      </c>
      <c r="EK241" s="3">
        <v>0.10916426</v>
      </c>
      <c r="EL241" s="3">
        <v>2.3600000000000001E-5</v>
      </c>
      <c r="EM241" s="3">
        <v>0.10914066</v>
      </c>
    </row>
    <row r="242" spans="37:143" x14ac:dyDescent="0.35">
      <c r="AK242" s="20" t="s">
        <v>979</v>
      </c>
      <c r="AL242" s="5">
        <v>100</v>
      </c>
      <c r="AM242" s="19">
        <v>-6.6202315716143946E-3</v>
      </c>
      <c r="AN242" s="5">
        <v>241</v>
      </c>
      <c r="AO242" s="4">
        <v>-0.27039370973767796</v>
      </c>
      <c r="AP242" s="3">
        <v>0.73032191000000002</v>
      </c>
      <c r="AQ242" s="3">
        <v>1.00098083</v>
      </c>
      <c r="AR242" s="3">
        <v>-0.27065892000000003</v>
      </c>
      <c r="AT242" s="20" t="s">
        <v>979</v>
      </c>
      <c r="AU242" s="5">
        <v>100</v>
      </c>
      <c r="AV242" s="19">
        <v>-1.0124334448128129E-2</v>
      </c>
      <c r="AW242" s="5">
        <v>241</v>
      </c>
      <c r="AX242" s="4">
        <v>-0.32812405217744089</v>
      </c>
      <c r="AY242" s="3">
        <v>1.62628583</v>
      </c>
      <c r="AZ242" s="3">
        <v>2.4205150299999998</v>
      </c>
      <c r="BA242" s="3">
        <v>-0.79422919999999975</v>
      </c>
      <c r="BC242" s="20" t="s">
        <v>748</v>
      </c>
      <c r="BD242" s="5">
        <v>126</v>
      </c>
      <c r="BE242" s="19">
        <v>-2.6644490391160287E-3</v>
      </c>
      <c r="BF242" s="5">
        <v>241</v>
      </c>
      <c r="BG242" s="4">
        <v>-0.97102857993370639</v>
      </c>
      <c r="BH242" s="3">
        <v>6.4856800000000006E-3</v>
      </c>
      <c r="BI242" s="3">
        <v>0.22386476</v>
      </c>
      <c r="BJ242" s="3">
        <v>-0.21737908</v>
      </c>
      <c r="BL242" s="20" t="s">
        <v>925</v>
      </c>
      <c r="BM242" s="5">
        <v>131</v>
      </c>
      <c r="BN242" s="19">
        <v>-6.3445169460433787E-3</v>
      </c>
      <c r="BO242" s="5">
        <v>241</v>
      </c>
      <c r="BP242" s="4">
        <v>-0.96354230891998782</v>
      </c>
      <c r="BQ242" s="3">
        <v>3.9546480000000002E-2</v>
      </c>
      <c r="BR242" s="3">
        <v>1.0847225599999999</v>
      </c>
      <c r="BS242" s="3">
        <v>-1.0451760799999998</v>
      </c>
      <c r="DE242" s="20" t="s">
        <v>908</v>
      </c>
      <c r="DF242" s="5">
        <v>119</v>
      </c>
      <c r="DG242" s="19">
        <v>6.878065989348349E-3</v>
      </c>
      <c r="DH242" s="5">
        <v>50</v>
      </c>
      <c r="DI242" s="4">
        <v>2.7025809925791497</v>
      </c>
      <c r="DJ242" s="3">
        <v>0.38524884999999998</v>
      </c>
      <c r="DK242" s="3">
        <v>0.10404873000000001</v>
      </c>
      <c r="DL242" s="3">
        <v>0.28120011999999994</v>
      </c>
      <c r="DN242" s="20" t="s">
        <v>775</v>
      </c>
      <c r="DO242" s="5">
        <v>125</v>
      </c>
      <c r="DP242" s="19">
        <v>6.144483797497876E-3</v>
      </c>
      <c r="DQ242" s="5">
        <v>50</v>
      </c>
      <c r="DR242" s="4">
        <v>6.9744836922393096</v>
      </c>
      <c r="DS242" s="3">
        <v>0.55113156000000008</v>
      </c>
      <c r="DT242" s="3">
        <v>6.9111880000000001E-2</v>
      </c>
      <c r="DU242" s="3">
        <v>0.48201968000000006</v>
      </c>
      <c r="DW242" s="20" t="s">
        <v>828</v>
      </c>
      <c r="DX242" s="5">
        <v>81</v>
      </c>
      <c r="DY242" s="19">
        <v>4.2933371540321468E-3</v>
      </c>
      <c r="DZ242" s="5">
        <v>50</v>
      </c>
      <c r="EA242" s="4">
        <v>1.2354016842805753</v>
      </c>
      <c r="EB242" s="3">
        <v>0.63380069000000006</v>
      </c>
      <c r="EC242" s="3">
        <v>0.2835287700000001</v>
      </c>
      <c r="ED242" s="3">
        <v>0.35027191999999996</v>
      </c>
      <c r="EF242" s="20" t="s">
        <v>915</v>
      </c>
      <c r="EG242" s="5">
        <v>110</v>
      </c>
      <c r="EH242" s="19">
        <v>7.9252235967370102E-4</v>
      </c>
      <c r="EI242" s="5">
        <v>50</v>
      </c>
      <c r="EJ242" s="4">
        <v>0.99157774321067427</v>
      </c>
      <c r="EK242" s="3">
        <v>0.26222429000000003</v>
      </c>
      <c r="EL242" s="3">
        <v>0.13166661000000002</v>
      </c>
      <c r="EM242" s="3">
        <v>0.13055768000000001</v>
      </c>
    </row>
    <row r="243" spans="37:143" x14ac:dyDescent="0.35">
      <c r="AK243" s="20" t="s">
        <v>1008</v>
      </c>
      <c r="AL243" s="5">
        <v>170</v>
      </c>
      <c r="AM243" s="19">
        <v>-8.1935872722753277E-3</v>
      </c>
      <c r="AN243" s="5">
        <v>242</v>
      </c>
      <c r="AO243" s="4">
        <v>-0.92390661118612438</v>
      </c>
      <c r="AP243" s="3">
        <v>2.7589389999999998E-2</v>
      </c>
      <c r="AQ243" s="3">
        <v>0.36257275999999999</v>
      </c>
      <c r="AR243" s="3">
        <v>-0.33498337</v>
      </c>
      <c r="AT243" s="20" t="s">
        <v>907</v>
      </c>
      <c r="AU243" s="5">
        <v>111</v>
      </c>
      <c r="AV243" s="19">
        <v>-1.0639982058186061E-2</v>
      </c>
      <c r="AW243" s="5">
        <v>242</v>
      </c>
      <c r="AX243" s="4">
        <v>-0.46701181289427873</v>
      </c>
      <c r="AY243" s="3">
        <v>0.95259869000000008</v>
      </c>
      <c r="AZ243" s="3">
        <v>1.7872791800000001</v>
      </c>
      <c r="BA243" s="3">
        <v>-0.83468049</v>
      </c>
      <c r="BC243" s="20" t="s">
        <v>813</v>
      </c>
      <c r="BD243" s="5">
        <v>108</v>
      </c>
      <c r="BE243" s="19">
        <v>-2.9133226006720701E-3</v>
      </c>
      <c r="BF243" s="5">
        <v>242</v>
      </c>
      <c r="BG243" s="4">
        <v>-0.68570413482165837</v>
      </c>
      <c r="BH243" s="3">
        <v>0.10894337</v>
      </c>
      <c r="BI243" s="3">
        <v>0.34662680000000001</v>
      </c>
      <c r="BJ243" s="3">
        <v>-0.23768343000000003</v>
      </c>
      <c r="BL243" s="20" t="s">
        <v>945</v>
      </c>
      <c r="BM243" s="5">
        <v>111</v>
      </c>
      <c r="BN243" s="19">
        <v>-6.5823841695588211E-3</v>
      </c>
      <c r="BO243" s="5">
        <v>242</v>
      </c>
      <c r="BP243" s="4">
        <v>-0.81240362058055493</v>
      </c>
      <c r="BQ243" s="3">
        <v>0.25039561999999999</v>
      </c>
      <c r="BR243" s="3">
        <v>1.33475721</v>
      </c>
      <c r="BS243" s="3">
        <v>-1.0843615900000001</v>
      </c>
      <c r="DE243" s="20" t="s">
        <v>792</v>
      </c>
      <c r="DF243" s="5">
        <v>128</v>
      </c>
      <c r="DG243" s="19">
        <v>7.0146946026929027E-3</v>
      </c>
      <c r="DH243" s="5">
        <v>49</v>
      </c>
      <c r="DI243" s="4">
        <v>2.5417595241537003</v>
      </c>
      <c r="DJ243" s="3">
        <v>0.39961570000000002</v>
      </c>
      <c r="DK243" s="3">
        <v>0.11282971</v>
      </c>
      <c r="DL243" s="3">
        <v>0.28678599000000005</v>
      </c>
      <c r="DN243" s="20" t="s">
        <v>908</v>
      </c>
      <c r="DO243" s="5">
        <v>119</v>
      </c>
      <c r="DP243" s="19">
        <v>6.4040049787419673E-3</v>
      </c>
      <c r="DQ243" s="5">
        <v>49</v>
      </c>
      <c r="DR243" s="4">
        <v>2.5982835078371287</v>
      </c>
      <c r="DS243" s="3">
        <v>0.69572861999999991</v>
      </c>
      <c r="DT243" s="3">
        <v>0.19335014</v>
      </c>
      <c r="DU243" s="3">
        <v>0.50237847999999996</v>
      </c>
      <c r="DW243" s="20" t="s">
        <v>867</v>
      </c>
      <c r="DX243" s="5">
        <v>76</v>
      </c>
      <c r="DY243" s="19">
        <v>4.3910732551698597E-3</v>
      </c>
      <c r="DZ243" s="5">
        <v>49</v>
      </c>
      <c r="EA243" s="4">
        <v>0.21394682409837418</v>
      </c>
      <c r="EB243" s="3">
        <v>2.0327072199999998</v>
      </c>
      <c r="EC243" s="3">
        <v>1.6744615</v>
      </c>
      <c r="ED243" s="3">
        <v>0.35824571999999977</v>
      </c>
      <c r="EF243" s="20" t="s">
        <v>988</v>
      </c>
      <c r="EG243" s="5">
        <v>70</v>
      </c>
      <c r="EH243" s="19">
        <v>8.3463417448481115E-4</v>
      </c>
      <c r="EI243" s="5">
        <v>49</v>
      </c>
      <c r="EJ243" s="4">
        <v>2.5579279878131356E-2</v>
      </c>
      <c r="EK243" s="3">
        <v>5.5127460599999996</v>
      </c>
      <c r="EL243" s="3">
        <v>5.3752510100000013</v>
      </c>
      <c r="EM243" s="3">
        <v>0.13749504999999829</v>
      </c>
    </row>
    <row r="244" spans="37:143" x14ac:dyDescent="0.35">
      <c r="AK244" s="20" t="s">
        <v>818</v>
      </c>
      <c r="AL244" s="5">
        <v>57</v>
      </c>
      <c r="AM244" s="19">
        <v>-8.5207898421533947E-3</v>
      </c>
      <c r="AN244" s="5">
        <v>243</v>
      </c>
      <c r="AO244" s="4">
        <v>-6.2351500303050034E-2</v>
      </c>
      <c r="AP244" s="3">
        <v>5.2386836400000014</v>
      </c>
      <c r="AQ244" s="3">
        <v>5.5870442300000001</v>
      </c>
      <c r="AR244" s="3">
        <v>-0.34836058999999864</v>
      </c>
      <c r="AT244" s="20" t="s">
        <v>877</v>
      </c>
      <c r="AU244" s="5">
        <v>205</v>
      </c>
      <c r="AV244" s="19">
        <v>-1.2335376184563134E-2</v>
      </c>
      <c r="AW244" s="5">
        <v>243</v>
      </c>
      <c r="AX244" s="4">
        <v>-1</v>
      </c>
      <c r="AY244" s="3"/>
      <c r="AZ244" s="3">
        <v>0.96767999999999998</v>
      </c>
      <c r="BA244" s="3">
        <v>-0.96767999999999998</v>
      </c>
      <c r="BC244" s="20" t="s">
        <v>935</v>
      </c>
      <c r="BD244" s="5">
        <v>88</v>
      </c>
      <c r="BE244" s="19">
        <v>-3.3623910462573289E-3</v>
      </c>
      <c r="BF244" s="5">
        <v>243</v>
      </c>
      <c r="BG244" s="4">
        <v>-0.24851840114209467</v>
      </c>
      <c r="BH244" s="3">
        <v>0.82950374000000004</v>
      </c>
      <c r="BI244" s="3">
        <v>1.10382442</v>
      </c>
      <c r="BJ244" s="3">
        <v>-0.27432067999999998</v>
      </c>
      <c r="BL244" s="20" t="s">
        <v>1024</v>
      </c>
      <c r="BM244" s="5">
        <v>134</v>
      </c>
      <c r="BN244" s="19">
        <v>-6.8584658419410345E-3</v>
      </c>
      <c r="BO244" s="5">
        <v>243</v>
      </c>
      <c r="BP244" s="4">
        <v>-0.97005937213534998</v>
      </c>
      <c r="BQ244" s="3">
        <v>3.487229E-2</v>
      </c>
      <c r="BR244" s="3">
        <v>1.1647147200000001</v>
      </c>
      <c r="BS244" s="3">
        <v>-1.1298424300000001</v>
      </c>
      <c r="DE244" s="20" t="s">
        <v>1021</v>
      </c>
      <c r="DF244" s="5">
        <v>138</v>
      </c>
      <c r="DG244" s="19">
        <v>7.6897466506471827E-3</v>
      </c>
      <c r="DH244" s="5">
        <v>48</v>
      </c>
      <c r="DI244" s="4">
        <v>26.870267664607706</v>
      </c>
      <c r="DJ244" s="3">
        <v>0.32608463999999998</v>
      </c>
      <c r="DK244" s="3">
        <v>1.170009E-2</v>
      </c>
      <c r="DL244" s="3">
        <v>0.31438454999999998</v>
      </c>
      <c r="DN244" s="20" t="s">
        <v>789</v>
      </c>
      <c r="DO244" s="5">
        <v>121</v>
      </c>
      <c r="DP244" s="19">
        <v>6.654786944697069E-3</v>
      </c>
      <c r="DQ244" s="5">
        <v>48</v>
      </c>
      <c r="DR244" s="4">
        <v>7.0231231587147978</v>
      </c>
      <c r="DS244" s="3">
        <v>0.59638497999999995</v>
      </c>
      <c r="DT244" s="3">
        <v>7.4333270000000007E-2</v>
      </c>
      <c r="DU244" s="3">
        <v>0.52205170999999995</v>
      </c>
      <c r="DW244" s="20" t="s">
        <v>871</v>
      </c>
      <c r="DX244" s="5">
        <v>66</v>
      </c>
      <c r="DY244" s="19">
        <v>4.5144145527354664E-3</v>
      </c>
      <c r="DZ244" s="5">
        <v>48</v>
      </c>
      <c r="EA244" s="4">
        <v>9.4318869288426255E-2</v>
      </c>
      <c r="EB244" s="3">
        <v>4.2732378600000001</v>
      </c>
      <c r="EC244" s="3">
        <v>3.9049293399999998</v>
      </c>
      <c r="ED244" s="3">
        <v>0.36830852000000025</v>
      </c>
      <c r="EF244" s="20" t="s">
        <v>912</v>
      </c>
      <c r="EG244" s="5">
        <v>83</v>
      </c>
      <c r="EH244" s="19">
        <v>9.6704136104043992E-4</v>
      </c>
      <c r="EI244" s="5">
        <v>48</v>
      </c>
      <c r="EJ244" s="4">
        <v>9.732283012395726E-2</v>
      </c>
      <c r="EK244" s="3">
        <v>1.7962039000000001</v>
      </c>
      <c r="EL244" s="3">
        <v>1.6368965</v>
      </c>
      <c r="EM244" s="3">
        <v>0.1593074000000001</v>
      </c>
    </row>
    <row r="245" spans="37:143" x14ac:dyDescent="0.35">
      <c r="AK245" s="20" t="s">
        <v>832</v>
      </c>
      <c r="AL245" s="5">
        <v>112</v>
      </c>
      <c r="AM245" s="19">
        <v>-1.0404037994543643E-2</v>
      </c>
      <c r="AN245" s="5">
        <v>244</v>
      </c>
      <c r="AO245" s="4">
        <v>-0.43055203781278306</v>
      </c>
      <c r="AP245" s="3">
        <v>0.56257378000000002</v>
      </c>
      <c r="AQ245" s="3">
        <v>0.98792833999999996</v>
      </c>
      <c r="AR245" s="3">
        <v>-0.42535455999999994</v>
      </c>
      <c r="AT245" s="20" t="s">
        <v>1013</v>
      </c>
      <c r="AU245" s="5">
        <v>143</v>
      </c>
      <c r="AV245" s="19">
        <v>-1.3178345948870672E-2</v>
      </c>
      <c r="AW245" s="5">
        <v>244</v>
      </c>
      <c r="AX245" s="4">
        <v>-0.78768568055547683</v>
      </c>
      <c r="AY245" s="3">
        <v>0.27865485000000001</v>
      </c>
      <c r="AZ245" s="3">
        <v>1.31246376</v>
      </c>
      <c r="BA245" s="3">
        <v>-1.0338089099999999</v>
      </c>
      <c r="BC245" s="20" t="s">
        <v>1009</v>
      </c>
      <c r="BD245" s="5">
        <v>98</v>
      </c>
      <c r="BE245" s="19">
        <v>-3.8441370666040756E-3</v>
      </c>
      <c r="BF245" s="5">
        <v>244</v>
      </c>
      <c r="BG245" s="4">
        <v>-0.46915512730598663</v>
      </c>
      <c r="BH245" s="3">
        <v>0.35486269999999998</v>
      </c>
      <c r="BI245" s="3">
        <v>0.66848662999999997</v>
      </c>
      <c r="BJ245" s="3">
        <v>-0.31362393</v>
      </c>
      <c r="BL245" s="20" t="s">
        <v>916</v>
      </c>
      <c r="BM245" s="5">
        <v>97</v>
      </c>
      <c r="BN245" s="19">
        <v>-7.7675714292736132E-3</v>
      </c>
      <c r="BO245" s="5">
        <v>244</v>
      </c>
      <c r="BP245" s="4">
        <v>-0.61663729195227757</v>
      </c>
      <c r="BQ245" s="3">
        <v>0.79552940000000005</v>
      </c>
      <c r="BR245" s="3">
        <v>2.07513507</v>
      </c>
      <c r="BS245" s="3">
        <v>-1.27960567</v>
      </c>
      <c r="DE245" s="20" t="s">
        <v>1028</v>
      </c>
      <c r="DF245" s="5">
        <v>129</v>
      </c>
      <c r="DG245" s="19">
        <v>7.8291573084148594E-3</v>
      </c>
      <c r="DH245" s="5">
        <v>47</v>
      </c>
      <c r="DI245" s="4">
        <v>1.9473969935107283</v>
      </c>
      <c r="DJ245" s="3">
        <v>0.48444928999999998</v>
      </c>
      <c r="DK245" s="3">
        <v>0.16436513</v>
      </c>
      <c r="DL245" s="3">
        <v>0.32008415999999995</v>
      </c>
      <c r="DN245" s="20" t="s">
        <v>793</v>
      </c>
      <c r="DO245" s="5">
        <v>116</v>
      </c>
      <c r="DP245" s="19">
        <v>6.7181815338921112E-3</v>
      </c>
      <c r="DQ245" s="5">
        <v>47</v>
      </c>
      <c r="DR245" s="4">
        <v>1.7654584220319887</v>
      </c>
      <c r="DS245" s="3">
        <v>0.82554497999999987</v>
      </c>
      <c r="DT245" s="3">
        <v>0.29852012</v>
      </c>
      <c r="DU245" s="3">
        <v>0.52702485999999982</v>
      </c>
      <c r="DW245" s="20" t="s">
        <v>808</v>
      </c>
      <c r="DX245" s="5">
        <v>103</v>
      </c>
      <c r="DY245" s="19">
        <v>4.68096967534949E-3</v>
      </c>
      <c r="DZ245" s="5">
        <v>47</v>
      </c>
      <c r="EA245" s="4">
        <v>3.0143644821490794</v>
      </c>
      <c r="EB245" s="3">
        <v>0.50858926999999998</v>
      </c>
      <c r="EC245" s="3">
        <v>0.12669235000000001</v>
      </c>
      <c r="ED245" s="3">
        <v>0.38189691999999997</v>
      </c>
      <c r="EF245" s="20" t="s">
        <v>787</v>
      </c>
      <c r="EG245" s="5">
        <v>116</v>
      </c>
      <c r="EH245" s="19">
        <v>1.045655257951091E-3</v>
      </c>
      <c r="EI245" s="5">
        <v>47</v>
      </c>
      <c r="EJ245" s="4">
        <v>687.82147420539854</v>
      </c>
      <c r="EK245" s="3">
        <v>0.17250845000000001</v>
      </c>
      <c r="EL245" s="3">
        <v>2.5043999999999999E-4</v>
      </c>
      <c r="EM245" s="3">
        <v>0.17225801000000002</v>
      </c>
    </row>
    <row r="246" spans="37:143" x14ac:dyDescent="0.35">
      <c r="AK246" s="20" t="s">
        <v>889</v>
      </c>
      <c r="AL246" s="5">
        <v>73</v>
      </c>
      <c r="AM246" s="19">
        <v>-1.0998503701025284E-2</v>
      </c>
      <c r="AN246" s="5">
        <v>245</v>
      </c>
      <c r="AO246" s="4">
        <v>-0.12984641956844389</v>
      </c>
      <c r="AP246" s="3">
        <v>3.0133439200000001</v>
      </c>
      <c r="AQ246" s="3">
        <v>3.4630023799999998</v>
      </c>
      <c r="AR246" s="3">
        <v>-0.44965845999999976</v>
      </c>
      <c r="AT246" s="20" t="s">
        <v>899</v>
      </c>
      <c r="AU246" s="5">
        <v>101</v>
      </c>
      <c r="AV246" s="19">
        <v>-1.3233671579555606E-2</v>
      </c>
      <c r="AW246" s="5">
        <v>245</v>
      </c>
      <c r="AX246" s="4">
        <v>-0.40918121970387555</v>
      </c>
      <c r="AY246" s="3">
        <v>1.4989885599999999</v>
      </c>
      <c r="AZ246" s="3">
        <v>2.5371376300000001</v>
      </c>
      <c r="BA246" s="3">
        <v>-1.0381490700000002</v>
      </c>
      <c r="BC246" s="20" t="s">
        <v>946</v>
      </c>
      <c r="BD246" s="5">
        <v>158</v>
      </c>
      <c r="BE246" s="19">
        <v>-3.8787288412344681E-3</v>
      </c>
      <c r="BF246" s="5">
        <v>245</v>
      </c>
      <c r="BG246" s="4">
        <v>-1</v>
      </c>
      <c r="BH246" s="3"/>
      <c r="BI246" s="3">
        <v>0.31644610000000001</v>
      </c>
      <c r="BJ246" s="3">
        <v>-0.31644610000000001</v>
      </c>
      <c r="BL246" s="20" t="s">
        <v>926</v>
      </c>
      <c r="BM246" s="5">
        <v>56</v>
      </c>
      <c r="BN246" s="19">
        <v>-7.8386629679948871E-3</v>
      </c>
      <c r="BO246" s="5">
        <v>245</v>
      </c>
      <c r="BP246" s="4">
        <v>-8.4325599874480961E-2</v>
      </c>
      <c r="BQ246" s="3">
        <v>14.022147310000001</v>
      </c>
      <c r="BR246" s="3">
        <v>15.313464379999997</v>
      </c>
      <c r="BS246" s="3">
        <v>-1.2913170699999963</v>
      </c>
      <c r="DE246" s="20" t="s">
        <v>847</v>
      </c>
      <c r="DF246" s="5">
        <v>135</v>
      </c>
      <c r="DG246" s="19">
        <v>1.0103840872236192E-2</v>
      </c>
      <c r="DH246" s="5">
        <v>46</v>
      </c>
      <c r="DI246" s="4">
        <v>359.09818921526869</v>
      </c>
      <c r="DJ246" s="3">
        <v>0.41423175000000001</v>
      </c>
      <c r="DK246" s="3">
        <v>1.15033E-3</v>
      </c>
      <c r="DL246" s="3">
        <v>0.41308142000000003</v>
      </c>
      <c r="DN246" s="20" t="s">
        <v>778</v>
      </c>
      <c r="DO246" s="5">
        <v>122</v>
      </c>
      <c r="DP246" s="19">
        <v>6.9487122610809209E-3</v>
      </c>
      <c r="DQ246" s="5">
        <v>46</v>
      </c>
      <c r="DR246" s="4">
        <v>32.158159837035107</v>
      </c>
      <c r="DS246" s="3">
        <v>0.56206032000000006</v>
      </c>
      <c r="DT246" s="3">
        <v>1.695089E-2</v>
      </c>
      <c r="DU246" s="3">
        <v>0.54510943000000001</v>
      </c>
      <c r="DW246" s="20" t="s">
        <v>903</v>
      </c>
      <c r="DX246" s="5">
        <v>84</v>
      </c>
      <c r="DY246" s="19">
        <v>4.7892263376159679E-3</v>
      </c>
      <c r="DZ246" s="5">
        <v>46</v>
      </c>
      <c r="EA246" s="4">
        <v>0.61386312240556262</v>
      </c>
      <c r="EB246" s="3">
        <v>1.0272374500000001</v>
      </c>
      <c r="EC246" s="3">
        <v>0.63650841000000002</v>
      </c>
      <c r="ED246" s="3">
        <v>0.39072904000000008</v>
      </c>
      <c r="EF246" s="20" t="s">
        <v>875</v>
      </c>
      <c r="EG246" s="5">
        <v>113</v>
      </c>
      <c r="EH246" s="19">
        <v>1.2877999686734707E-3</v>
      </c>
      <c r="EI246" s="5">
        <v>46</v>
      </c>
      <c r="EJ246" s="4">
        <v>-1</v>
      </c>
      <c r="EK246" s="3">
        <v>0.21214817999999999</v>
      </c>
      <c r="EL246" s="3"/>
      <c r="EM246" s="3">
        <v>0.21214817999999999</v>
      </c>
    </row>
    <row r="247" spans="37:143" x14ac:dyDescent="0.35">
      <c r="AK247" s="20" t="s">
        <v>846</v>
      </c>
      <c r="AL247" s="5">
        <v>87</v>
      </c>
      <c r="AM247" s="19">
        <v>-1.1120509337071425E-2</v>
      </c>
      <c r="AN247" s="5">
        <v>246</v>
      </c>
      <c r="AO247" s="4">
        <v>-0.21477423251088523</v>
      </c>
      <c r="AP247" s="3">
        <v>1.6622112200000001</v>
      </c>
      <c r="AQ247" s="3">
        <v>2.1168577100000001</v>
      </c>
      <c r="AR247" s="3">
        <v>-0.45464649000000001</v>
      </c>
      <c r="AT247" s="20" t="s">
        <v>850</v>
      </c>
      <c r="AU247" s="5">
        <v>104</v>
      </c>
      <c r="AV247" s="19">
        <v>-1.3556589644521562E-2</v>
      </c>
      <c r="AW247" s="5">
        <v>246</v>
      </c>
      <c r="AX247" s="4">
        <v>-0.47494966036345598</v>
      </c>
      <c r="AY247" s="3">
        <v>1.17566389</v>
      </c>
      <c r="AZ247" s="3">
        <v>2.2391450900000001</v>
      </c>
      <c r="BA247" s="3">
        <v>-1.0634812</v>
      </c>
      <c r="BC247" s="20" t="s">
        <v>916</v>
      </c>
      <c r="BD247" s="5">
        <v>97</v>
      </c>
      <c r="BE247" s="19">
        <v>-4.0031724247334161E-3</v>
      </c>
      <c r="BF247" s="5">
        <v>246</v>
      </c>
      <c r="BG247" s="4">
        <v>-0.29107323667718443</v>
      </c>
      <c r="BH247" s="3">
        <v>0.79545153000000002</v>
      </c>
      <c r="BI247" s="3">
        <v>1.12205036</v>
      </c>
      <c r="BJ247" s="3">
        <v>-0.32659883000000001</v>
      </c>
      <c r="BL247" s="20" t="s">
        <v>801</v>
      </c>
      <c r="BM247" s="5">
        <v>59</v>
      </c>
      <c r="BN247" s="19">
        <v>-8.7198585977875734E-3</v>
      </c>
      <c r="BO247" s="5">
        <v>246</v>
      </c>
      <c r="BP247" s="4">
        <v>-0.1037431717185987</v>
      </c>
      <c r="BQ247" s="3">
        <v>12.410043349999999</v>
      </c>
      <c r="BR247" s="3">
        <v>13.846525859999996</v>
      </c>
      <c r="BS247" s="3">
        <v>-1.4364825099999976</v>
      </c>
      <c r="DE247" s="20" t="s">
        <v>811</v>
      </c>
      <c r="DF247" s="5">
        <v>78</v>
      </c>
      <c r="DG247" s="19">
        <v>1.1228655871740862E-2</v>
      </c>
      <c r="DH247" s="5">
        <v>45</v>
      </c>
      <c r="DI247" s="4">
        <v>0.19646603805208507</v>
      </c>
      <c r="DJ247" s="3">
        <v>2.7956952199999998</v>
      </c>
      <c r="DK247" s="3">
        <v>2.336627309999999</v>
      </c>
      <c r="DL247" s="3">
        <v>0.4590679100000008</v>
      </c>
      <c r="DN247" s="20" t="s">
        <v>828</v>
      </c>
      <c r="DO247" s="5">
        <v>118</v>
      </c>
      <c r="DP247" s="19">
        <v>7.0846977754920378E-3</v>
      </c>
      <c r="DQ247" s="5">
        <v>45</v>
      </c>
      <c r="DR247" s="4">
        <v>2.902520549441832</v>
      </c>
      <c r="DS247" s="3">
        <v>0.74725803000000002</v>
      </c>
      <c r="DT247" s="3">
        <v>0.19148087</v>
      </c>
      <c r="DU247" s="3">
        <v>0.55577715999999999</v>
      </c>
      <c r="DW247" s="20" t="s">
        <v>827</v>
      </c>
      <c r="DX247" s="5">
        <v>80</v>
      </c>
      <c r="DY247" s="19">
        <v>4.986091197822529E-3</v>
      </c>
      <c r="DZ247" s="5">
        <v>45</v>
      </c>
      <c r="EA247" s="4">
        <v>0.39389304370359568</v>
      </c>
      <c r="EB247" s="3">
        <v>1.4395332000000001</v>
      </c>
      <c r="EC247" s="3">
        <v>1.0327429400000001</v>
      </c>
      <c r="ED247" s="3">
        <v>0.40679025999999996</v>
      </c>
      <c r="EF247" s="20" t="s">
        <v>897</v>
      </c>
      <c r="EG247" s="5">
        <v>96</v>
      </c>
      <c r="EH247" s="19">
        <v>1.5411854515202706E-3</v>
      </c>
      <c r="EI247" s="5">
        <v>45</v>
      </c>
      <c r="EJ247" s="4">
        <v>0.44963369986074775</v>
      </c>
      <c r="EK247" s="3">
        <v>0.81855001999999988</v>
      </c>
      <c r="EL247" s="3">
        <v>0.56465989999999999</v>
      </c>
      <c r="EM247" s="3">
        <v>0.25389011999999989</v>
      </c>
    </row>
    <row r="248" spans="37:143" x14ac:dyDescent="0.35">
      <c r="AK248" s="20" t="s">
        <v>950</v>
      </c>
      <c r="AL248" s="5">
        <v>53</v>
      </c>
      <c r="AM248" s="19">
        <v>-1.1761650479555118E-2</v>
      </c>
      <c r="AN248" s="5">
        <v>247</v>
      </c>
      <c r="AO248" s="4">
        <v>-7.9434912986180994E-2</v>
      </c>
      <c r="AP248" s="3">
        <v>5.5726338500000008</v>
      </c>
      <c r="AQ248" s="3">
        <v>6.0534924999999999</v>
      </c>
      <c r="AR248" s="3">
        <v>-0.48085864999999917</v>
      </c>
      <c r="AT248" s="20" t="s">
        <v>991</v>
      </c>
      <c r="AU248" s="5">
        <v>163</v>
      </c>
      <c r="AV248" s="19">
        <v>-1.4372380483698242E-2</v>
      </c>
      <c r="AW248" s="5">
        <v>247</v>
      </c>
      <c r="AX248" s="4">
        <v>-0.91961426668893909</v>
      </c>
      <c r="AY248" s="3">
        <v>9.8555609999999988E-2</v>
      </c>
      <c r="AZ248" s="3">
        <v>1.2260336000000001</v>
      </c>
      <c r="BA248" s="3">
        <v>-1.12747799</v>
      </c>
      <c r="BC248" s="20" t="s">
        <v>1026</v>
      </c>
      <c r="BD248" s="5">
        <v>109</v>
      </c>
      <c r="BE248" s="19">
        <v>-4.0400114261292894E-3</v>
      </c>
      <c r="BF248" s="5">
        <v>247</v>
      </c>
      <c r="BG248" s="4">
        <v>-0.99067720702076723</v>
      </c>
      <c r="BH248" s="3">
        <v>3.1017499999999999E-3</v>
      </c>
      <c r="BI248" s="3">
        <v>0.33270609000000001</v>
      </c>
      <c r="BJ248" s="3">
        <v>-0.32960434</v>
      </c>
      <c r="BL248" s="20" t="s">
        <v>1021</v>
      </c>
      <c r="BM248" s="5">
        <v>79</v>
      </c>
      <c r="BN248" s="19">
        <v>-9.3450236179341249E-3</v>
      </c>
      <c r="BO248" s="5">
        <v>247</v>
      </c>
      <c r="BP248" s="4">
        <v>-0.39469434914964863</v>
      </c>
      <c r="BQ248" s="3">
        <v>2.3609409399999999</v>
      </c>
      <c r="BR248" s="3">
        <v>3.9004111999999997</v>
      </c>
      <c r="BS248" s="3">
        <v>-1.5394702599999999</v>
      </c>
      <c r="DE248" s="20" t="s">
        <v>753</v>
      </c>
      <c r="DF248" s="5">
        <v>94</v>
      </c>
      <c r="DG248" s="19">
        <v>1.1233613605028369E-2</v>
      </c>
      <c r="DH248" s="5">
        <v>44</v>
      </c>
      <c r="DI248" s="4">
        <v>0.34916153559076735</v>
      </c>
      <c r="DJ248" s="3">
        <v>1.7746233899999999</v>
      </c>
      <c r="DK248" s="3">
        <v>1.3153527899999999</v>
      </c>
      <c r="DL248" s="3">
        <v>0.45927059999999997</v>
      </c>
      <c r="DN248" s="20" t="s">
        <v>829</v>
      </c>
      <c r="DO248" s="5">
        <v>63</v>
      </c>
      <c r="DP248" s="19">
        <v>7.3506065369820283E-3</v>
      </c>
      <c r="DQ248" s="5">
        <v>44</v>
      </c>
      <c r="DR248" s="4">
        <v>7.801001542031516E-2</v>
      </c>
      <c r="DS248" s="3">
        <v>7.9684706100000007</v>
      </c>
      <c r="DT248" s="3">
        <v>7.3918335599999985</v>
      </c>
      <c r="DU248" s="3">
        <v>0.5766370500000022</v>
      </c>
      <c r="DW248" s="20" t="s">
        <v>839</v>
      </c>
      <c r="DX248" s="5">
        <v>46</v>
      </c>
      <c r="DY248" s="19">
        <v>5.0492823466612956E-3</v>
      </c>
      <c r="DZ248" s="5">
        <v>44</v>
      </c>
      <c r="EA248" s="4">
        <v>3.5945251239068332E-2</v>
      </c>
      <c r="EB248" s="3">
        <v>11.872311010000001</v>
      </c>
      <c r="EC248" s="3">
        <v>11.460365299999999</v>
      </c>
      <c r="ED248" s="3">
        <v>0.41194571000000124</v>
      </c>
      <c r="EF248" s="20" t="s">
        <v>761</v>
      </c>
      <c r="EG248" s="5">
        <v>65</v>
      </c>
      <c r="EH248" s="19">
        <v>1.7059719645396033E-3</v>
      </c>
      <c r="EI248" s="5">
        <v>44</v>
      </c>
      <c r="EJ248" s="4">
        <v>3.0438845918220325E-2</v>
      </c>
      <c r="EK248" s="3">
        <v>9.5138616200000001</v>
      </c>
      <c r="EL248" s="3">
        <v>9.2328250799999996</v>
      </c>
      <c r="EM248" s="3">
        <v>0.28103654000000056</v>
      </c>
    </row>
    <row r="249" spans="37:143" x14ac:dyDescent="0.35">
      <c r="AK249" s="20" t="s">
        <v>827</v>
      </c>
      <c r="AL249" s="5">
        <v>64</v>
      </c>
      <c r="AM249" s="19">
        <v>-1.1826769006254638E-2</v>
      </c>
      <c r="AN249" s="5">
        <v>248</v>
      </c>
      <c r="AO249" s="4">
        <v>-0.15853121388253388</v>
      </c>
      <c r="AP249" s="3">
        <v>2.5664836599999998</v>
      </c>
      <c r="AQ249" s="3">
        <v>3.0500045899999999</v>
      </c>
      <c r="AR249" s="3">
        <v>-0.48352093000000007</v>
      </c>
      <c r="AT249" s="20" t="s">
        <v>987</v>
      </c>
      <c r="AU249" s="5">
        <v>92</v>
      </c>
      <c r="AV249" s="19">
        <v>-1.8690178477439461E-2</v>
      </c>
      <c r="AW249" s="5">
        <v>248</v>
      </c>
      <c r="AX249" s="4">
        <v>-0.35129564587909545</v>
      </c>
      <c r="AY249" s="3">
        <v>2.70749</v>
      </c>
      <c r="AZ249" s="3">
        <v>4.1736886499999999</v>
      </c>
      <c r="BA249" s="3">
        <v>-1.4661986499999999</v>
      </c>
      <c r="BC249" s="20" t="s">
        <v>988</v>
      </c>
      <c r="BD249" s="5">
        <v>70</v>
      </c>
      <c r="BE249" s="19">
        <v>-4.4406547947210516E-3</v>
      </c>
      <c r="BF249" s="5">
        <v>248</v>
      </c>
      <c r="BG249" s="4">
        <v>-0.11585104787750655</v>
      </c>
      <c r="BH249" s="3">
        <v>2.76492154</v>
      </c>
      <c r="BI249" s="3">
        <v>3.127212370000001</v>
      </c>
      <c r="BJ249" s="3">
        <v>-0.36229083000000095</v>
      </c>
      <c r="BL249" s="20" t="s">
        <v>802</v>
      </c>
      <c r="BM249" s="5">
        <v>99</v>
      </c>
      <c r="BN249" s="19">
        <v>-9.6122725396492487E-3</v>
      </c>
      <c r="BO249" s="5">
        <v>248</v>
      </c>
      <c r="BP249" s="4">
        <v>-0.66935250936363533</v>
      </c>
      <c r="BQ249" s="3">
        <v>0.78221710999999994</v>
      </c>
      <c r="BR249" s="3">
        <v>2.3657131300000001</v>
      </c>
      <c r="BS249" s="3">
        <v>-1.5834960200000001</v>
      </c>
      <c r="DE249" s="20" t="s">
        <v>789</v>
      </c>
      <c r="DF249" s="5">
        <v>121</v>
      </c>
      <c r="DG249" s="19">
        <v>1.2831416514942608E-2</v>
      </c>
      <c r="DH249" s="5">
        <v>43</v>
      </c>
      <c r="DI249" s="4">
        <v>9.8432981659113974</v>
      </c>
      <c r="DJ249" s="3">
        <v>0.57788912999999997</v>
      </c>
      <c r="DK249" s="3">
        <v>5.3294590000000003E-2</v>
      </c>
      <c r="DL249" s="3">
        <v>0.52459453999999994</v>
      </c>
      <c r="DN249" s="20" t="s">
        <v>1009</v>
      </c>
      <c r="DO249" s="5">
        <v>106</v>
      </c>
      <c r="DP249" s="19">
        <v>7.5612957259156028E-3</v>
      </c>
      <c r="DQ249" s="5">
        <v>43</v>
      </c>
      <c r="DR249" s="4">
        <v>1.1700278278654457</v>
      </c>
      <c r="DS249" s="3">
        <v>1.10013176</v>
      </c>
      <c r="DT249" s="3">
        <v>0.50696666000000001</v>
      </c>
      <c r="DU249" s="3">
        <v>0.5931651</v>
      </c>
      <c r="DW249" s="20" t="s">
        <v>801</v>
      </c>
      <c r="DX249" s="5">
        <v>59</v>
      </c>
      <c r="DY249" s="19">
        <v>5.7246942323770159E-3</v>
      </c>
      <c r="DZ249" s="5">
        <v>43</v>
      </c>
      <c r="EA249" s="4">
        <v>7.1330944944239194E-2</v>
      </c>
      <c r="EB249" s="3">
        <v>7.0146869699999996</v>
      </c>
      <c r="EC249" s="3">
        <v>6.5476377799999987</v>
      </c>
      <c r="ED249" s="3">
        <v>0.46704919000000089</v>
      </c>
      <c r="EF249" s="20" t="s">
        <v>808</v>
      </c>
      <c r="EG249" s="5">
        <v>103</v>
      </c>
      <c r="EH249" s="19">
        <v>1.9158281602656654E-3</v>
      </c>
      <c r="EI249" s="5">
        <v>43</v>
      </c>
      <c r="EJ249" s="4">
        <v>1.631207873107074</v>
      </c>
      <c r="EK249" s="3">
        <v>0.50908851999999993</v>
      </c>
      <c r="EL249" s="3">
        <v>0.19348092</v>
      </c>
      <c r="EM249" s="3">
        <v>0.31560759999999993</v>
      </c>
    </row>
    <row r="250" spans="37:143" x14ac:dyDescent="0.35">
      <c r="AK250" s="20" t="s">
        <v>849</v>
      </c>
      <c r="AL250" s="5">
        <v>167</v>
      </c>
      <c r="AM250" s="19">
        <v>-1.2628622255839706E-2</v>
      </c>
      <c r="AN250" s="5">
        <v>249</v>
      </c>
      <c r="AO250" s="4">
        <v>-0.99872926461499478</v>
      </c>
      <c r="AP250" s="3">
        <v>6.5691999999999996E-4</v>
      </c>
      <c r="AQ250" s="3">
        <v>0.51696050000000004</v>
      </c>
      <c r="AR250" s="3">
        <v>-0.5163035800000001</v>
      </c>
      <c r="AT250" s="20" t="s">
        <v>950</v>
      </c>
      <c r="AU250" s="5">
        <v>53</v>
      </c>
      <c r="AV250" s="19">
        <v>-1.8954169524402726E-2</v>
      </c>
      <c r="AW250" s="5">
        <v>249</v>
      </c>
      <c r="AX250" s="4">
        <v>-0.11743902646390758</v>
      </c>
      <c r="AY250" s="3">
        <v>11.17419907</v>
      </c>
      <c r="AZ250" s="3">
        <v>12.661107170000001</v>
      </c>
      <c r="BA250" s="3">
        <v>-1.4869081000000008</v>
      </c>
      <c r="BC250" s="20" t="s">
        <v>926</v>
      </c>
      <c r="BD250" s="5">
        <v>56</v>
      </c>
      <c r="BE250" s="19">
        <v>-4.4571572151186605E-3</v>
      </c>
      <c r="BF250" s="5">
        <v>249</v>
      </c>
      <c r="BG250" s="4">
        <v>-6.3773574261934529E-2</v>
      </c>
      <c r="BH250" s="3">
        <v>5.3383668900000014</v>
      </c>
      <c r="BI250" s="3">
        <v>5.7020040699999992</v>
      </c>
      <c r="BJ250" s="3">
        <v>-0.36363717999999778</v>
      </c>
      <c r="BL250" s="20" t="s">
        <v>793</v>
      </c>
      <c r="BM250" s="5">
        <v>41</v>
      </c>
      <c r="BN250" s="19">
        <v>-1.1292564526639784E-2</v>
      </c>
      <c r="BO250" s="5">
        <v>249</v>
      </c>
      <c r="BP250" s="4">
        <v>-4.738177514495312E-2</v>
      </c>
      <c r="BQ250" s="3">
        <v>37.40167391</v>
      </c>
      <c r="BR250" s="3">
        <v>39.26197603</v>
      </c>
      <c r="BS250" s="3">
        <v>-1.8603021200000001</v>
      </c>
      <c r="DE250" s="20" t="s">
        <v>775</v>
      </c>
      <c r="DF250" s="5">
        <v>125</v>
      </c>
      <c r="DG250" s="19">
        <v>1.3204845685627029E-2</v>
      </c>
      <c r="DH250" s="5">
        <v>42</v>
      </c>
      <c r="DI250" s="4">
        <v>61.41170147175589</v>
      </c>
      <c r="DJ250" s="3">
        <v>0.54865253000000003</v>
      </c>
      <c r="DK250" s="3">
        <v>8.790860000000001E-3</v>
      </c>
      <c r="DL250" s="3">
        <v>0.53986167000000007</v>
      </c>
      <c r="DN250" s="20" t="s">
        <v>810</v>
      </c>
      <c r="DO250" s="5">
        <v>79</v>
      </c>
      <c r="DP250" s="19">
        <v>7.6465467028612715E-3</v>
      </c>
      <c r="DQ250" s="5">
        <v>42</v>
      </c>
      <c r="DR250" s="4">
        <v>0.16610412181314627</v>
      </c>
      <c r="DS250" s="3">
        <v>4.2111589399999998</v>
      </c>
      <c r="DT250" s="3">
        <v>3.6113061100000001</v>
      </c>
      <c r="DU250" s="3">
        <v>0.59985282999999967</v>
      </c>
      <c r="DW250" s="20" t="s">
        <v>1015</v>
      </c>
      <c r="DX250" s="5">
        <v>90</v>
      </c>
      <c r="DY250" s="19">
        <v>6.4880193353542785E-3</v>
      </c>
      <c r="DZ250" s="5">
        <v>42</v>
      </c>
      <c r="EA250" s="4">
        <v>0.94640275992517231</v>
      </c>
      <c r="EB250" s="3">
        <v>1.08862719</v>
      </c>
      <c r="EC250" s="3">
        <v>0.55930212000000001</v>
      </c>
      <c r="ED250" s="3">
        <v>0.52932506999999995</v>
      </c>
      <c r="EF250" s="20" t="s">
        <v>828</v>
      </c>
      <c r="EG250" s="5">
        <v>81</v>
      </c>
      <c r="EH250" s="19">
        <v>2.0265930802116331E-3</v>
      </c>
      <c r="EI250" s="5">
        <v>42</v>
      </c>
      <c r="EJ250" s="4">
        <v>0.19724696481136195</v>
      </c>
      <c r="EK250" s="3">
        <v>2.0264265699999999</v>
      </c>
      <c r="EL250" s="3">
        <v>1.6925718999999999</v>
      </c>
      <c r="EM250" s="3">
        <v>0.33385467000000002</v>
      </c>
    </row>
    <row r="251" spans="37:143" x14ac:dyDescent="0.35">
      <c r="AK251" s="20" t="s">
        <v>900</v>
      </c>
      <c r="AL251" s="5">
        <v>85</v>
      </c>
      <c r="AM251" s="19">
        <v>-1.301863264609892E-2</v>
      </c>
      <c r="AN251" s="5">
        <v>250</v>
      </c>
      <c r="AO251" s="4">
        <v>-0.21088480911905305</v>
      </c>
      <c r="AP251" s="3">
        <v>1.9916345099999999</v>
      </c>
      <c r="AQ251" s="3">
        <v>2.5238831199999998</v>
      </c>
      <c r="AR251" s="3">
        <v>-0.5322486099999999</v>
      </c>
      <c r="AT251" s="20" t="s">
        <v>904</v>
      </c>
      <c r="AU251" s="5">
        <v>66</v>
      </c>
      <c r="AV251" s="19">
        <v>-1.9576832080715593E-2</v>
      </c>
      <c r="AW251" s="5">
        <v>250</v>
      </c>
      <c r="AX251" s="4">
        <v>-0.17732878896147719</v>
      </c>
      <c r="AY251" s="3">
        <v>7.12473694</v>
      </c>
      <c r="AZ251" s="3">
        <v>8.6604913900000007</v>
      </c>
      <c r="BA251" s="3">
        <v>-1.5357544500000007</v>
      </c>
      <c r="BC251" s="20" t="s">
        <v>752</v>
      </c>
      <c r="BD251" s="5">
        <v>101</v>
      </c>
      <c r="BE251" s="19">
        <v>-5.0957535106042539E-3</v>
      </c>
      <c r="BF251" s="5">
        <v>250</v>
      </c>
      <c r="BG251" s="4">
        <v>-0.6808449835008481</v>
      </c>
      <c r="BH251" s="3">
        <v>0.19488220000000001</v>
      </c>
      <c r="BI251" s="3">
        <v>0.61061926000000011</v>
      </c>
      <c r="BJ251" s="3">
        <v>-0.4157370600000001</v>
      </c>
      <c r="BL251" s="20" t="s">
        <v>824</v>
      </c>
      <c r="BM251" s="5">
        <v>55</v>
      </c>
      <c r="BN251" s="19">
        <v>-1.7310822033255999E-2</v>
      </c>
      <c r="BO251" s="5">
        <v>250</v>
      </c>
      <c r="BP251" s="4">
        <v>-0.15919147436806824</v>
      </c>
      <c r="BQ251" s="3">
        <v>15.06211272</v>
      </c>
      <c r="BR251" s="3">
        <v>17.91384395</v>
      </c>
      <c r="BS251" s="3">
        <v>-2.8517312300000004</v>
      </c>
      <c r="DE251" s="20" t="s">
        <v>858</v>
      </c>
      <c r="DF251" s="5">
        <v>69</v>
      </c>
      <c r="DG251" s="19">
        <v>1.5941785718234923E-2</v>
      </c>
      <c r="DH251" s="5">
        <v>41</v>
      </c>
      <c r="DI251" s="4">
        <v>0.29634515248828874</v>
      </c>
      <c r="DJ251" s="3">
        <v>2.8510770299999999</v>
      </c>
      <c r="DK251" s="3">
        <v>2.1993193899999999</v>
      </c>
      <c r="DL251" s="3">
        <v>0.65175764000000003</v>
      </c>
      <c r="DN251" s="20" t="s">
        <v>909</v>
      </c>
      <c r="DO251" s="5">
        <v>55</v>
      </c>
      <c r="DP251" s="19">
        <v>8.315799498781442E-3</v>
      </c>
      <c r="DQ251" s="5">
        <v>41</v>
      </c>
      <c r="DR251" s="4">
        <v>6.707663424901833E-2</v>
      </c>
      <c r="DS251" s="3">
        <v>10.377858</v>
      </c>
      <c r="DT251" s="3">
        <v>9.7255039300000004</v>
      </c>
      <c r="DU251" s="3">
        <v>0.65235406999999945</v>
      </c>
      <c r="DW251" s="20" t="s">
        <v>970</v>
      </c>
      <c r="DX251" s="5">
        <v>69</v>
      </c>
      <c r="DY251" s="19">
        <v>7.4018039555165359E-3</v>
      </c>
      <c r="DZ251" s="5">
        <v>41</v>
      </c>
      <c r="EA251" s="4">
        <v>0.26759274422756629</v>
      </c>
      <c r="EB251" s="3">
        <v>2.8605748599999989</v>
      </c>
      <c r="EC251" s="3">
        <v>2.25669867</v>
      </c>
      <c r="ED251" s="3">
        <v>0.60387618999999892</v>
      </c>
      <c r="EF251" s="20" t="s">
        <v>850</v>
      </c>
      <c r="EG251" s="5">
        <v>86</v>
      </c>
      <c r="EH251" s="19">
        <v>2.1573541268121261E-3</v>
      </c>
      <c r="EI251" s="5">
        <v>41</v>
      </c>
      <c r="EJ251" s="4">
        <v>0.26834220068459302</v>
      </c>
      <c r="EK251" s="3">
        <v>1.67980862</v>
      </c>
      <c r="EL251" s="3">
        <v>1.3244127800000001</v>
      </c>
      <c r="EM251" s="3">
        <v>0.35539583999999991</v>
      </c>
    </row>
    <row r="252" spans="37:143" x14ac:dyDescent="0.35">
      <c r="AK252" s="20" t="s">
        <v>1023</v>
      </c>
      <c r="AL252" s="5">
        <v>77</v>
      </c>
      <c r="AM252" s="19">
        <v>-1.323199471154095E-2</v>
      </c>
      <c r="AN252" s="5">
        <v>251</v>
      </c>
      <c r="AO252" s="4">
        <v>-0.20157734836767871</v>
      </c>
      <c r="AP252" s="3">
        <v>2.1427208900000001</v>
      </c>
      <c r="AQ252" s="3">
        <v>2.6836925100000002</v>
      </c>
      <c r="AR252" s="3">
        <v>-0.5409716200000001</v>
      </c>
      <c r="AT252" s="20" t="s">
        <v>953</v>
      </c>
      <c r="AU252" s="5">
        <v>83</v>
      </c>
      <c r="AV252" s="19">
        <v>-2.0686319420962673E-2</v>
      </c>
      <c r="AW252" s="5">
        <v>251</v>
      </c>
      <c r="AX252" s="4">
        <v>-0.3117720924003462</v>
      </c>
      <c r="AY252" s="3">
        <v>3.5822643799999998</v>
      </c>
      <c r="AZ252" s="3">
        <v>5.2050553900000001</v>
      </c>
      <c r="BA252" s="3">
        <v>-1.6227910100000003</v>
      </c>
      <c r="BC252" s="20" t="s">
        <v>788</v>
      </c>
      <c r="BD252" s="5">
        <v>53</v>
      </c>
      <c r="BE252" s="19">
        <v>-5.1584098797780361E-3</v>
      </c>
      <c r="BF252" s="5">
        <v>251</v>
      </c>
      <c r="BG252" s="4">
        <v>-4.394120434663662E-2</v>
      </c>
      <c r="BH252" s="3">
        <v>9.1566965299999996</v>
      </c>
      <c r="BI252" s="3">
        <v>9.5775454100000008</v>
      </c>
      <c r="BJ252" s="3">
        <v>-0.4208488800000012</v>
      </c>
      <c r="BL252" s="20" t="s">
        <v>904</v>
      </c>
      <c r="BM252" s="5">
        <v>64</v>
      </c>
      <c r="BN252" s="19">
        <v>-1.7532971952786618E-2</v>
      </c>
      <c r="BO252" s="5">
        <v>251</v>
      </c>
      <c r="BP252" s="4">
        <v>-0.23174562563859435</v>
      </c>
      <c r="BQ252" s="3">
        <v>9.5750253999999995</v>
      </c>
      <c r="BR252" s="3">
        <v>12.463352920000002</v>
      </c>
      <c r="BS252" s="3">
        <v>-2.8883275200000025</v>
      </c>
      <c r="DE252" s="20" t="s">
        <v>810</v>
      </c>
      <c r="DF252" s="5">
        <v>79</v>
      </c>
      <c r="DG252" s="19">
        <v>1.9698340139981903E-2</v>
      </c>
      <c r="DH252" s="5">
        <v>40</v>
      </c>
      <c r="DI252" s="4">
        <v>0.37836805976227939</v>
      </c>
      <c r="DJ252" s="3">
        <v>2.9337934099999998</v>
      </c>
      <c r="DK252" s="3">
        <v>2.1284542900000001</v>
      </c>
      <c r="DL252" s="3">
        <v>0.80533911999999974</v>
      </c>
      <c r="DN252" s="20" t="s">
        <v>891</v>
      </c>
      <c r="DO252" s="5">
        <v>99</v>
      </c>
      <c r="DP252" s="19">
        <v>8.9994906047167582E-3</v>
      </c>
      <c r="DQ252" s="5">
        <v>40</v>
      </c>
      <c r="DR252" s="4">
        <v>0.67589002951478294</v>
      </c>
      <c r="DS252" s="3">
        <v>1.75051877</v>
      </c>
      <c r="DT252" s="3">
        <v>1.0445308099999999</v>
      </c>
      <c r="DU252" s="3">
        <v>0.70598796000000008</v>
      </c>
      <c r="DW252" s="20" t="s">
        <v>784</v>
      </c>
      <c r="DX252" s="5">
        <v>87</v>
      </c>
      <c r="DY252" s="19">
        <v>7.663626588286683E-3</v>
      </c>
      <c r="DZ252" s="5">
        <v>40</v>
      </c>
      <c r="EA252" s="4">
        <v>2.0155766293854329</v>
      </c>
      <c r="EB252" s="3">
        <v>0.93543953000000002</v>
      </c>
      <c r="EC252" s="3">
        <v>0.31020254000000003</v>
      </c>
      <c r="ED252" s="3">
        <v>0.62523698999999999</v>
      </c>
      <c r="EF252" s="20" t="s">
        <v>908</v>
      </c>
      <c r="EG252" s="5">
        <v>78</v>
      </c>
      <c r="EH252" s="19">
        <v>2.8160885528463837E-3</v>
      </c>
      <c r="EI252" s="5">
        <v>40</v>
      </c>
      <c r="EJ252" s="4">
        <v>0.21679494396605148</v>
      </c>
      <c r="EK252" s="3">
        <v>2.6037870000000001</v>
      </c>
      <c r="EL252" s="3">
        <v>2.1398732899999997</v>
      </c>
      <c r="EM252" s="3">
        <v>0.46391371000000037</v>
      </c>
    </row>
    <row r="253" spans="37:143" x14ac:dyDescent="0.35">
      <c r="AK253" s="20" t="s">
        <v>850</v>
      </c>
      <c r="AL253" s="5">
        <v>104</v>
      </c>
      <c r="AM253" s="19">
        <v>-1.3496169568481544E-2</v>
      </c>
      <c r="AN253" s="5">
        <v>252</v>
      </c>
      <c r="AO253" s="4">
        <v>-0.52855536200606335</v>
      </c>
      <c r="AP253" s="3">
        <v>0.49215273999999998</v>
      </c>
      <c r="AQ253" s="3">
        <v>1.04392478</v>
      </c>
      <c r="AR253" s="3">
        <v>-0.55177204000000002</v>
      </c>
      <c r="AT253" s="20" t="s">
        <v>1023</v>
      </c>
      <c r="AU253" s="5">
        <v>77</v>
      </c>
      <c r="AV253" s="19">
        <v>-2.1039331989805485E-2</v>
      </c>
      <c r="AW253" s="5">
        <v>252</v>
      </c>
      <c r="AX253" s="4">
        <v>-0.23849417986332577</v>
      </c>
      <c r="AY253" s="3">
        <v>5.26995316</v>
      </c>
      <c r="AZ253" s="3">
        <v>6.9204371399999998</v>
      </c>
      <c r="BA253" s="3">
        <v>-1.6504839799999997</v>
      </c>
      <c r="BC253" s="20" t="s">
        <v>925</v>
      </c>
      <c r="BD253" s="5">
        <v>131</v>
      </c>
      <c r="BE253" s="19">
        <v>-6.3189499025711506E-3</v>
      </c>
      <c r="BF253" s="5">
        <v>252</v>
      </c>
      <c r="BG253" s="4">
        <v>-0.96043884246534317</v>
      </c>
      <c r="BH253" s="3">
        <v>2.1235110000000001E-2</v>
      </c>
      <c r="BI253" s="3">
        <v>0.53676665000000001</v>
      </c>
      <c r="BJ253" s="3">
        <v>-0.51553154000000001</v>
      </c>
      <c r="BL253" s="20" t="s">
        <v>854</v>
      </c>
      <c r="BM253" s="5">
        <v>14</v>
      </c>
      <c r="BN253" s="19">
        <v>-1.8372710690843997E-2</v>
      </c>
      <c r="BO253" s="5">
        <v>252</v>
      </c>
      <c r="BP253" s="4">
        <v>-1.4688005886013045E-2</v>
      </c>
      <c r="BQ253" s="3">
        <v>203.03694403000003</v>
      </c>
      <c r="BR253" s="3">
        <v>206.06360751</v>
      </c>
      <c r="BS253" s="3">
        <v>-3.0266634799999679</v>
      </c>
      <c r="DE253" s="20" t="s">
        <v>891</v>
      </c>
      <c r="DF253" s="5">
        <v>99</v>
      </c>
      <c r="DG253" s="19">
        <v>2.1300178897705326E-2</v>
      </c>
      <c r="DH253" s="5">
        <v>39</v>
      </c>
      <c r="DI253" s="4">
        <v>2.4646149945706917</v>
      </c>
      <c r="DJ253" s="3">
        <v>1.22416035</v>
      </c>
      <c r="DK253" s="3">
        <v>0.35333228999999999</v>
      </c>
      <c r="DL253" s="3">
        <v>0.87082806000000001</v>
      </c>
      <c r="DN253" s="20" t="s">
        <v>1016</v>
      </c>
      <c r="DO253" s="5">
        <v>65</v>
      </c>
      <c r="DP253" s="19">
        <v>9.1183483687322167E-3</v>
      </c>
      <c r="DQ253" s="5">
        <v>39</v>
      </c>
      <c r="DR253" s="4">
        <v>0.10652202594430715</v>
      </c>
      <c r="DS253" s="3">
        <v>7.4304684199999995</v>
      </c>
      <c r="DT253" s="3">
        <v>6.7151563599999999</v>
      </c>
      <c r="DU253" s="3">
        <v>0.71531205999999958</v>
      </c>
      <c r="DW253" s="20" t="s">
        <v>930</v>
      </c>
      <c r="DX253" s="5">
        <v>82</v>
      </c>
      <c r="DY253" s="19">
        <v>1.1235057526637518E-2</v>
      </c>
      <c r="DZ253" s="5">
        <v>39</v>
      </c>
      <c r="EA253" s="4">
        <v>6.6001294950363247</v>
      </c>
      <c r="EB253" s="3">
        <v>1.0554901000000001</v>
      </c>
      <c r="EC253" s="3">
        <v>0.13887790999999999</v>
      </c>
      <c r="ED253" s="3">
        <v>0.91661219000000016</v>
      </c>
      <c r="EF253" s="20" t="s">
        <v>1023</v>
      </c>
      <c r="EG253" s="5">
        <v>92</v>
      </c>
      <c r="EH253" s="19">
        <v>2.9862601980229107E-3</v>
      </c>
      <c r="EI253" s="5">
        <v>39</v>
      </c>
      <c r="EJ253" s="4">
        <v>0.77822817552559331</v>
      </c>
      <c r="EK253" s="3">
        <v>1.1240848200000002</v>
      </c>
      <c r="EL253" s="3">
        <v>0.63213755999999999</v>
      </c>
      <c r="EM253" s="3">
        <v>0.49194726000000022</v>
      </c>
    </row>
    <row r="254" spans="37:143" x14ac:dyDescent="0.35">
      <c r="AK254" s="20" t="s">
        <v>752</v>
      </c>
      <c r="AL254" s="5">
        <v>25</v>
      </c>
      <c r="AM254" s="19">
        <v>-1.582596740377553E-2</v>
      </c>
      <c r="AN254" s="5">
        <v>253</v>
      </c>
      <c r="AO254" s="4">
        <v>-2.4209302638391828E-2</v>
      </c>
      <c r="AP254" s="3">
        <v>26.079173539999999</v>
      </c>
      <c r="AQ254" s="3">
        <v>26.72619611</v>
      </c>
      <c r="AR254" s="3">
        <v>-0.64702257000000074</v>
      </c>
      <c r="AT254" s="20" t="s">
        <v>896</v>
      </c>
      <c r="AU254" s="5">
        <v>91</v>
      </c>
      <c r="AV254" s="19">
        <v>-2.1955407800600204E-2</v>
      </c>
      <c r="AW254" s="5">
        <v>253</v>
      </c>
      <c r="AX254" s="4">
        <v>-0.38772656731980293</v>
      </c>
      <c r="AY254" s="3">
        <v>2.7198235500000001</v>
      </c>
      <c r="AZ254" s="3">
        <v>4.4421714300000001</v>
      </c>
      <c r="BA254" s="3">
        <v>-1.7223478800000001</v>
      </c>
      <c r="BC254" s="20" t="s">
        <v>992</v>
      </c>
      <c r="BD254" s="5">
        <v>48</v>
      </c>
      <c r="BE254" s="19">
        <v>-7.4579989655247187E-3</v>
      </c>
      <c r="BF254" s="5">
        <v>253</v>
      </c>
      <c r="BG254" s="4">
        <v>-5.6576930459398267E-2</v>
      </c>
      <c r="BH254" s="3">
        <v>10.14611446</v>
      </c>
      <c r="BI254" s="3">
        <v>10.754575320000001</v>
      </c>
      <c r="BJ254" s="3">
        <v>-0.60846086000000099</v>
      </c>
      <c r="BL254" s="20" t="s">
        <v>818</v>
      </c>
      <c r="BM254" s="5">
        <v>68</v>
      </c>
      <c r="BN254" s="19">
        <v>-2.2068267331002877E-2</v>
      </c>
      <c r="BO254" s="5">
        <v>253</v>
      </c>
      <c r="BP254" s="4">
        <v>-0.37968006181444469</v>
      </c>
      <c r="BQ254" s="3">
        <v>5.9395984500000001</v>
      </c>
      <c r="BR254" s="3">
        <v>9.5750564899999997</v>
      </c>
      <c r="BS254" s="3">
        <v>-3.6354580399999996</v>
      </c>
      <c r="DE254" s="20" t="s">
        <v>935</v>
      </c>
      <c r="DF254" s="5">
        <v>71</v>
      </c>
      <c r="DG254" s="19">
        <v>2.53391954589052E-2</v>
      </c>
      <c r="DH254" s="5">
        <v>38</v>
      </c>
      <c r="DI254" s="4">
        <v>0.45184481239928909</v>
      </c>
      <c r="DJ254" s="3">
        <v>3.3286863999999992</v>
      </c>
      <c r="DK254" s="3">
        <v>2.29272879</v>
      </c>
      <c r="DL254" s="3">
        <v>1.0359576099999992</v>
      </c>
      <c r="DN254" s="20" t="s">
        <v>774</v>
      </c>
      <c r="DO254" s="5">
        <v>102</v>
      </c>
      <c r="DP254" s="19">
        <v>9.3072194120288627E-3</v>
      </c>
      <c r="DQ254" s="5">
        <v>38</v>
      </c>
      <c r="DR254" s="4">
        <v>1.3052161270142868</v>
      </c>
      <c r="DS254" s="3">
        <v>1.28952135</v>
      </c>
      <c r="DT254" s="3">
        <v>0.55939282000000001</v>
      </c>
      <c r="DU254" s="3">
        <v>0.73012853</v>
      </c>
      <c r="DW254" s="20" t="s">
        <v>975</v>
      </c>
      <c r="DX254" s="5">
        <v>93</v>
      </c>
      <c r="DY254" s="19">
        <v>1.2702091260386262E-2</v>
      </c>
      <c r="DZ254" s="5">
        <v>38</v>
      </c>
      <c r="EA254" s="4">
        <v>13985.157085020242</v>
      </c>
      <c r="EB254" s="3">
        <v>1.03637424</v>
      </c>
      <c r="EC254" s="3">
        <v>7.4099999999999999E-5</v>
      </c>
      <c r="ED254" s="3">
        <v>1.03630014</v>
      </c>
      <c r="EF254" s="20" t="s">
        <v>867</v>
      </c>
      <c r="EG254" s="5">
        <v>76</v>
      </c>
      <c r="EH254" s="19">
        <v>2.9902838866033891E-3</v>
      </c>
      <c r="EI254" s="5">
        <v>38</v>
      </c>
      <c r="EJ254" s="4">
        <v>0.17587002967437027</v>
      </c>
      <c r="EK254" s="3">
        <v>3.2935996300000001</v>
      </c>
      <c r="EL254" s="3">
        <v>2.8009895199999999</v>
      </c>
      <c r="EM254" s="3">
        <v>0.49261011000000021</v>
      </c>
    </row>
    <row r="255" spans="37:143" x14ac:dyDescent="0.35">
      <c r="AK255" s="20" t="s">
        <v>1018</v>
      </c>
      <c r="AL255" s="5">
        <v>11</v>
      </c>
      <c r="AM255" s="19">
        <v>-1.8873143546668646E-2</v>
      </c>
      <c r="AN255" s="5">
        <v>254</v>
      </c>
      <c r="AO255" s="4">
        <v>-8.5365493745619414E-3</v>
      </c>
      <c r="AP255" s="3">
        <v>89.616454719999993</v>
      </c>
      <c r="AQ255" s="3">
        <v>90.388056829999996</v>
      </c>
      <c r="AR255" s="3">
        <v>-0.77160211000000345</v>
      </c>
      <c r="AT255" s="20" t="s">
        <v>974</v>
      </c>
      <c r="AU255" s="5">
        <v>80</v>
      </c>
      <c r="AV255" s="19">
        <v>-2.3325098561399211E-2</v>
      </c>
      <c r="AW255" s="5">
        <v>254</v>
      </c>
      <c r="AX255" s="4">
        <v>-0.32297323451923432</v>
      </c>
      <c r="AY255" s="3">
        <v>3.8356781600000001</v>
      </c>
      <c r="AZ255" s="3">
        <v>5.6654749200000003</v>
      </c>
      <c r="BA255" s="3">
        <v>-1.8297967600000002</v>
      </c>
      <c r="BC255" s="20" t="s">
        <v>927</v>
      </c>
      <c r="BD255" s="5">
        <v>89</v>
      </c>
      <c r="BE255" s="19">
        <v>-8.8137533000557638E-3</v>
      </c>
      <c r="BF255" s="5">
        <v>254</v>
      </c>
      <c r="BG255" s="4">
        <v>-0.52620031553281887</v>
      </c>
      <c r="BH255" s="3">
        <v>0.6474628899999999</v>
      </c>
      <c r="BI255" s="3">
        <v>1.36653297</v>
      </c>
      <c r="BJ255" s="3">
        <v>-0.71907008000000006</v>
      </c>
      <c r="BL255" s="20" t="s">
        <v>805</v>
      </c>
      <c r="BM255" s="5">
        <v>60</v>
      </c>
      <c r="BN255" s="19">
        <v>-2.3457354501147023E-2</v>
      </c>
      <c r="BO255" s="5">
        <v>254</v>
      </c>
      <c r="BP255" s="4">
        <v>-0.24435496984289307</v>
      </c>
      <c r="BQ255" s="3">
        <v>11.94996368</v>
      </c>
      <c r="BR255" s="3">
        <v>15.814255640000003</v>
      </c>
      <c r="BS255" s="3">
        <v>-3.8642919600000027</v>
      </c>
      <c r="DE255" s="20" t="s">
        <v>1001</v>
      </c>
      <c r="DF255" s="5">
        <v>21</v>
      </c>
      <c r="DG255" s="19">
        <v>2.827626535727145E-2</v>
      </c>
      <c r="DH255" s="5">
        <v>37</v>
      </c>
      <c r="DI255" s="4">
        <v>3.7527841489461977E-2</v>
      </c>
      <c r="DJ255" s="3">
        <v>31.96078121</v>
      </c>
      <c r="DK255" s="3">
        <v>30.8047456</v>
      </c>
      <c r="DL255" s="3">
        <v>1.15603561</v>
      </c>
      <c r="DN255" s="20" t="s">
        <v>823</v>
      </c>
      <c r="DO255" s="5">
        <v>35</v>
      </c>
      <c r="DP255" s="19">
        <v>1.0547562342086007E-2</v>
      </c>
      <c r="DQ255" s="5">
        <v>37</v>
      </c>
      <c r="DR255" s="4">
        <v>3.0062443483846346E-2</v>
      </c>
      <c r="DS255" s="3">
        <v>28.351154149999999</v>
      </c>
      <c r="DT255" s="3">
        <v>27.523723759999999</v>
      </c>
      <c r="DU255" s="3">
        <v>0.82743038999999996</v>
      </c>
      <c r="DW255" s="20" t="s">
        <v>899</v>
      </c>
      <c r="DX255" s="5">
        <v>75</v>
      </c>
      <c r="DY255" s="19">
        <v>1.3845002062538747E-2</v>
      </c>
      <c r="DZ255" s="5">
        <v>37</v>
      </c>
      <c r="EA255" s="4">
        <v>1.089887019016452</v>
      </c>
      <c r="EB255" s="3">
        <v>2.1659313199999999</v>
      </c>
      <c r="EC255" s="3">
        <v>1.0363868000000001</v>
      </c>
      <c r="ED255" s="3">
        <v>1.1295445199999998</v>
      </c>
      <c r="EF255" s="20" t="s">
        <v>903</v>
      </c>
      <c r="EG255" s="5">
        <v>84</v>
      </c>
      <c r="EH255" s="19">
        <v>3.3141686304392725E-3</v>
      </c>
      <c r="EI255" s="5">
        <v>37</v>
      </c>
      <c r="EJ255" s="4">
        <v>0.43844792583503067</v>
      </c>
      <c r="EK255" s="3">
        <v>1.7911898800000001</v>
      </c>
      <c r="EL255" s="3">
        <v>1.2452239999999999</v>
      </c>
      <c r="EM255" s="3">
        <v>0.54596588000000024</v>
      </c>
    </row>
    <row r="256" spans="37:143" x14ac:dyDescent="0.35">
      <c r="AK256" s="20" t="s">
        <v>1026</v>
      </c>
      <c r="AL256" s="5">
        <v>95</v>
      </c>
      <c r="AM256" s="19">
        <v>-1.9528021736707365E-2</v>
      </c>
      <c r="AN256" s="5">
        <v>255</v>
      </c>
      <c r="AO256" s="4">
        <v>-0.42145473909231745</v>
      </c>
      <c r="AP256" s="3">
        <v>1.09595775</v>
      </c>
      <c r="AQ256" s="3">
        <v>1.8943336399999999</v>
      </c>
      <c r="AR256" s="3">
        <v>-0.79837588999999998</v>
      </c>
      <c r="AT256" s="20" t="s">
        <v>890</v>
      </c>
      <c r="AU256" s="5">
        <v>70</v>
      </c>
      <c r="AV256" s="19">
        <v>-2.3891911697543622E-2</v>
      </c>
      <c r="AW256" s="5">
        <v>255</v>
      </c>
      <c r="AX256" s="4">
        <v>-0.21481542409936516</v>
      </c>
      <c r="AY256" s="3">
        <v>6.8507254999999994</v>
      </c>
      <c r="AZ256" s="3">
        <v>8.7249873600000001</v>
      </c>
      <c r="BA256" s="3">
        <v>-1.8742618600000007</v>
      </c>
      <c r="BC256" s="20" t="s">
        <v>773</v>
      </c>
      <c r="BD256" s="5">
        <v>85</v>
      </c>
      <c r="BE256" s="19">
        <v>-9.3638911800331993E-3</v>
      </c>
      <c r="BF256" s="5">
        <v>255</v>
      </c>
      <c r="BG256" s="4">
        <v>-0.37721090272033964</v>
      </c>
      <c r="BH256" s="3">
        <v>1.2613146799999999</v>
      </c>
      <c r="BI256" s="3">
        <v>2.0252677600000002</v>
      </c>
      <c r="BJ256" s="3">
        <v>-0.76395308000000028</v>
      </c>
      <c r="BL256" s="20" t="s">
        <v>1001</v>
      </c>
      <c r="BM256" s="5">
        <v>10</v>
      </c>
      <c r="BN256" s="19">
        <v>-2.4477732423569775E-2</v>
      </c>
      <c r="BO256" s="5">
        <v>255</v>
      </c>
      <c r="BP256" s="4">
        <v>-1.1160642911884233E-2</v>
      </c>
      <c r="BQ256" s="3">
        <v>357.27169777</v>
      </c>
      <c r="BR256" s="3">
        <v>361.30408362999998</v>
      </c>
      <c r="BS256" s="3">
        <v>-4.0323858599999767</v>
      </c>
      <c r="DE256" s="20" t="s">
        <v>909</v>
      </c>
      <c r="DF256" s="5">
        <v>55</v>
      </c>
      <c r="DG256" s="19">
        <v>2.8987595763480867E-2</v>
      </c>
      <c r="DH256" s="5">
        <v>36</v>
      </c>
      <c r="DI256" s="4">
        <v>0.46157042223723788</v>
      </c>
      <c r="DJ256" s="3">
        <v>3.7526938400000009</v>
      </c>
      <c r="DK256" s="3">
        <v>2.56757648</v>
      </c>
      <c r="DL256" s="3">
        <v>1.1851173600000009</v>
      </c>
      <c r="DN256" s="20" t="s">
        <v>753</v>
      </c>
      <c r="DO256" s="5">
        <v>94</v>
      </c>
      <c r="DP256" s="19">
        <v>1.2476098622120525E-2</v>
      </c>
      <c r="DQ256" s="5">
        <v>36</v>
      </c>
      <c r="DR256" s="4">
        <v>0.60052982410769351</v>
      </c>
      <c r="DS256" s="3">
        <v>2.60847907</v>
      </c>
      <c r="DT256" s="3">
        <v>1.6297597399999999</v>
      </c>
      <c r="DU256" s="3">
        <v>0.97871933000000011</v>
      </c>
      <c r="DW256" s="20" t="s">
        <v>860</v>
      </c>
      <c r="DX256" s="5">
        <v>73</v>
      </c>
      <c r="DY256" s="19">
        <v>1.5913862833588137E-2</v>
      </c>
      <c r="DZ256" s="5">
        <v>36</v>
      </c>
      <c r="EA256" s="4">
        <v>0.91891916128188544</v>
      </c>
      <c r="EB256" s="3">
        <v>2.7112234399999999</v>
      </c>
      <c r="EC256" s="3">
        <v>1.41289091</v>
      </c>
      <c r="ED256" s="3">
        <v>1.2983325299999999</v>
      </c>
      <c r="EF256" s="20" t="s">
        <v>794</v>
      </c>
      <c r="EG256" s="5">
        <v>77</v>
      </c>
      <c r="EH256" s="19">
        <v>3.5612393169422566E-3</v>
      </c>
      <c r="EI256" s="5">
        <v>36</v>
      </c>
      <c r="EJ256" s="4">
        <v>0.25663649729778171</v>
      </c>
      <c r="EK256" s="3">
        <v>2.8726539300000002</v>
      </c>
      <c r="EL256" s="3">
        <v>2.2859863899999997</v>
      </c>
      <c r="EM256" s="3">
        <v>0.58666754000000054</v>
      </c>
    </row>
    <row r="257" spans="37:143" x14ac:dyDescent="0.35">
      <c r="AK257" s="20" t="s">
        <v>795</v>
      </c>
      <c r="AL257" s="5">
        <v>22</v>
      </c>
      <c r="AM257" s="19">
        <v>-2.0018565585086891E-2</v>
      </c>
      <c r="AN257" s="5">
        <v>256</v>
      </c>
      <c r="AO257" s="4">
        <v>-2.9968269930404801E-2</v>
      </c>
      <c r="AP257" s="3">
        <v>26.4914901</v>
      </c>
      <c r="AQ257" s="3">
        <v>27.309921190000001</v>
      </c>
      <c r="AR257" s="3">
        <v>-0.81843109000000069</v>
      </c>
      <c r="AT257" s="20" t="s">
        <v>1026</v>
      </c>
      <c r="AU257" s="5">
        <v>95</v>
      </c>
      <c r="AV257" s="19">
        <v>-2.6890645625190748E-2</v>
      </c>
      <c r="AW257" s="5">
        <v>256</v>
      </c>
      <c r="AX257" s="4">
        <v>-0.49967987878134645</v>
      </c>
      <c r="AY257" s="3">
        <v>2.1122081000000001</v>
      </c>
      <c r="AZ257" s="3">
        <v>4.2217132800000012</v>
      </c>
      <c r="BA257" s="3">
        <v>-2.1095051800000011</v>
      </c>
      <c r="BC257" s="20" t="s">
        <v>909</v>
      </c>
      <c r="BD257" s="5">
        <v>34</v>
      </c>
      <c r="BE257" s="19">
        <v>-9.6020529688452191E-3</v>
      </c>
      <c r="BF257" s="5">
        <v>256</v>
      </c>
      <c r="BG257" s="4">
        <v>-3.2095160721395732E-2</v>
      </c>
      <c r="BH257" s="3">
        <v>23.62476689</v>
      </c>
      <c r="BI257" s="3">
        <v>24.4081504</v>
      </c>
      <c r="BJ257" s="3">
        <v>-0.78338351000000017</v>
      </c>
      <c r="BL257" s="20" t="s">
        <v>774</v>
      </c>
      <c r="BM257" s="5">
        <v>15</v>
      </c>
      <c r="BN257" s="19">
        <v>-3.2503465921751018E-2</v>
      </c>
      <c r="BO257" s="5">
        <v>256</v>
      </c>
      <c r="BP257" s="4">
        <v>-2.6351129248300409E-2</v>
      </c>
      <c r="BQ257" s="3">
        <v>197.84437482999999</v>
      </c>
      <c r="BR257" s="3">
        <v>203.19889518000002</v>
      </c>
      <c r="BS257" s="3">
        <v>-5.3545203500000298</v>
      </c>
      <c r="DE257" s="20" t="s">
        <v>987</v>
      </c>
      <c r="DF257" s="5">
        <v>92</v>
      </c>
      <c r="DG257" s="19">
        <v>2.9532637254707117E-2</v>
      </c>
      <c r="DH257" s="5">
        <v>35</v>
      </c>
      <c r="DI257" s="4">
        <v>1.5865819493137385</v>
      </c>
      <c r="DJ257" s="3">
        <v>1.96840803</v>
      </c>
      <c r="DK257" s="3">
        <v>0.76100741000000016</v>
      </c>
      <c r="DL257" s="3">
        <v>1.2074006199999998</v>
      </c>
      <c r="DN257" s="20" t="s">
        <v>802</v>
      </c>
      <c r="DO257" s="5">
        <v>75</v>
      </c>
      <c r="DP257" s="19">
        <v>1.5932342841470114E-2</v>
      </c>
      <c r="DQ257" s="5">
        <v>35</v>
      </c>
      <c r="DR257" s="4">
        <v>0.29921196673575889</v>
      </c>
      <c r="DS257" s="3">
        <v>5.4270030200000008</v>
      </c>
      <c r="DT257" s="3">
        <v>4.1771498099999995</v>
      </c>
      <c r="DU257" s="3">
        <v>1.2498532100000013</v>
      </c>
      <c r="DW257" s="20" t="s">
        <v>937</v>
      </c>
      <c r="DX257" s="5">
        <v>91</v>
      </c>
      <c r="DY257" s="19">
        <v>1.6081457975789002E-2</v>
      </c>
      <c r="DZ257" s="5">
        <v>35</v>
      </c>
      <c r="EA257" s="4">
        <v>663.05782526077473</v>
      </c>
      <c r="EB257" s="3">
        <v>1.3139845000000001</v>
      </c>
      <c r="EC257" s="3">
        <v>1.9787199999999998E-3</v>
      </c>
      <c r="ED257" s="3">
        <v>1.31200578</v>
      </c>
      <c r="EF257" s="20" t="s">
        <v>762</v>
      </c>
      <c r="EG257" s="5">
        <v>95</v>
      </c>
      <c r="EH257" s="19">
        <v>4.0477029931592174E-3</v>
      </c>
      <c r="EI257" s="5">
        <v>35</v>
      </c>
      <c r="EJ257" s="4">
        <v>3.4837733290004254</v>
      </c>
      <c r="EK257" s="3">
        <v>0.85820945999999998</v>
      </c>
      <c r="EL257" s="3">
        <v>0.1914034</v>
      </c>
      <c r="EM257" s="3">
        <v>0.66680605999999998</v>
      </c>
    </row>
    <row r="258" spans="37:143" x14ac:dyDescent="0.35">
      <c r="AK258" s="20" t="s">
        <v>812</v>
      </c>
      <c r="AL258" s="5">
        <v>76</v>
      </c>
      <c r="AM258" s="19">
        <v>-2.0527475231563307E-2</v>
      </c>
      <c r="AN258" s="5">
        <v>257</v>
      </c>
      <c r="AO258" s="4">
        <v>-0.2050471730185558</v>
      </c>
      <c r="AP258" s="3">
        <v>3.2536607800000001</v>
      </c>
      <c r="AQ258" s="3">
        <v>4.0928979299999986</v>
      </c>
      <c r="AR258" s="3">
        <v>-0.83923714999999843</v>
      </c>
      <c r="AT258" s="20" t="s">
        <v>839</v>
      </c>
      <c r="AU258" s="5">
        <v>36</v>
      </c>
      <c r="AV258" s="19">
        <v>-2.946448710714572E-2</v>
      </c>
      <c r="AW258" s="5">
        <v>257</v>
      </c>
      <c r="AX258" s="4">
        <v>-7.5509610580119846E-2</v>
      </c>
      <c r="AY258" s="3">
        <v>28.299477860000003</v>
      </c>
      <c r="AZ258" s="3">
        <v>30.610894590000001</v>
      </c>
      <c r="BA258" s="3">
        <v>-2.3114167299999977</v>
      </c>
      <c r="BC258" s="20" t="s">
        <v>945</v>
      </c>
      <c r="BD258" s="5">
        <v>111</v>
      </c>
      <c r="BE258" s="19">
        <v>-9.7415737107788471E-3</v>
      </c>
      <c r="BF258" s="5">
        <v>257</v>
      </c>
      <c r="BG258" s="4">
        <v>-0.92485097404446059</v>
      </c>
      <c r="BH258" s="3">
        <v>6.4578960000000005E-2</v>
      </c>
      <c r="BI258" s="3">
        <v>0.85934527000000005</v>
      </c>
      <c r="BJ258" s="3">
        <v>-0.79476631000000009</v>
      </c>
      <c r="BL258" s="20" t="s">
        <v>886</v>
      </c>
      <c r="BM258" s="5">
        <v>40</v>
      </c>
      <c r="BN258" s="19">
        <v>-3.8444083751536698E-2</v>
      </c>
      <c r="BO258" s="5">
        <v>257</v>
      </c>
      <c r="BP258" s="4">
        <v>-0.13610314572072024</v>
      </c>
      <c r="BQ258" s="3">
        <v>40.198897700000011</v>
      </c>
      <c r="BR258" s="3">
        <v>46.532057039999998</v>
      </c>
      <c r="BS258" s="3">
        <v>-6.3331593399999875</v>
      </c>
      <c r="DE258" s="20" t="s">
        <v>1000</v>
      </c>
      <c r="DF258" s="5">
        <v>30</v>
      </c>
      <c r="DG258" s="19">
        <v>3.0427622951320957E-2</v>
      </c>
      <c r="DH258" s="5">
        <v>34</v>
      </c>
      <c r="DI258" s="4">
        <v>6.3364927297838713E-2</v>
      </c>
      <c r="DJ258" s="3">
        <v>20.87615826</v>
      </c>
      <c r="DK258" s="3">
        <v>19.6321674</v>
      </c>
      <c r="DL258" s="3">
        <v>1.2439908600000003</v>
      </c>
      <c r="DN258" s="20" t="s">
        <v>844</v>
      </c>
      <c r="DO258" s="5">
        <v>93</v>
      </c>
      <c r="DP258" s="19">
        <v>1.9626633000712698E-2</v>
      </c>
      <c r="DQ258" s="5">
        <v>34</v>
      </c>
      <c r="DR258" s="4">
        <v>1.4323754441329317</v>
      </c>
      <c r="DS258" s="3">
        <v>2.6145618000000002</v>
      </c>
      <c r="DT258" s="3">
        <v>1.0749005899999999</v>
      </c>
      <c r="DU258" s="3">
        <v>1.5396612100000002</v>
      </c>
      <c r="DW258" s="20" t="s">
        <v>794</v>
      </c>
      <c r="DX258" s="5">
        <v>77</v>
      </c>
      <c r="DY258" s="19">
        <v>1.7559348484423341E-2</v>
      </c>
      <c r="DZ258" s="5">
        <v>34</v>
      </c>
      <c r="EA258" s="4">
        <v>1.5447762216822509</v>
      </c>
      <c r="EB258" s="3">
        <v>2.35994971</v>
      </c>
      <c r="EC258" s="3">
        <v>0.92737022999999996</v>
      </c>
      <c r="ED258" s="3">
        <v>1.43257948</v>
      </c>
      <c r="EF258" s="20" t="s">
        <v>839</v>
      </c>
      <c r="EG258" s="5">
        <v>46</v>
      </c>
      <c r="EH258" s="19">
        <v>4.3843362465708748E-3</v>
      </c>
      <c r="EI258" s="5">
        <v>34</v>
      </c>
      <c r="EJ258" s="4">
        <v>3.3027657332719951E-2</v>
      </c>
      <c r="EK258" s="3">
        <v>22.590660720000002</v>
      </c>
      <c r="EL258" s="3">
        <v>21.86839874</v>
      </c>
      <c r="EM258" s="3">
        <v>0.72226198000000252</v>
      </c>
    </row>
    <row r="259" spans="37:143" x14ac:dyDescent="0.35">
      <c r="AK259" s="20" t="s">
        <v>907</v>
      </c>
      <c r="AL259" s="5">
        <v>111</v>
      </c>
      <c r="AM259" s="19">
        <v>-2.0618096158270614E-2</v>
      </c>
      <c r="AN259" s="5">
        <v>258</v>
      </c>
      <c r="AO259" s="4">
        <v>-0.68883529696076007</v>
      </c>
      <c r="AP259" s="3">
        <v>0.38077871000000002</v>
      </c>
      <c r="AQ259" s="3">
        <v>1.2237207699999999</v>
      </c>
      <c r="AR259" s="3">
        <v>-0.84294205999999994</v>
      </c>
      <c r="AT259" s="20" t="s">
        <v>1027</v>
      </c>
      <c r="AU259" s="5">
        <v>67</v>
      </c>
      <c r="AV259" s="19">
        <v>-3.1007331402524083E-2</v>
      </c>
      <c r="AW259" s="5">
        <v>258</v>
      </c>
      <c r="AX259" s="4">
        <v>-0.2571806578042467</v>
      </c>
      <c r="AY259" s="3">
        <v>7.0256847499999999</v>
      </c>
      <c r="AZ259" s="3">
        <v>9.4581338299999995</v>
      </c>
      <c r="BA259" s="3">
        <v>-2.4324490799999996</v>
      </c>
      <c r="BC259" s="20" t="s">
        <v>969</v>
      </c>
      <c r="BD259" s="5">
        <v>17</v>
      </c>
      <c r="BE259" s="19">
        <v>-1.2600904525022308E-2</v>
      </c>
      <c r="BF259" s="5">
        <v>258</v>
      </c>
      <c r="BG259" s="4">
        <v>-1.3388260528270468E-2</v>
      </c>
      <c r="BH259" s="3">
        <v>75.758989450000001</v>
      </c>
      <c r="BI259" s="3">
        <v>76.787034269999992</v>
      </c>
      <c r="BJ259" s="3">
        <v>-1.028044819999991</v>
      </c>
      <c r="BL259" s="20" t="s">
        <v>947</v>
      </c>
      <c r="BM259" s="5">
        <v>27</v>
      </c>
      <c r="BN259" s="19">
        <v>-4.0765979030438354E-2</v>
      </c>
      <c r="BO259" s="5">
        <v>258</v>
      </c>
      <c r="BP259" s="4">
        <v>-6.2197855784132061E-2</v>
      </c>
      <c r="BQ259" s="3">
        <v>101.25689020999999</v>
      </c>
      <c r="BR259" s="3">
        <v>107.97255139000001</v>
      </c>
      <c r="BS259" s="3">
        <v>-6.7156611800000121</v>
      </c>
      <c r="DE259" s="20" t="s">
        <v>916</v>
      </c>
      <c r="DF259" s="5">
        <v>89</v>
      </c>
      <c r="DG259" s="19">
        <v>3.4746098736606883E-2</v>
      </c>
      <c r="DH259" s="5">
        <v>33</v>
      </c>
      <c r="DI259" s="4">
        <v>1.6911597086979762</v>
      </c>
      <c r="DJ259" s="3">
        <v>2.2605288899999998</v>
      </c>
      <c r="DK259" s="3">
        <v>0.83998318000000005</v>
      </c>
      <c r="DL259" s="3">
        <v>1.4205457099999999</v>
      </c>
      <c r="DN259" s="20" t="s">
        <v>916</v>
      </c>
      <c r="DO259" s="5">
        <v>89</v>
      </c>
      <c r="DP259" s="19">
        <v>1.9804838445981202E-2</v>
      </c>
      <c r="DQ259" s="5">
        <v>33</v>
      </c>
      <c r="DR259" s="4">
        <v>1.1840003989037187</v>
      </c>
      <c r="DS259" s="3">
        <v>2.8658373299999997</v>
      </c>
      <c r="DT259" s="3">
        <v>1.3121963400000001</v>
      </c>
      <c r="DU259" s="3">
        <v>1.5536409899999997</v>
      </c>
      <c r="DW259" s="20" t="s">
        <v>973</v>
      </c>
      <c r="DX259" s="5">
        <v>37</v>
      </c>
      <c r="DY259" s="19">
        <v>1.8438256963963305E-2</v>
      </c>
      <c r="DZ259" s="5">
        <v>33</v>
      </c>
      <c r="EA259" s="4">
        <v>6.1733123004196866E-2</v>
      </c>
      <c r="EB259" s="3">
        <v>25.87183958</v>
      </c>
      <c r="EC259" s="3">
        <v>24.367554349999999</v>
      </c>
      <c r="ED259" s="3">
        <v>1.5042852300000007</v>
      </c>
      <c r="EF259" s="20" t="s">
        <v>784</v>
      </c>
      <c r="EG259" s="5">
        <v>87</v>
      </c>
      <c r="EH259" s="19">
        <v>4.8829193079998785E-3</v>
      </c>
      <c r="EI259" s="5">
        <v>33</v>
      </c>
      <c r="EJ259" s="4">
        <v>1.0450775016713636</v>
      </c>
      <c r="EK259" s="3">
        <v>1.5740978299999999</v>
      </c>
      <c r="EL259" s="3">
        <v>0.76970081999999995</v>
      </c>
      <c r="EM259" s="3">
        <v>0.80439700999999997</v>
      </c>
    </row>
    <row r="260" spans="37:143" x14ac:dyDescent="0.35">
      <c r="AK260" s="20" t="s">
        <v>904</v>
      </c>
      <c r="AL260" s="5">
        <v>66</v>
      </c>
      <c r="AM260" s="19">
        <v>-2.0993335834741923E-2</v>
      </c>
      <c r="AN260" s="5">
        <v>259</v>
      </c>
      <c r="AO260" s="4">
        <v>-0.20387259520230017</v>
      </c>
      <c r="AP260" s="3">
        <v>3.35161665</v>
      </c>
      <c r="AQ260" s="3">
        <v>4.2098998600000002</v>
      </c>
      <c r="AR260" s="3">
        <v>-0.85828321000000019</v>
      </c>
      <c r="AT260" s="20" t="s">
        <v>752</v>
      </c>
      <c r="AU260" s="5">
        <v>25</v>
      </c>
      <c r="AV260" s="19">
        <v>-3.1234515562345907E-2</v>
      </c>
      <c r="AW260" s="5">
        <v>259</v>
      </c>
      <c r="AX260" s="4">
        <v>-4.3615295823906663E-2</v>
      </c>
      <c r="AY260" s="3">
        <v>53.728898909999998</v>
      </c>
      <c r="AZ260" s="3">
        <v>56.179170030000002</v>
      </c>
      <c r="BA260" s="3">
        <v>-2.4502711200000036</v>
      </c>
      <c r="BC260" s="20" t="s">
        <v>812</v>
      </c>
      <c r="BD260" s="5">
        <v>67</v>
      </c>
      <c r="BE260" s="19">
        <v>-1.3896538618284406E-2</v>
      </c>
      <c r="BF260" s="5">
        <v>259</v>
      </c>
      <c r="BG260" s="4">
        <v>-0.266588906904343</v>
      </c>
      <c r="BH260" s="3">
        <v>3.1190502200000001</v>
      </c>
      <c r="BI260" s="3">
        <v>4.252799350000001</v>
      </c>
      <c r="BJ260" s="3">
        <v>-1.1337491300000009</v>
      </c>
      <c r="BL260" s="20" t="s">
        <v>1006</v>
      </c>
      <c r="BM260" s="5">
        <v>29</v>
      </c>
      <c r="BN260" s="19">
        <v>-4.1788167294032501E-2</v>
      </c>
      <c r="BO260" s="5">
        <v>259</v>
      </c>
      <c r="BP260" s="4">
        <v>-6.5369534615289826E-2</v>
      </c>
      <c r="BQ260" s="3">
        <v>98.425757299999987</v>
      </c>
      <c r="BR260" s="3">
        <v>105.30981061</v>
      </c>
      <c r="BS260" s="3">
        <v>-6.884053310000013</v>
      </c>
      <c r="DE260" s="20" t="s">
        <v>937</v>
      </c>
      <c r="DF260" s="5">
        <v>86</v>
      </c>
      <c r="DG260" s="19">
        <v>3.5270342892580374E-2</v>
      </c>
      <c r="DH260" s="5">
        <v>32</v>
      </c>
      <c r="DI260" s="4">
        <v>4.2631326529091789</v>
      </c>
      <c r="DJ260" s="3">
        <v>1.78022262</v>
      </c>
      <c r="DK260" s="3">
        <v>0.33824391999999998</v>
      </c>
      <c r="DL260" s="3">
        <v>1.4419786999999999</v>
      </c>
      <c r="DN260" s="20" t="s">
        <v>937</v>
      </c>
      <c r="DO260" s="5">
        <v>86</v>
      </c>
      <c r="DP260" s="19">
        <v>1.9828019922970407E-2</v>
      </c>
      <c r="DQ260" s="5">
        <v>32</v>
      </c>
      <c r="DR260" s="4">
        <v>0.98880847550238093</v>
      </c>
      <c r="DS260" s="3">
        <v>3.1285240299999999</v>
      </c>
      <c r="DT260" s="3">
        <v>1.57306451</v>
      </c>
      <c r="DU260" s="3">
        <v>1.5554595199999999</v>
      </c>
      <c r="DW260" s="20" t="s">
        <v>793</v>
      </c>
      <c r="DX260" s="5">
        <v>41</v>
      </c>
      <c r="DY260" s="19">
        <v>2.315538696204603E-2</v>
      </c>
      <c r="DZ260" s="5">
        <v>32</v>
      </c>
      <c r="EA260" s="4">
        <v>0.11259364404729766</v>
      </c>
      <c r="EB260" s="3">
        <v>18.667453179999999</v>
      </c>
      <c r="EC260" s="3">
        <v>16.77832089</v>
      </c>
      <c r="ED260" s="3">
        <v>1.8891322899999992</v>
      </c>
      <c r="EF260" s="20" t="s">
        <v>899</v>
      </c>
      <c r="EG260" s="5">
        <v>75</v>
      </c>
      <c r="EH260" s="19">
        <v>6.0696353690558409E-3</v>
      </c>
      <c r="EI260" s="5">
        <v>32</v>
      </c>
      <c r="EJ260" s="4">
        <v>0.42609258021201524</v>
      </c>
      <c r="EK260" s="3">
        <v>3.3465494800000002</v>
      </c>
      <c r="EL260" s="3">
        <v>2.3466565400000001</v>
      </c>
      <c r="EM260" s="3">
        <v>0.99989294000000006</v>
      </c>
    </row>
    <row r="261" spans="37:143" x14ac:dyDescent="0.35">
      <c r="AK261" s="20" t="s">
        <v>896</v>
      </c>
      <c r="AL261" s="5">
        <v>91</v>
      </c>
      <c r="AM261" s="19">
        <v>-2.2076149643798046E-2</v>
      </c>
      <c r="AN261" s="5">
        <v>260</v>
      </c>
      <c r="AO261" s="4">
        <v>-0.36184534891579767</v>
      </c>
      <c r="AP261" s="3">
        <v>1.59175212</v>
      </c>
      <c r="AQ261" s="3">
        <v>2.4943046600000001</v>
      </c>
      <c r="AR261" s="3">
        <v>-0.90255254000000007</v>
      </c>
      <c r="AT261" s="20" t="s">
        <v>837</v>
      </c>
      <c r="AU261" s="5">
        <v>50</v>
      </c>
      <c r="AV261" s="19">
        <v>-3.471464376631269E-2</v>
      </c>
      <c r="AW261" s="5">
        <v>260</v>
      </c>
      <c r="AX261" s="4">
        <v>-0.17088065357332127</v>
      </c>
      <c r="AY261" s="3">
        <v>13.2134502</v>
      </c>
      <c r="AZ261" s="3">
        <v>15.936728839999999</v>
      </c>
      <c r="BA261" s="3">
        <v>-2.7232786399999984</v>
      </c>
      <c r="BC261" s="20" t="s">
        <v>1024</v>
      </c>
      <c r="BD261" s="5">
        <v>134</v>
      </c>
      <c r="BE261" s="19">
        <v>-1.3950855219315737E-2</v>
      </c>
      <c r="BF261" s="5">
        <v>260</v>
      </c>
      <c r="BG261" s="4">
        <v>-0.97797261626443166</v>
      </c>
      <c r="BH261" s="3">
        <v>2.5635829999999998E-2</v>
      </c>
      <c r="BI261" s="3">
        <v>1.1638163800000001</v>
      </c>
      <c r="BJ261" s="3">
        <v>-1.1381805500000002</v>
      </c>
      <c r="BL261" s="20" t="s">
        <v>992</v>
      </c>
      <c r="BM261" s="5">
        <v>48</v>
      </c>
      <c r="BN261" s="19">
        <v>-4.3968519971288464E-2</v>
      </c>
      <c r="BO261" s="5">
        <v>260</v>
      </c>
      <c r="BP261" s="4">
        <v>-0.25866828286168531</v>
      </c>
      <c r="BQ261" s="3">
        <v>20.7587954</v>
      </c>
      <c r="BR261" s="3">
        <v>28.002033260000001</v>
      </c>
      <c r="BS261" s="3">
        <v>-7.2432378600000007</v>
      </c>
      <c r="DE261" s="20" t="s">
        <v>844</v>
      </c>
      <c r="DF261" s="5">
        <v>93</v>
      </c>
      <c r="DG261" s="19">
        <v>3.680208851313501E-2</v>
      </c>
      <c r="DH261" s="5">
        <v>31</v>
      </c>
      <c r="DI261" s="4">
        <v>3.70550805339865</v>
      </c>
      <c r="DJ261" s="3">
        <v>1.9106467</v>
      </c>
      <c r="DK261" s="3">
        <v>0.40604472000000003</v>
      </c>
      <c r="DL261" s="3">
        <v>1.5046019799999999</v>
      </c>
      <c r="DN261" s="20" t="s">
        <v>824</v>
      </c>
      <c r="DO261" s="5">
        <v>58</v>
      </c>
      <c r="DP261" s="19">
        <v>2.1423753189024505E-2</v>
      </c>
      <c r="DQ261" s="5">
        <v>31</v>
      </c>
      <c r="DR261" s="4">
        <v>0.21789908246491896</v>
      </c>
      <c r="DS261" s="3">
        <v>9.3935732200000004</v>
      </c>
      <c r="DT261" s="3">
        <v>7.7129323400000001</v>
      </c>
      <c r="DU261" s="3">
        <v>1.6806408800000003</v>
      </c>
      <c r="DW261" s="20" t="s">
        <v>995</v>
      </c>
      <c r="DX261" s="5">
        <v>63</v>
      </c>
      <c r="DY261" s="19">
        <v>2.5426050020408288E-2</v>
      </c>
      <c r="DZ261" s="5">
        <v>31</v>
      </c>
      <c r="EA261" s="4">
        <v>0.51650157427228049</v>
      </c>
      <c r="EB261" s="3">
        <v>6.0906050899999986</v>
      </c>
      <c r="EC261" s="3">
        <v>4.0162207499999996</v>
      </c>
      <c r="ED261" s="3">
        <v>2.074384339999999</v>
      </c>
      <c r="EF261" s="20" t="s">
        <v>975</v>
      </c>
      <c r="EG261" s="5">
        <v>93</v>
      </c>
      <c r="EH261" s="19">
        <v>6.3008813682278514E-3</v>
      </c>
      <c r="EI261" s="5">
        <v>31</v>
      </c>
      <c r="EJ261" s="4">
        <v>5355.9736326109387</v>
      </c>
      <c r="EK261" s="3">
        <v>1.0381814899999999</v>
      </c>
      <c r="EL261" s="3">
        <v>1.9379999999999999E-4</v>
      </c>
      <c r="EM261" s="3">
        <v>1.03798769</v>
      </c>
    </row>
    <row r="262" spans="37:143" x14ac:dyDescent="0.35">
      <c r="AK262" s="20" t="s">
        <v>974</v>
      </c>
      <c r="AL262" s="5">
        <v>80</v>
      </c>
      <c r="AM262" s="19">
        <v>-2.2308104737798536E-2</v>
      </c>
      <c r="AN262" s="5">
        <v>261</v>
      </c>
      <c r="AO262" s="4">
        <v>-0.23006527894687667</v>
      </c>
      <c r="AP262" s="3">
        <v>3.05221177</v>
      </c>
      <c r="AQ262" s="3">
        <v>3.9642474700000001</v>
      </c>
      <c r="AR262" s="3">
        <v>-0.91203570000000012</v>
      </c>
      <c r="AT262" s="20" t="s">
        <v>760</v>
      </c>
      <c r="AU262" s="5">
        <v>49</v>
      </c>
      <c r="AV262" s="19">
        <v>-3.4891672374270002E-2</v>
      </c>
      <c r="AW262" s="5">
        <v>261</v>
      </c>
      <c r="AX262" s="4">
        <v>-0.16347213383911974</v>
      </c>
      <c r="AY262" s="3">
        <v>14.00676472</v>
      </c>
      <c r="AZ262" s="3">
        <v>16.743930820000003</v>
      </c>
      <c r="BA262" s="3">
        <v>-2.7371661000000032</v>
      </c>
      <c r="BC262" s="20" t="s">
        <v>954</v>
      </c>
      <c r="BD262" s="5">
        <v>58</v>
      </c>
      <c r="BE262" s="19">
        <v>-1.6796438776423069E-2</v>
      </c>
      <c r="BF262" s="5">
        <v>261</v>
      </c>
      <c r="BG262" s="4">
        <v>-0.19212602257497668</v>
      </c>
      <c r="BH262" s="3">
        <v>5.7621554000000001</v>
      </c>
      <c r="BI262" s="3">
        <v>7.1324928900000009</v>
      </c>
      <c r="BJ262" s="3">
        <v>-1.3703374900000007</v>
      </c>
      <c r="BL262" s="20" t="s">
        <v>954</v>
      </c>
      <c r="BM262" s="5">
        <v>58</v>
      </c>
      <c r="BN262" s="19">
        <v>-4.5456704426795093E-2</v>
      </c>
      <c r="BO262" s="5">
        <v>261</v>
      </c>
      <c r="BP262" s="4">
        <v>-0.36904022297557515</v>
      </c>
      <c r="BQ262" s="3">
        <v>12.803149510000001</v>
      </c>
      <c r="BR262" s="3">
        <v>20.291546270000001</v>
      </c>
      <c r="BS262" s="3">
        <v>-7.4883967600000005</v>
      </c>
      <c r="DE262" s="20" t="s">
        <v>829</v>
      </c>
      <c r="DF262" s="5">
        <v>63</v>
      </c>
      <c r="DG262" s="19">
        <v>4.0864503452351514E-2</v>
      </c>
      <c r="DH262" s="5">
        <v>30</v>
      </c>
      <c r="DI262" s="4">
        <v>0.55072809576351101</v>
      </c>
      <c r="DJ262" s="3">
        <v>4.7042870300000006</v>
      </c>
      <c r="DK262" s="3">
        <v>3.0335988899999999</v>
      </c>
      <c r="DL262" s="3">
        <v>1.6706881400000007</v>
      </c>
      <c r="DN262" s="20" t="s">
        <v>827</v>
      </c>
      <c r="DO262" s="5">
        <v>64</v>
      </c>
      <c r="DP262" s="19">
        <v>2.8444907613499347E-2</v>
      </c>
      <c r="DQ262" s="5">
        <v>30</v>
      </c>
      <c r="DR262" s="4">
        <v>0.42057298338935256</v>
      </c>
      <c r="DS262" s="3">
        <v>7.5371311800000012</v>
      </c>
      <c r="DT262" s="3">
        <v>5.3056979599999998</v>
      </c>
      <c r="DU262" s="3">
        <v>2.2314332200000013</v>
      </c>
      <c r="DW262" s="20" t="s">
        <v>905</v>
      </c>
      <c r="DX262" s="5">
        <v>47</v>
      </c>
      <c r="DY262" s="19">
        <v>2.6016097073921985E-2</v>
      </c>
      <c r="DZ262" s="5">
        <v>30</v>
      </c>
      <c r="EA262" s="4">
        <v>0.20582108279026889</v>
      </c>
      <c r="EB262" s="3">
        <v>12.434991330000001</v>
      </c>
      <c r="EC262" s="3">
        <v>10.312468000000001</v>
      </c>
      <c r="ED262" s="3">
        <v>2.1225233299999999</v>
      </c>
      <c r="EF262" s="20" t="s">
        <v>871</v>
      </c>
      <c r="EG262" s="5">
        <v>66</v>
      </c>
      <c r="EH262" s="19">
        <v>6.4247948902506494E-3</v>
      </c>
      <c r="EI262" s="5">
        <v>30</v>
      </c>
      <c r="EJ262" s="4">
        <v>0.18778468257357095</v>
      </c>
      <c r="EK262" s="3">
        <v>6.6946476399999995</v>
      </c>
      <c r="EL262" s="3">
        <v>5.6362468200000002</v>
      </c>
      <c r="EM262" s="3">
        <v>1.0584008199999992</v>
      </c>
    </row>
    <row r="263" spans="37:143" x14ac:dyDescent="0.35">
      <c r="AK263" s="20" t="s">
        <v>912</v>
      </c>
      <c r="AL263" s="5">
        <v>81</v>
      </c>
      <c r="AM263" s="19">
        <v>-2.2732904136172863E-2</v>
      </c>
      <c r="AN263" s="5">
        <v>262</v>
      </c>
      <c r="AO263" s="4">
        <v>-0.37865826324565832</v>
      </c>
      <c r="AP263" s="3">
        <v>1.52506085</v>
      </c>
      <c r="AQ263" s="3">
        <v>2.45446388</v>
      </c>
      <c r="AR263" s="3">
        <v>-0.92940303000000002</v>
      </c>
      <c r="AT263" s="20" t="s">
        <v>1018</v>
      </c>
      <c r="AU263" s="5">
        <v>11</v>
      </c>
      <c r="AV263" s="19">
        <v>-3.9693082049555135E-2</v>
      </c>
      <c r="AW263" s="5">
        <v>262</v>
      </c>
      <c r="AX263" s="4">
        <v>-1.7743445421207205E-2</v>
      </c>
      <c r="AY263" s="3">
        <v>172.37773470999997</v>
      </c>
      <c r="AZ263" s="3">
        <v>175.49155961999998</v>
      </c>
      <c r="BA263" s="3">
        <v>-3.1138249100000053</v>
      </c>
      <c r="BC263" s="20" t="s">
        <v>1021</v>
      </c>
      <c r="BD263" s="5">
        <v>79</v>
      </c>
      <c r="BE263" s="19">
        <v>-1.8712337119272338E-2</v>
      </c>
      <c r="BF263" s="5">
        <v>262</v>
      </c>
      <c r="BG263" s="4">
        <v>-0.710063694317286</v>
      </c>
      <c r="BH263" s="3">
        <v>0.62336678000000001</v>
      </c>
      <c r="BI263" s="3">
        <v>2.15001284</v>
      </c>
      <c r="BJ263" s="3">
        <v>-1.52664606</v>
      </c>
      <c r="BL263" s="20" t="s">
        <v>788</v>
      </c>
      <c r="BM263" s="5">
        <v>53</v>
      </c>
      <c r="BN263" s="19">
        <v>-4.8808767966285381E-2</v>
      </c>
      <c r="BO263" s="5">
        <v>262</v>
      </c>
      <c r="BP263" s="4">
        <v>-0.31532657393076957</v>
      </c>
      <c r="BQ263" s="3">
        <v>17.458689669999998</v>
      </c>
      <c r="BR263" s="3">
        <v>25.499295</v>
      </c>
      <c r="BS263" s="3">
        <v>-8.0406053300000018</v>
      </c>
      <c r="DE263" s="20" t="s">
        <v>824</v>
      </c>
      <c r="DF263" s="5">
        <v>58</v>
      </c>
      <c r="DG263" s="19">
        <v>4.7066405701121763E-2</v>
      </c>
      <c r="DH263" s="5">
        <v>29</v>
      </c>
      <c r="DI263" s="4">
        <v>0.59551816502177202</v>
      </c>
      <c r="DJ263" s="3">
        <v>5.15545425</v>
      </c>
      <c r="DK263" s="3">
        <v>3.2312099999999999</v>
      </c>
      <c r="DL263" s="3">
        <v>1.9242442500000001</v>
      </c>
      <c r="DN263" s="20" t="s">
        <v>805</v>
      </c>
      <c r="DO263" s="5">
        <v>39</v>
      </c>
      <c r="DP263" s="19">
        <v>2.9556396673449455E-2</v>
      </c>
      <c r="DQ263" s="5">
        <v>29</v>
      </c>
      <c r="DR263" s="4">
        <v>9.7381295947918112E-2</v>
      </c>
      <c r="DS263" s="3">
        <v>26.128402469999997</v>
      </c>
      <c r="DT263" s="3">
        <v>23.80977566</v>
      </c>
      <c r="DU263" s="3">
        <v>2.3186268099999978</v>
      </c>
      <c r="DW263" s="20" t="s">
        <v>1006</v>
      </c>
      <c r="DX263" s="5">
        <v>29</v>
      </c>
      <c r="DY263" s="19">
        <v>2.7751120995605234E-2</v>
      </c>
      <c r="DZ263" s="5">
        <v>29</v>
      </c>
      <c r="EA263" s="4">
        <v>4.9143659766596848E-2</v>
      </c>
      <c r="EB263" s="3">
        <v>48.334621709999993</v>
      </c>
      <c r="EC263" s="3">
        <v>46.070546450000002</v>
      </c>
      <c r="ED263" s="3">
        <v>2.2640752599999914</v>
      </c>
      <c r="EF263" s="20" t="s">
        <v>937</v>
      </c>
      <c r="EG263" s="5">
        <v>91</v>
      </c>
      <c r="EH263" s="19">
        <v>7.4389637606988674E-3</v>
      </c>
      <c r="EI263" s="5">
        <v>29</v>
      </c>
      <c r="EJ263" s="4">
        <v>13.551961103927958</v>
      </c>
      <c r="EK263" s="3">
        <v>1.3158995</v>
      </c>
      <c r="EL263" s="3">
        <v>9.0427640000000004E-2</v>
      </c>
      <c r="EM263" s="3">
        <v>1.2254718600000001</v>
      </c>
    </row>
    <row r="264" spans="37:143" x14ac:dyDescent="0.35">
      <c r="AK264" s="20" t="s">
        <v>843</v>
      </c>
      <c r="AL264" s="5">
        <v>72</v>
      </c>
      <c r="AM264" s="19">
        <v>-2.922704628295188E-2</v>
      </c>
      <c r="AN264" s="5">
        <v>263</v>
      </c>
      <c r="AO264" s="4">
        <v>-0.28595449251610294</v>
      </c>
      <c r="AP264" s="3">
        <v>2.9837543000000002</v>
      </c>
      <c r="AQ264" s="3">
        <v>4.1786612599999993</v>
      </c>
      <c r="AR264" s="3">
        <v>-1.1949069599999991</v>
      </c>
      <c r="AT264" s="20" t="s">
        <v>886</v>
      </c>
      <c r="AU264" s="5">
        <v>41</v>
      </c>
      <c r="AV264" s="19">
        <v>-4.2408232475617431E-2</v>
      </c>
      <c r="AW264" s="5">
        <v>263</v>
      </c>
      <c r="AX264" s="4">
        <v>-0.13227138886266787</v>
      </c>
      <c r="AY264" s="3">
        <v>21.824662799999999</v>
      </c>
      <c r="AZ264" s="3">
        <v>25.1514846</v>
      </c>
      <c r="BA264" s="3">
        <v>-3.3268218000000012</v>
      </c>
      <c r="BC264" s="20" t="s">
        <v>904</v>
      </c>
      <c r="BD264" s="5">
        <v>64</v>
      </c>
      <c r="BE264" s="19">
        <v>-1.9986604295101587E-2</v>
      </c>
      <c r="BF264" s="5">
        <v>263</v>
      </c>
      <c r="BG264" s="4">
        <v>-0.25106850845832662</v>
      </c>
      <c r="BH264" s="3">
        <v>4.8640630099999989</v>
      </c>
      <c r="BI264" s="3">
        <v>6.494670160000001</v>
      </c>
      <c r="BJ264" s="3">
        <v>-1.6306071500000021</v>
      </c>
      <c r="BL264" s="20" t="s">
        <v>900</v>
      </c>
      <c r="BM264" s="5">
        <v>105</v>
      </c>
      <c r="BN264" s="19">
        <v>-4.9789468986718162E-2</v>
      </c>
      <c r="BO264" s="5">
        <v>263</v>
      </c>
      <c r="BP264" s="4">
        <v>-0.95450422618190256</v>
      </c>
      <c r="BQ264" s="3">
        <v>0.39095034000000001</v>
      </c>
      <c r="BR264" s="3">
        <v>8.5931133200000005</v>
      </c>
      <c r="BS264" s="3">
        <v>-8.2021629800000007</v>
      </c>
      <c r="DE264" s="20" t="s">
        <v>905</v>
      </c>
      <c r="DF264" s="5">
        <v>59</v>
      </c>
      <c r="DG264" s="19">
        <v>4.9301036532897455E-2</v>
      </c>
      <c r="DH264" s="5">
        <v>28</v>
      </c>
      <c r="DI264" s="4">
        <v>0.8490306499539102</v>
      </c>
      <c r="DJ264" s="3">
        <v>4.3896101899999991</v>
      </c>
      <c r="DK264" s="3">
        <v>2.3740061799999999</v>
      </c>
      <c r="DL264" s="3">
        <v>2.0156040099999992</v>
      </c>
      <c r="DN264" s="20" t="s">
        <v>1024</v>
      </c>
      <c r="DO264" s="5">
        <v>84</v>
      </c>
      <c r="DP264" s="19">
        <v>3.0797709168561806E-2</v>
      </c>
      <c r="DQ264" s="5">
        <v>28</v>
      </c>
      <c r="DR264" s="4">
        <v>2.8636729245304418</v>
      </c>
      <c r="DS264" s="3">
        <v>3.2596781500000001</v>
      </c>
      <c r="DT264" s="3">
        <v>0.84367342000000012</v>
      </c>
      <c r="DU264" s="3">
        <v>2.41600473</v>
      </c>
      <c r="DW264" s="20" t="s">
        <v>810</v>
      </c>
      <c r="DX264" s="5">
        <v>74</v>
      </c>
      <c r="DY264" s="19">
        <v>3.193667154925852E-2</v>
      </c>
      <c r="DZ264" s="5">
        <v>28</v>
      </c>
      <c r="EA264" s="4">
        <v>5.4140647308143972</v>
      </c>
      <c r="EB264" s="3">
        <v>3.08680983</v>
      </c>
      <c r="EC264" s="3">
        <v>0.48125641999999991</v>
      </c>
      <c r="ED264" s="3">
        <v>2.6055534100000002</v>
      </c>
      <c r="EF264" s="20" t="s">
        <v>930</v>
      </c>
      <c r="EG264" s="5">
        <v>82</v>
      </c>
      <c r="EH264" s="19">
        <v>8.1078838218747278E-3</v>
      </c>
      <c r="EI264" s="5">
        <v>28</v>
      </c>
      <c r="EJ264" s="4">
        <v>2.8941882613069958</v>
      </c>
      <c r="EK264" s="3">
        <v>1.7971676100000002</v>
      </c>
      <c r="EL264" s="3">
        <v>0.46149993</v>
      </c>
      <c r="EM264" s="3">
        <v>1.3356676800000002</v>
      </c>
    </row>
    <row r="265" spans="37:143" x14ac:dyDescent="0.35">
      <c r="AK265" s="20" t="s">
        <v>859</v>
      </c>
      <c r="AL265" s="5">
        <v>82</v>
      </c>
      <c r="AM265" s="19">
        <v>-2.9726315878891688E-2</v>
      </c>
      <c r="AN265" s="5">
        <v>264</v>
      </c>
      <c r="AO265" s="4">
        <v>-0.51632511743962062</v>
      </c>
      <c r="AP265" s="3">
        <v>1.1384672300000001</v>
      </c>
      <c r="AQ265" s="3">
        <v>2.35378613</v>
      </c>
      <c r="AR265" s="3">
        <v>-1.2153189</v>
      </c>
      <c r="AT265" s="20" t="s">
        <v>854</v>
      </c>
      <c r="AU265" s="5">
        <v>34</v>
      </c>
      <c r="AV265" s="19">
        <v>-4.3798484873671946E-2</v>
      </c>
      <c r="AW265" s="5">
        <v>264</v>
      </c>
      <c r="AX265" s="4">
        <v>-9.7500857834405985E-2</v>
      </c>
      <c r="AY265" s="3">
        <v>31.803638980000002</v>
      </c>
      <c r="AZ265" s="3">
        <v>35.239522669999999</v>
      </c>
      <c r="BA265" s="3">
        <v>-3.4358836899999972</v>
      </c>
      <c r="BC265" s="20" t="s">
        <v>818</v>
      </c>
      <c r="BD265" s="5">
        <v>68</v>
      </c>
      <c r="BE265" s="19">
        <v>-2.2489831912525338E-2</v>
      </c>
      <c r="BF265" s="5">
        <v>264</v>
      </c>
      <c r="BG265" s="4">
        <v>-0.37612457494310414</v>
      </c>
      <c r="BH265" s="3">
        <v>3.0434257200000001</v>
      </c>
      <c r="BI265" s="3">
        <v>4.8782586999999999</v>
      </c>
      <c r="BJ265" s="3">
        <v>-1.8348329799999998</v>
      </c>
      <c r="BL265" s="20" t="s">
        <v>948</v>
      </c>
      <c r="BM265" s="5">
        <v>36</v>
      </c>
      <c r="BN265" s="19">
        <v>-5.4029908089399337E-2</v>
      </c>
      <c r="BO265" s="5">
        <v>264</v>
      </c>
      <c r="BP265" s="4">
        <v>-0.14349218704238242</v>
      </c>
      <c r="BQ265" s="3">
        <v>53.12857932</v>
      </c>
      <c r="BR265" s="3">
        <v>62.029299110000004</v>
      </c>
      <c r="BS265" s="3">
        <v>-8.9007197900000037</v>
      </c>
      <c r="DE265" s="20" t="s">
        <v>1024</v>
      </c>
      <c r="DF265" s="5">
        <v>84</v>
      </c>
      <c r="DG265" s="19">
        <v>5.3292851774895914E-2</v>
      </c>
      <c r="DH265" s="5">
        <v>27</v>
      </c>
      <c r="DI265" s="4">
        <v>5.2794859978161455</v>
      </c>
      <c r="DJ265" s="3">
        <v>2.5914962099999999</v>
      </c>
      <c r="DK265" s="3">
        <v>0.41269241000000001</v>
      </c>
      <c r="DL265" s="3">
        <v>2.1788037999999998</v>
      </c>
      <c r="DN265" s="20" t="s">
        <v>1007</v>
      </c>
      <c r="DO265" s="5">
        <v>47</v>
      </c>
      <c r="DP265" s="19">
        <v>3.4568013432088561E-2</v>
      </c>
      <c r="DQ265" s="5">
        <v>27</v>
      </c>
      <c r="DR265" s="4">
        <v>0.21024222844791551</v>
      </c>
      <c r="DS265" s="3">
        <v>15.61011635</v>
      </c>
      <c r="DT265" s="3">
        <v>12.8983405</v>
      </c>
      <c r="DU265" s="3">
        <v>2.7117758500000004</v>
      </c>
      <c r="DW265" s="20" t="s">
        <v>1016</v>
      </c>
      <c r="DX265" s="5">
        <v>54</v>
      </c>
      <c r="DY265" s="19">
        <v>3.3982399637151155E-2</v>
      </c>
      <c r="DZ265" s="5">
        <v>27</v>
      </c>
      <c r="EA265" s="4">
        <v>0.4886716692162234</v>
      </c>
      <c r="EB265" s="3">
        <v>8.4459038499999988</v>
      </c>
      <c r="EC265" s="3">
        <v>5.6734497099999999</v>
      </c>
      <c r="ED265" s="3">
        <v>2.7724541399999989</v>
      </c>
      <c r="EF265" s="20" t="s">
        <v>760</v>
      </c>
      <c r="EG265" s="5">
        <v>35</v>
      </c>
      <c r="EH265" s="19">
        <v>8.1761506140560526E-3</v>
      </c>
      <c r="EI265" s="5">
        <v>27</v>
      </c>
      <c r="EJ265" s="4">
        <v>2.5559930765877148E-2</v>
      </c>
      <c r="EK265" s="3">
        <v>54.043212190000006</v>
      </c>
      <c r="EL265" s="3">
        <v>52.69629845</v>
      </c>
      <c r="EM265" s="3">
        <v>1.3469137400000051</v>
      </c>
    </row>
    <row r="266" spans="37:143" x14ac:dyDescent="0.35">
      <c r="AK266" s="20" t="s">
        <v>953</v>
      </c>
      <c r="AL266" s="5">
        <v>83</v>
      </c>
      <c r="AM266" s="19">
        <v>-3.3541023198616383E-2</v>
      </c>
      <c r="AN266" s="5">
        <v>265</v>
      </c>
      <c r="AO266" s="4">
        <v>-0.37181312872321759</v>
      </c>
      <c r="AP266" s="3">
        <v>2.31680566</v>
      </c>
      <c r="AQ266" s="3">
        <v>3.68808354</v>
      </c>
      <c r="AR266" s="3">
        <v>-1.3712778800000001</v>
      </c>
      <c r="AT266" s="20" t="s">
        <v>954</v>
      </c>
      <c r="AU266" s="5">
        <v>46</v>
      </c>
      <c r="AV266" s="19">
        <v>-4.4632639958252882E-2</v>
      </c>
      <c r="AW266" s="5">
        <v>265</v>
      </c>
      <c r="AX266" s="4">
        <v>-0.17370113327312853</v>
      </c>
      <c r="AY266" s="3">
        <v>16.655836440000002</v>
      </c>
      <c r="AZ266" s="3">
        <v>20.157157550000001</v>
      </c>
      <c r="BA266" s="3">
        <v>-3.5013211099999992</v>
      </c>
      <c r="BC266" s="20" t="s">
        <v>824</v>
      </c>
      <c r="BD266" s="5">
        <v>55</v>
      </c>
      <c r="BE266" s="19">
        <v>-2.3345043266928909E-2</v>
      </c>
      <c r="BF266" s="5">
        <v>265</v>
      </c>
      <c r="BG266" s="4">
        <v>-0.20217188094857108</v>
      </c>
      <c r="BH266" s="3">
        <v>7.5161181499999996</v>
      </c>
      <c r="BI266" s="3">
        <v>9.4207235499999999</v>
      </c>
      <c r="BJ266" s="3">
        <v>-1.9046054000000003</v>
      </c>
      <c r="BL266" s="20" t="s">
        <v>819</v>
      </c>
      <c r="BM266" s="5">
        <v>45</v>
      </c>
      <c r="BN266" s="19">
        <v>-6.6014719690793949E-2</v>
      </c>
      <c r="BO266" s="5">
        <v>265</v>
      </c>
      <c r="BP266" s="4">
        <v>-0.29811964530052026</v>
      </c>
      <c r="BQ266" s="3">
        <v>25.603785180000003</v>
      </c>
      <c r="BR266" s="3">
        <v>36.478845730000003</v>
      </c>
      <c r="BS266" s="3">
        <v>-10.875060550000001</v>
      </c>
      <c r="DE266" s="20" t="s">
        <v>839</v>
      </c>
      <c r="DF266" s="5">
        <v>36</v>
      </c>
      <c r="DG266" s="19">
        <v>6.3131901161565654E-2</v>
      </c>
      <c r="DH266" s="5">
        <v>26</v>
      </c>
      <c r="DI266" s="4">
        <v>0.16187418810930865</v>
      </c>
      <c r="DJ266" s="3">
        <v>18.52590923</v>
      </c>
      <c r="DK266" s="3">
        <v>15.944849639999999</v>
      </c>
      <c r="DL266" s="3">
        <v>2.5810595900000006</v>
      </c>
      <c r="DN266" s="20" t="s">
        <v>935</v>
      </c>
      <c r="DO266" s="5">
        <v>71</v>
      </c>
      <c r="DP266" s="19">
        <v>4.0855496475117846E-2</v>
      </c>
      <c r="DQ266" s="5">
        <v>26</v>
      </c>
      <c r="DR266" s="4">
        <v>1.0851754563556688</v>
      </c>
      <c r="DS266" s="3">
        <v>6.1584653299999985</v>
      </c>
      <c r="DT266" s="3">
        <v>2.9534518599999999</v>
      </c>
      <c r="DU266" s="3">
        <v>3.2050134699999986</v>
      </c>
      <c r="DW266" s="20" t="s">
        <v>830</v>
      </c>
      <c r="DX266" s="5">
        <v>42</v>
      </c>
      <c r="DY266" s="19">
        <v>3.981072345584849E-2</v>
      </c>
      <c r="DZ266" s="5">
        <v>26</v>
      </c>
      <c r="EA266" s="4">
        <v>0.19945452901530025</v>
      </c>
      <c r="EB266" s="3">
        <v>19.5321605</v>
      </c>
      <c r="EC266" s="3">
        <v>16.28420255</v>
      </c>
      <c r="ED266" s="3">
        <v>3.24795795</v>
      </c>
      <c r="EF266" s="20" t="s">
        <v>860</v>
      </c>
      <c r="EG266" s="5">
        <v>73</v>
      </c>
      <c r="EH266" s="19">
        <v>9.0952233062610698E-3</v>
      </c>
      <c r="EI266" s="5">
        <v>26</v>
      </c>
      <c r="EJ266" s="4">
        <v>0.54228362517919138</v>
      </c>
      <c r="EK266" s="3">
        <v>4.2612991500000001</v>
      </c>
      <c r="EL266" s="3">
        <v>2.7629802200000002</v>
      </c>
      <c r="EM266" s="3">
        <v>1.4983189299999999</v>
      </c>
    </row>
    <row r="267" spans="37:143" x14ac:dyDescent="0.35">
      <c r="AK267" s="20" t="s">
        <v>890</v>
      </c>
      <c r="AL267" s="5">
        <v>70</v>
      </c>
      <c r="AM267" s="19">
        <v>-3.4156896020265247E-2</v>
      </c>
      <c r="AN267" s="5">
        <v>266</v>
      </c>
      <c r="AO267" s="4">
        <v>-0.30022844057057874</v>
      </c>
      <c r="AP267" s="3">
        <v>3.25485779</v>
      </c>
      <c r="AQ267" s="3">
        <v>4.6513147699999999</v>
      </c>
      <c r="AR267" s="3">
        <v>-1.39645698</v>
      </c>
      <c r="AT267" s="20" t="s">
        <v>812</v>
      </c>
      <c r="AU267" s="5">
        <v>76</v>
      </c>
      <c r="AV267" s="19">
        <v>-4.7100311899612446E-2</v>
      </c>
      <c r="AW267" s="5">
        <v>266</v>
      </c>
      <c r="AX267" s="4">
        <v>-0.40709789841290323</v>
      </c>
      <c r="AY267" s="3">
        <v>5.3813009300000001</v>
      </c>
      <c r="AZ267" s="3">
        <v>9.0762048499999999</v>
      </c>
      <c r="BA267" s="3">
        <v>-3.6949039199999998</v>
      </c>
      <c r="BC267" s="20" t="s">
        <v>805</v>
      </c>
      <c r="BD267" s="5">
        <v>60</v>
      </c>
      <c r="BE267" s="19">
        <v>-2.3386847274029444E-2</v>
      </c>
      <c r="BF267" s="5">
        <v>266</v>
      </c>
      <c r="BG267" s="4">
        <v>-0.25982903809185587</v>
      </c>
      <c r="BH267" s="3">
        <v>5.4353356100000001</v>
      </c>
      <c r="BI267" s="3">
        <v>7.3433515900000002</v>
      </c>
      <c r="BJ267" s="3">
        <v>-1.9080159800000001</v>
      </c>
      <c r="BL267" s="20" t="s">
        <v>960</v>
      </c>
      <c r="BM267" s="5">
        <v>12</v>
      </c>
      <c r="BN267" s="19">
        <v>-7.0120253563131896E-2</v>
      </c>
      <c r="BO267" s="5">
        <v>266</v>
      </c>
      <c r="BP267" s="4">
        <v>-4.1490883722909322E-2</v>
      </c>
      <c r="BQ267" s="3">
        <v>266.85659528999997</v>
      </c>
      <c r="BR267" s="3">
        <v>278.40798877999998</v>
      </c>
      <c r="BS267" s="3">
        <v>-11.551393490000009</v>
      </c>
      <c r="DE267" s="20" t="s">
        <v>801</v>
      </c>
      <c r="DF267" s="5">
        <v>37</v>
      </c>
      <c r="DG267" s="19">
        <v>6.6798064577632071E-2</v>
      </c>
      <c r="DH267" s="5">
        <v>25</v>
      </c>
      <c r="DI267" s="4">
        <v>0.17741393681700046</v>
      </c>
      <c r="DJ267" s="3">
        <v>18.12401788</v>
      </c>
      <c r="DK267" s="3">
        <v>15.39307232</v>
      </c>
      <c r="DL267" s="3">
        <v>2.7309455600000003</v>
      </c>
      <c r="DN267" s="20" t="s">
        <v>969</v>
      </c>
      <c r="DO267" s="5">
        <v>24</v>
      </c>
      <c r="DP267" s="19">
        <v>4.968142639421852E-2</v>
      </c>
      <c r="DQ267" s="5">
        <v>25</v>
      </c>
      <c r="DR267" s="4">
        <v>7.607386997586274E-2</v>
      </c>
      <c r="DS267" s="3">
        <v>55.128985270000008</v>
      </c>
      <c r="DT267" s="3">
        <v>51.231599250000002</v>
      </c>
      <c r="DU267" s="3">
        <v>3.8973860200000061</v>
      </c>
      <c r="DW267" s="20" t="s">
        <v>811</v>
      </c>
      <c r="DX267" s="5">
        <v>50</v>
      </c>
      <c r="DY267" s="19">
        <v>4.0605837857577154E-2</v>
      </c>
      <c r="DZ267" s="5">
        <v>25</v>
      </c>
      <c r="EA267" s="4">
        <v>0.45036952937494767</v>
      </c>
      <c r="EB267" s="3">
        <v>10.66862553</v>
      </c>
      <c r="EC267" s="3">
        <v>7.355798169999999</v>
      </c>
      <c r="ED267" s="3">
        <v>3.3128273600000009</v>
      </c>
      <c r="EF267" s="20" t="s">
        <v>970</v>
      </c>
      <c r="EG267" s="5">
        <v>69</v>
      </c>
      <c r="EH267" s="19">
        <v>9.7936402796507203E-3</v>
      </c>
      <c r="EI267" s="5">
        <v>25</v>
      </c>
      <c r="EJ267" s="4">
        <v>0.39567586356969353</v>
      </c>
      <c r="EK267" s="3">
        <v>5.6908882499999986</v>
      </c>
      <c r="EL267" s="3">
        <v>4.07751427</v>
      </c>
      <c r="EM267" s="3">
        <v>1.6133739799999987</v>
      </c>
    </row>
    <row r="268" spans="37:143" x14ac:dyDescent="0.35">
      <c r="AK268" s="20" t="s">
        <v>837</v>
      </c>
      <c r="AL268" s="5">
        <v>50</v>
      </c>
      <c r="AM268" s="19">
        <v>-3.4553628176199877E-2</v>
      </c>
      <c r="AN268" s="5">
        <v>267</v>
      </c>
      <c r="AO268" s="4">
        <v>-0.19959596885653863</v>
      </c>
      <c r="AP268" s="3">
        <v>5.6650052999999998</v>
      </c>
      <c r="AQ268" s="3">
        <v>7.0776821200000004</v>
      </c>
      <c r="AR268" s="3">
        <v>-1.4126768200000006</v>
      </c>
      <c r="AT268" s="20" t="s">
        <v>851</v>
      </c>
      <c r="AU268" s="5">
        <v>19</v>
      </c>
      <c r="AV268" s="19">
        <v>-4.7718089153378038E-2</v>
      </c>
      <c r="AW268" s="5">
        <v>267</v>
      </c>
      <c r="AX268" s="4">
        <v>-4.7327774980969628E-2</v>
      </c>
      <c r="AY268" s="3">
        <v>75.351139979999999</v>
      </c>
      <c r="AZ268" s="3">
        <v>79.094507010000001</v>
      </c>
      <c r="BA268" s="3">
        <v>-3.7433670300000017</v>
      </c>
      <c r="BC268" s="20" t="s">
        <v>1018</v>
      </c>
      <c r="BD268" s="5">
        <v>21</v>
      </c>
      <c r="BE268" s="19">
        <v>-2.7393884869965277E-2</v>
      </c>
      <c r="BF268" s="5">
        <v>267</v>
      </c>
      <c r="BG268" s="4">
        <v>-2.9267327536487864E-2</v>
      </c>
      <c r="BH268" s="3">
        <v>74.127701429999988</v>
      </c>
      <c r="BI268" s="3">
        <v>76.362631579999999</v>
      </c>
      <c r="BJ268" s="3">
        <v>-2.2349301500000109</v>
      </c>
      <c r="BL268" s="20" t="s">
        <v>933</v>
      </c>
      <c r="BM268" s="5">
        <v>44</v>
      </c>
      <c r="BN268" s="19">
        <v>-8.0543397781422776E-2</v>
      </c>
      <c r="BO268" s="5">
        <v>267</v>
      </c>
      <c r="BP268" s="4">
        <v>-0.30017075676906624</v>
      </c>
      <c r="BQ268" s="3">
        <v>30.934603420000002</v>
      </c>
      <c r="BR268" s="3">
        <v>44.203073419999996</v>
      </c>
      <c r="BS268" s="3">
        <v>-13.268469999999994</v>
      </c>
      <c r="DE268" s="20" t="s">
        <v>1006</v>
      </c>
      <c r="DF268" s="5">
        <v>48</v>
      </c>
      <c r="DG268" s="19">
        <v>8.6649498122438939E-2</v>
      </c>
      <c r="DH268" s="5">
        <v>24</v>
      </c>
      <c r="DI268" s="4">
        <v>0.75341126910455669</v>
      </c>
      <c r="DJ268" s="3">
        <v>8.2445488699999991</v>
      </c>
      <c r="DK268" s="3">
        <v>4.7020051799999996</v>
      </c>
      <c r="DL268" s="3">
        <v>3.5425436899999996</v>
      </c>
      <c r="DN268" s="20" t="s">
        <v>1006</v>
      </c>
      <c r="DO268" s="5">
        <v>48</v>
      </c>
      <c r="DP268" s="19">
        <v>5.1741836141655138E-2</v>
      </c>
      <c r="DQ268" s="5">
        <v>24</v>
      </c>
      <c r="DR268" s="4">
        <v>0.39366169044095112</v>
      </c>
      <c r="DS268" s="3">
        <v>14.369955129999999</v>
      </c>
      <c r="DT268" s="3">
        <v>10.310935019999999</v>
      </c>
      <c r="DU268" s="3">
        <v>4.0590201100000005</v>
      </c>
      <c r="DW268" s="20" t="s">
        <v>960</v>
      </c>
      <c r="DX268" s="5">
        <v>12</v>
      </c>
      <c r="DY268" s="19">
        <v>5.4194605324230032E-2</v>
      </c>
      <c r="DZ268" s="5">
        <v>24</v>
      </c>
      <c r="EA268" s="4">
        <v>3.0705045624278782E-2</v>
      </c>
      <c r="EB268" s="3">
        <v>148.41952626</v>
      </c>
      <c r="EC268" s="3">
        <v>143.99805928000001</v>
      </c>
      <c r="ED268" s="3">
        <v>4.4214669799999911</v>
      </c>
      <c r="EF268" s="20" t="s">
        <v>830</v>
      </c>
      <c r="EG268" s="5">
        <v>42</v>
      </c>
      <c r="EH268" s="19">
        <v>1.2433884202236636E-2</v>
      </c>
      <c r="EI268" s="5">
        <v>24</v>
      </c>
      <c r="EJ268" s="4">
        <v>6.4894025477212125E-2</v>
      </c>
      <c r="EK268" s="3">
        <v>33.612390009999999</v>
      </c>
      <c r="EL268" s="3">
        <v>31.56407042</v>
      </c>
      <c r="EM268" s="3">
        <v>2.0483195899999984</v>
      </c>
    </row>
    <row r="269" spans="37:143" x14ac:dyDescent="0.35">
      <c r="AK269" s="20" t="s">
        <v>830</v>
      </c>
      <c r="AL269" s="5">
        <v>68</v>
      </c>
      <c r="AM269" s="19">
        <v>-3.6603415221540508E-2</v>
      </c>
      <c r="AN269" s="5">
        <v>268</v>
      </c>
      <c r="AO269" s="4">
        <v>-0.28507806863651108</v>
      </c>
      <c r="AP269" s="3">
        <v>3.752887830000001</v>
      </c>
      <c r="AQ269" s="3">
        <v>5.2493673300000001</v>
      </c>
      <c r="AR269" s="3">
        <v>-1.4964794999999991</v>
      </c>
      <c r="AT269" s="20" t="s">
        <v>921</v>
      </c>
      <c r="AU269" s="5">
        <v>132</v>
      </c>
      <c r="AV269" s="19">
        <v>-5.0518308141503841E-2</v>
      </c>
      <c r="AW269" s="5">
        <v>268</v>
      </c>
      <c r="AX269" s="4">
        <v>-0.89856348849795953</v>
      </c>
      <c r="AY269" s="3">
        <v>0.44737704999999994</v>
      </c>
      <c r="AZ269" s="3">
        <v>4.4104143900000006</v>
      </c>
      <c r="BA269" s="3">
        <v>-3.9630373400000005</v>
      </c>
      <c r="BC269" s="20" t="s">
        <v>821</v>
      </c>
      <c r="BD269" s="5">
        <v>72</v>
      </c>
      <c r="BE269" s="19">
        <v>-2.8422656678679437E-2</v>
      </c>
      <c r="BF269" s="5">
        <v>268</v>
      </c>
      <c r="BG269" s="4">
        <v>-0.58985045918371293</v>
      </c>
      <c r="BH269" s="3">
        <v>1.6124093399999999</v>
      </c>
      <c r="BI269" s="3">
        <v>3.93127184</v>
      </c>
      <c r="BJ269" s="3">
        <v>-2.3188624999999998</v>
      </c>
      <c r="BL269" s="20" t="s">
        <v>996</v>
      </c>
      <c r="BM269" s="5">
        <v>51</v>
      </c>
      <c r="BN269" s="19">
        <v>-9.9556207668897778E-2</v>
      </c>
      <c r="BO269" s="5">
        <v>268</v>
      </c>
      <c r="BP269" s="4">
        <v>-0.4607697494031715</v>
      </c>
      <c r="BQ269" s="3">
        <v>19.193294810000001</v>
      </c>
      <c r="BR269" s="3">
        <v>35.593876250000001</v>
      </c>
      <c r="BS269" s="3">
        <v>-16.40058144</v>
      </c>
      <c r="DE269" s="20" t="s">
        <v>854</v>
      </c>
      <c r="DF269" s="5">
        <v>34</v>
      </c>
      <c r="DG269" s="19">
        <v>9.0669724265433002E-2</v>
      </c>
      <c r="DH269" s="5">
        <v>23</v>
      </c>
      <c r="DI269" s="4">
        <v>0.23743308614154346</v>
      </c>
      <c r="DJ269" s="3">
        <v>19.31932484</v>
      </c>
      <c r="DK269" s="3">
        <v>15.61241982</v>
      </c>
      <c r="DL269" s="3">
        <v>3.7069050200000007</v>
      </c>
      <c r="DN269" s="20" t="s">
        <v>761</v>
      </c>
      <c r="DO269" s="5">
        <v>42</v>
      </c>
      <c r="DP269" s="19">
        <v>5.3376308541380584E-2</v>
      </c>
      <c r="DQ269" s="5">
        <v>23</v>
      </c>
      <c r="DR269" s="4">
        <v>0.24096281734447333</v>
      </c>
      <c r="DS269" s="3">
        <v>21.564363229999998</v>
      </c>
      <c r="DT269" s="3">
        <v>17.37712277</v>
      </c>
      <c r="DU269" s="3">
        <v>4.1872404599999982</v>
      </c>
      <c r="DW269" s="20" t="s">
        <v>759</v>
      </c>
      <c r="DX269" s="5">
        <v>62</v>
      </c>
      <c r="DY269" s="19">
        <v>6.5040624556463519E-2</v>
      </c>
      <c r="DZ269" s="5">
        <v>23</v>
      </c>
      <c r="EA269" s="4">
        <v>1.5268991821520599</v>
      </c>
      <c r="EB269" s="3">
        <v>8.7815784099999998</v>
      </c>
      <c r="EC269" s="3">
        <v>3.4752389300000002</v>
      </c>
      <c r="ED269" s="3">
        <v>5.3063394800000001</v>
      </c>
      <c r="EF269" s="20" t="s">
        <v>887</v>
      </c>
      <c r="EG269" s="5">
        <v>5</v>
      </c>
      <c r="EH269" s="19">
        <v>1.2725732954943569E-2</v>
      </c>
      <c r="EI269" s="5">
        <v>23</v>
      </c>
      <c r="EJ269" s="4">
        <v>1.6943158936559843E-3</v>
      </c>
      <c r="EK269" s="3">
        <v>1239.4086711100001</v>
      </c>
      <c r="EL269" s="3">
        <v>1237.31227326</v>
      </c>
      <c r="EM269" s="3">
        <v>2.0963978500001303</v>
      </c>
    </row>
    <row r="270" spans="37:143" x14ac:dyDescent="0.35">
      <c r="AK270" s="20" t="s">
        <v>902</v>
      </c>
      <c r="AL270" s="5">
        <v>61</v>
      </c>
      <c r="AM270" s="19">
        <v>-4.8176190224997688E-2</v>
      </c>
      <c r="AN270" s="5">
        <v>269</v>
      </c>
      <c r="AO270" s="4">
        <v>-0.69340259904415436</v>
      </c>
      <c r="AP270" s="3">
        <v>0.87089264</v>
      </c>
      <c r="AQ270" s="3">
        <v>2.8405088799999998</v>
      </c>
      <c r="AR270" s="3">
        <v>-1.9696162399999997</v>
      </c>
      <c r="AT270" s="20" t="s">
        <v>765</v>
      </c>
      <c r="AU270" s="5">
        <v>7</v>
      </c>
      <c r="AV270" s="19">
        <v>-5.2362504626687206E-2</v>
      </c>
      <c r="AW270" s="5">
        <v>269</v>
      </c>
      <c r="AX270" s="4">
        <v>-1.9619674969437506E-2</v>
      </c>
      <c r="AY270" s="3">
        <v>205.25916462000004</v>
      </c>
      <c r="AZ270" s="3">
        <v>209.36687465</v>
      </c>
      <c r="BA270" s="3">
        <v>-4.1077100299999643</v>
      </c>
      <c r="BC270" s="20" t="s">
        <v>851</v>
      </c>
      <c r="BD270" s="5">
        <v>52</v>
      </c>
      <c r="BE270" s="19">
        <v>-3.0550925795445716E-2</v>
      </c>
      <c r="BF270" s="5">
        <v>269</v>
      </c>
      <c r="BG270" s="4">
        <v>-0.35285442960743818</v>
      </c>
      <c r="BH270" s="3">
        <v>4.5713146199999999</v>
      </c>
      <c r="BI270" s="3">
        <v>7.0638119599999998</v>
      </c>
      <c r="BJ270" s="3">
        <v>-2.4924973399999999</v>
      </c>
      <c r="BL270" s="20" t="s">
        <v>821</v>
      </c>
      <c r="BM270" s="5">
        <v>72</v>
      </c>
      <c r="BN270" s="19">
        <v>-0.10178203698078397</v>
      </c>
      <c r="BO270" s="5">
        <v>269</v>
      </c>
      <c r="BP270" s="4">
        <v>-0.78253132962368444</v>
      </c>
      <c r="BQ270" s="3">
        <v>4.65968977</v>
      </c>
      <c r="BR270" s="3">
        <v>21.426947439999999</v>
      </c>
      <c r="BS270" s="3">
        <v>-16.767257669999999</v>
      </c>
      <c r="DE270" s="20" t="s">
        <v>761</v>
      </c>
      <c r="DF270" s="5">
        <v>42</v>
      </c>
      <c r="DG270" s="19">
        <v>9.2845698574343785E-2</v>
      </c>
      <c r="DH270" s="5">
        <v>22</v>
      </c>
      <c r="DI270" s="4">
        <v>0.52357680172173771</v>
      </c>
      <c r="DJ270" s="3">
        <v>11.04574231</v>
      </c>
      <c r="DK270" s="3">
        <v>7.2498756199999992</v>
      </c>
      <c r="DL270" s="3">
        <v>3.7958666900000004</v>
      </c>
      <c r="DN270" s="20" t="s">
        <v>960</v>
      </c>
      <c r="DO270" s="5">
        <v>14</v>
      </c>
      <c r="DP270" s="19">
        <v>5.7998017377279457E-2</v>
      </c>
      <c r="DQ270" s="5">
        <v>22</v>
      </c>
      <c r="DR270" s="4">
        <v>3.5284426880429542E-2</v>
      </c>
      <c r="DS270" s="3">
        <v>133.49626900000001</v>
      </c>
      <c r="DT270" s="3">
        <v>128.94646681999998</v>
      </c>
      <c r="DU270" s="3">
        <v>4.5498021800000288</v>
      </c>
      <c r="DW270" s="20" t="s">
        <v>858</v>
      </c>
      <c r="DX270" s="5">
        <v>39</v>
      </c>
      <c r="DY270" s="19">
        <v>8.4185099313362335E-2</v>
      </c>
      <c r="DZ270" s="5">
        <v>22</v>
      </c>
      <c r="EA270" s="4">
        <v>0.29078108401448599</v>
      </c>
      <c r="EB270" s="3">
        <v>30.488214960000001</v>
      </c>
      <c r="EC270" s="3">
        <v>23.619973470000001</v>
      </c>
      <c r="ED270" s="3">
        <v>6.8682414899999991</v>
      </c>
      <c r="EF270" s="20" t="s">
        <v>810</v>
      </c>
      <c r="EG270" s="5">
        <v>74</v>
      </c>
      <c r="EH270" s="19">
        <v>1.2774977112115695E-2</v>
      </c>
      <c r="EI270" s="5">
        <v>22</v>
      </c>
      <c r="EJ270" s="4">
        <v>0.98491522464527637</v>
      </c>
      <c r="EK270" s="3">
        <v>4.2412526399999999</v>
      </c>
      <c r="EL270" s="3">
        <v>2.1367424599999998</v>
      </c>
      <c r="EM270" s="3">
        <v>2.1045101800000001</v>
      </c>
    </row>
    <row r="271" spans="37:143" x14ac:dyDescent="0.35">
      <c r="AK271" s="20" t="s">
        <v>954</v>
      </c>
      <c r="AL271" s="5">
        <v>46</v>
      </c>
      <c r="AM271" s="19">
        <v>-5.0593016593255137E-2</v>
      </c>
      <c r="AN271" s="5">
        <v>270</v>
      </c>
      <c r="AO271" s="4">
        <v>-0.19724413841179167</v>
      </c>
      <c r="AP271" s="3">
        <v>8.4181976399999989</v>
      </c>
      <c r="AQ271" s="3">
        <v>10.48662245</v>
      </c>
      <c r="AR271" s="3">
        <v>-2.0684248100000016</v>
      </c>
      <c r="AT271" s="20" t="s">
        <v>902</v>
      </c>
      <c r="AU271" s="5">
        <v>61</v>
      </c>
      <c r="AV271" s="19">
        <v>-5.5544221204442648E-2</v>
      </c>
      <c r="AW271" s="5">
        <v>270</v>
      </c>
      <c r="AX271" s="4">
        <v>-0.34742963113128056</v>
      </c>
      <c r="AY271" s="3">
        <v>8.1842472900000001</v>
      </c>
      <c r="AZ271" s="3">
        <v>12.541555180000001</v>
      </c>
      <c r="BA271" s="3">
        <v>-4.3573078900000013</v>
      </c>
      <c r="BC271" s="20" t="s">
        <v>1000</v>
      </c>
      <c r="BD271" s="5">
        <v>13</v>
      </c>
      <c r="BE271" s="19">
        <v>-3.066512068150987E-2</v>
      </c>
      <c r="BF271" s="5">
        <v>270</v>
      </c>
      <c r="BG271" s="4">
        <v>-1.8652702307852764E-2</v>
      </c>
      <c r="BH271" s="3">
        <v>131.62427079</v>
      </c>
      <c r="BI271" s="3">
        <v>134.12608471999999</v>
      </c>
      <c r="BJ271" s="3">
        <v>-2.5018139299999973</v>
      </c>
      <c r="BL271" s="20" t="s">
        <v>795</v>
      </c>
      <c r="BM271" s="5">
        <v>38</v>
      </c>
      <c r="BN271" s="19">
        <v>-0.10709128686943679</v>
      </c>
      <c r="BO271" s="5">
        <v>270</v>
      </c>
      <c r="BP271" s="4">
        <v>-0.26094282014548664</v>
      </c>
      <c r="BQ271" s="3">
        <v>49.966361559999996</v>
      </c>
      <c r="BR271" s="3">
        <v>67.608248619999998</v>
      </c>
      <c r="BS271" s="3">
        <v>-17.641887060000002</v>
      </c>
      <c r="DE271" s="20" t="s">
        <v>805</v>
      </c>
      <c r="DF271" s="5">
        <v>39</v>
      </c>
      <c r="DG271" s="19">
        <v>0.10407736274258186</v>
      </c>
      <c r="DH271" s="5">
        <v>21</v>
      </c>
      <c r="DI271" s="4">
        <v>0.30788882549093932</v>
      </c>
      <c r="DJ271" s="3">
        <v>18.075168089999998</v>
      </c>
      <c r="DK271" s="3">
        <v>13.8201105</v>
      </c>
      <c r="DL271" s="3">
        <v>4.2550575899999981</v>
      </c>
      <c r="DN271" s="20" t="s">
        <v>905</v>
      </c>
      <c r="DO271" s="5">
        <v>59</v>
      </c>
      <c r="DP271" s="19">
        <v>5.9521789055834357E-2</v>
      </c>
      <c r="DQ271" s="5">
        <v>21</v>
      </c>
      <c r="DR271" s="4">
        <v>1.061863216052751</v>
      </c>
      <c r="DS271" s="3">
        <v>9.0666451199999987</v>
      </c>
      <c r="DT271" s="3">
        <v>4.39730679</v>
      </c>
      <c r="DU271" s="3">
        <v>4.6693383299999986</v>
      </c>
      <c r="DW271" s="20" t="s">
        <v>819</v>
      </c>
      <c r="DX271" s="5">
        <v>45</v>
      </c>
      <c r="DY271" s="19">
        <v>9.520228186813752E-2</v>
      </c>
      <c r="DZ271" s="5">
        <v>21</v>
      </c>
      <c r="EA271" s="4">
        <v>0.92917816712931733</v>
      </c>
      <c r="EB271" s="3">
        <v>16.126162350000001</v>
      </c>
      <c r="EC271" s="3">
        <v>8.3590839999999993</v>
      </c>
      <c r="ED271" s="3">
        <v>7.767078350000002</v>
      </c>
      <c r="EF271" s="20" t="s">
        <v>811</v>
      </c>
      <c r="EG271" s="5">
        <v>50</v>
      </c>
      <c r="EH271" s="19">
        <v>2.2962386173180922E-2</v>
      </c>
      <c r="EI271" s="5">
        <v>21</v>
      </c>
      <c r="EJ271" s="4">
        <v>0.23981902630970997</v>
      </c>
      <c r="EK271" s="3">
        <v>19.5561148</v>
      </c>
      <c r="EL271" s="3">
        <v>15.773362389999999</v>
      </c>
      <c r="EM271" s="3">
        <v>3.7827524100000005</v>
      </c>
    </row>
    <row r="272" spans="37:143" x14ac:dyDescent="0.35">
      <c r="AK272" s="20" t="s">
        <v>410</v>
      </c>
      <c r="AL272" s="5">
        <v>15</v>
      </c>
      <c r="AM272" s="19">
        <v>-5.6468120590718665E-2</v>
      </c>
      <c r="AN272" s="5">
        <v>271</v>
      </c>
      <c r="AO272" s="4">
        <v>-0.10300862309325298</v>
      </c>
      <c r="AP272" s="3">
        <v>20.103292100000001</v>
      </c>
      <c r="AQ272" s="3">
        <v>22.41191233</v>
      </c>
      <c r="AR272" s="3">
        <v>-2.3086202299999989</v>
      </c>
      <c r="AT272" s="20" t="s">
        <v>970</v>
      </c>
      <c r="AU272" s="5">
        <v>54</v>
      </c>
      <c r="AV272" s="19">
        <v>-6.2813733044866052E-2</v>
      </c>
      <c r="AW272" s="5">
        <v>271</v>
      </c>
      <c r="AX272" s="4">
        <v>-0.31412124126132668</v>
      </c>
      <c r="AY272" s="3">
        <v>10.759300059999999</v>
      </c>
      <c r="AZ272" s="3">
        <v>15.68688332</v>
      </c>
      <c r="BA272" s="3">
        <v>-4.9275832600000005</v>
      </c>
      <c r="BC272" s="20" t="s">
        <v>829</v>
      </c>
      <c r="BD272" s="5">
        <v>49</v>
      </c>
      <c r="BE272" s="19">
        <v>-3.4333640665795272E-2</v>
      </c>
      <c r="BF272" s="5">
        <v>271</v>
      </c>
      <c r="BG272" s="4">
        <v>-0.26911704113695167</v>
      </c>
      <c r="BH272" s="3">
        <v>7.6074099899999998</v>
      </c>
      <c r="BI272" s="3">
        <v>10.408520129999999</v>
      </c>
      <c r="BJ272" s="3">
        <v>-2.8011101399999996</v>
      </c>
      <c r="BL272" s="20" t="s">
        <v>1000</v>
      </c>
      <c r="BM272" s="5">
        <v>13</v>
      </c>
      <c r="BN272" s="19">
        <v>-0.12051410977271013</v>
      </c>
      <c r="BO272" s="5">
        <v>271</v>
      </c>
      <c r="BP272" s="4">
        <v>-7.1208829523559447E-2</v>
      </c>
      <c r="BQ272" s="3">
        <v>258.94827845999998</v>
      </c>
      <c r="BR272" s="3">
        <v>278.80139981000002</v>
      </c>
      <c r="BS272" s="3">
        <v>-19.853121350000038</v>
      </c>
      <c r="DE272" s="20" t="s">
        <v>963</v>
      </c>
      <c r="DF272" s="5">
        <v>56</v>
      </c>
      <c r="DG272" s="19">
        <v>0.10814649333255284</v>
      </c>
      <c r="DH272" s="5">
        <v>20</v>
      </c>
      <c r="DI272" s="4">
        <v>2.6570196532164423</v>
      </c>
      <c r="DJ272" s="3">
        <v>6.0854701000000002</v>
      </c>
      <c r="DK272" s="3">
        <v>1.66405179</v>
      </c>
      <c r="DL272" s="3">
        <v>4.42141831</v>
      </c>
      <c r="DN272" s="20" t="s">
        <v>963</v>
      </c>
      <c r="DO272" s="5">
        <v>56</v>
      </c>
      <c r="DP272" s="19">
        <v>6.8251139409183856E-2</v>
      </c>
      <c r="DQ272" s="5">
        <v>20</v>
      </c>
      <c r="DR272" s="4">
        <v>1.189541687251416</v>
      </c>
      <c r="DS272" s="3">
        <v>9.8551406000000004</v>
      </c>
      <c r="DT272" s="3">
        <v>4.5010061500000003</v>
      </c>
      <c r="DU272" s="3">
        <v>5.3541344500000001</v>
      </c>
      <c r="DW272" s="20" t="s">
        <v>807</v>
      </c>
      <c r="DX272" s="5">
        <v>43</v>
      </c>
      <c r="DY272" s="19">
        <v>9.9519836463528341E-2</v>
      </c>
      <c r="DZ272" s="5">
        <v>20</v>
      </c>
      <c r="EA272" s="4">
        <v>-1</v>
      </c>
      <c r="EB272" s="3">
        <v>8.1193260500000015</v>
      </c>
      <c r="EC272" s="3"/>
      <c r="ED272" s="3">
        <v>8.1193260500000015</v>
      </c>
      <c r="EF272" s="20" t="s">
        <v>759</v>
      </c>
      <c r="EG272" s="5">
        <v>62</v>
      </c>
      <c r="EH272" s="19">
        <v>2.504171236771794E-2</v>
      </c>
      <c r="EI272" s="5">
        <v>20</v>
      </c>
      <c r="EJ272" s="4">
        <v>0.5558125446498694</v>
      </c>
      <c r="EK272" s="3">
        <v>11.54739036</v>
      </c>
      <c r="EL272" s="3">
        <v>7.4220961899999995</v>
      </c>
      <c r="EM272" s="3">
        <v>4.1252941700000001</v>
      </c>
    </row>
    <row r="273" spans="37:143" x14ac:dyDescent="0.35">
      <c r="AK273" s="20" t="s">
        <v>886</v>
      </c>
      <c r="AL273" s="5">
        <v>41</v>
      </c>
      <c r="AM273" s="19">
        <v>-7.3242297962821806E-2</v>
      </c>
      <c r="AN273" s="5">
        <v>272</v>
      </c>
      <c r="AO273" s="4">
        <v>-0.20122488572797548</v>
      </c>
      <c r="AP273" s="3">
        <v>11.8864991</v>
      </c>
      <c r="AQ273" s="3">
        <v>14.880908140000001</v>
      </c>
      <c r="AR273" s="3">
        <v>-2.9944090400000007</v>
      </c>
      <c r="AT273" s="20" t="s">
        <v>988</v>
      </c>
      <c r="AU273" s="5">
        <v>60</v>
      </c>
      <c r="AV273" s="19">
        <v>-6.5013805285942985E-2</v>
      </c>
      <c r="AW273" s="5">
        <v>272</v>
      </c>
      <c r="AX273" s="4">
        <v>-0.36972685437619557</v>
      </c>
      <c r="AY273" s="3">
        <v>8.6942627399999992</v>
      </c>
      <c r="AZ273" s="3">
        <v>13.79443627</v>
      </c>
      <c r="BA273" s="3">
        <v>-5.1001735300000011</v>
      </c>
      <c r="BC273" s="20" t="s">
        <v>750</v>
      </c>
      <c r="BD273" s="5">
        <v>2</v>
      </c>
      <c r="BE273" s="19">
        <v>-4.0655961653657584E-2</v>
      </c>
      <c r="BF273" s="5">
        <v>272</v>
      </c>
      <c r="BG273" s="4">
        <v>-3.1632355844848359E-3</v>
      </c>
      <c r="BH273" s="3">
        <v>1045.26660526</v>
      </c>
      <c r="BI273" s="3">
        <v>1048.58352197</v>
      </c>
      <c r="BJ273" s="3">
        <v>-3.3169167099999868</v>
      </c>
      <c r="BL273" s="20" t="s">
        <v>974</v>
      </c>
      <c r="BM273" s="5">
        <v>16</v>
      </c>
      <c r="BN273" s="19">
        <v>-0.1207228064832494</v>
      </c>
      <c r="BO273" s="5">
        <v>272</v>
      </c>
      <c r="BP273" s="4">
        <v>-9.7917273747463951E-2</v>
      </c>
      <c r="BQ273" s="3">
        <v>183.21763663000002</v>
      </c>
      <c r="BR273" s="3">
        <v>203.10513802999998</v>
      </c>
      <c r="BS273" s="3">
        <v>-19.887501399999962</v>
      </c>
      <c r="DE273" s="20" t="s">
        <v>932</v>
      </c>
      <c r="DF273" s="5">
        <v>44</v>
      </c>
      <c r="DG273" s="19">
        <v>0.10962877853752022</v>
      </c>
      <c r="DH273" s="5">
        <v>19</v>
      </c>
      <c r="DI273" s="4">
        <v>0.61719960174852262</v>
      </c>
      <c r="DJ273" s="3">
        <v>11.743883309999999</v>
      </c>
      <c r="DK273" s="3">
        <v>7.2618638400000011</v>
      </c>
      <c r="DL273" s="3">
        <v>4.4820194699999982</v>
      </c>
      <c r="DN273" s="20" t="s">
        <v>767</v>
      </c>
      <c r="DO273" s="5">
        <v>9</v>
      </c>
      <c r="DP273" s="19">
        <v>6.934042751993913E-2</v>
      </c>
      <c r="DQ273" s="5">
        <v>19</v>
      </c>
      <c r="DR273" s="4">
        <v>3.1496560343063473E-2</v>
      </c>
      <c r="DS273" s="3">
        <v>178.14372843000001</v>
      </c>
      <c r="DT273" s="3">
        <v>172.70414200000002</v>
      </c>
      <c r="DU273" s="3">
        <v>5.4395864299999914</v>
      </c>
      <c r="DW273" s="20" t="s">
        <v>854</v>
      </c>
      <c r="DX273" s="5">
        <v>14</v>
      </c>
      <c r="DY273" s="19">
        <v>0.13837070837623788</v>
      </c>
      <c r="DZ273" s="5">
        <v>19</v>
      </c>
      <c r="EA273" s="4">
        <v>0.12068115023797699</v>
      </c>
      <c r="EB273" s="3">
        <v>104.83278386000001</v>
      </c>
      <c r="EC273" s="3">
        <v>93.543809349999989</v>
      </c>
      <c r="ED273" s="3">
        <v>11.288974510000017</v>
      </c>
      <c r="EF273" s="20" t="s">
        <v>851</v>
      </c>
      <c r="EG273" s="5">
        <v>52</v>
      </c>
      <c r="EH273" s="19">
        <v>3.0455994095408775E-2</v>
      </c>
      <c r="EI273" s="5">
        <v>19</v>
      </c>
      <c r="EJ273" s="4">
        <v>0.38854206969619542</v>
      </c>
      <c r="EK273" s="3">
        <v>17.930180969999999</v>
      </c>
      <c r="EL273" s="3">
        <v>12.912954789999999</v>
      </c>
      <c r="EM273" s="3">
        <v>5.0172261799999998</v>
      </c>
    </row>
    <row r="274" spans="37:143" x14ac:dyDescent="0.35">
      <c r="AK274" s="20" t="s">
        <v>813</v>
      </c>
      <c r="AL274" s="5">
        <v>52</v>
      </c>
      <c r="AM274" s="19">
        <v>-8.3566173257614326E-2</v>
      </c>
      <c r="AN274" s="5">
        <v>273</v>
      </c>
      <c r="AO274" s="4">
        <v>-0.34591506667699434</v>
      </c>
      <c r="AP274" s="3">
        <v>6.4601759300000001</v>
      </c>
      <c r="AQ274" s="3">
        <v>9.8766621899999993</v>
      </c>
      <c r="AR274" s="3">
        <v>-3.4164862599999992</v>
      </c>
      <c r="AT274" s="20" t="s">
        <v>919</v>
      </c>
      <c r="AU274" s="5">
        <v>13</v>
      </c>
      <c r="AV274" s="19">
        <v>-7.7816063247110254E-2</v>
      </c>
      <c r="AW274" s="5">
        <v>273</v>
      </c>
      <c r="AX274" s="4">
        <v>-4.2234943907321298E-2</v>
      </c>
      <c r="AY274" s="3">
        <v>138.43174347999999</v>
      </c>
      <c r="AZ274" s="3">
        <v>144.53622274</v>
      </c>
      <c r="BA274" s="3">
        <v>-6.1044792600000051</v>
      </c>
      <c r="BC274" s="20" t="s">
        <v>900</v>
      </c>
      <c r="BD274" s="5">
        <v>105</v>
      </c>
      <c r="BE274" s="19">
        <v>-6.932471430003849E-2</v>
      </c>
      <c r="BF274" s="5">
        <v>273</v>
      </c>
      <c r="BG274" s="4">
        <v>-0.93886647713622606</v>
      </c>
      <c r="BH274" s="3">
        <v>0.36827650000000001</v>
      </c>
      <c r="BI274" s="3">
        <v>6.0241334499999999</v>
      </c>
      <c r="BJ274" s="3">
        <v>-5.6558569499999996</v>
      </c>
      <c r="BL274" s="20" t="s">
        <v>1015</v>
      </c>
      <c r="BM274" s="5">
        <v>90</v>
      </c>
      <c r="BN274" s="19">
        <v>-0.13174943011324078</v>
      </c>
      <c r="BO274" s="5">
        <v>273</v>
      </c>
      <c r="BP274" s="4">
        <v>-0.94031939419947486</v>
      </c>
      <c r="BQ274" s="3">
        <v>1.3775186100000001</v>
      </c>
      <c r="BR274" s="3">
        <v>23.081511850000002</v>
      </c>
      <c r="BS274" s="3">
        <v>-21.703993240000003</v>
      </c>
      <c r="DE274" s="20" t="s">
        <v>1034</v>
      </c>
      <c r="DF274" s="5">
        <v>74</v>
      </c>
      <c r="DG274" s="19">
        <v>0.11669772276186728</v>
      </c>
      <c r="DH274" s="5">
        <v>18</v>
      </c>
      <c r="DI274" s="4">
        <v>293.32381905617945</v>
      </c>
      <c r="DJ274" s="3">
        <v>4.78728876</v>
      </c>
      <c r="DK274" s="3">
        <v>1.6265379999999999E-2</v>
      </c>
      <c r="DL274" s="3">
        <v>4.7710233799999999</v>
      </c>
      <c r="DN274" s="20" t="s">
        <v>932</v>
      </c>
      <c r="DO274" s="5">
        <v>44</v>
      </c>
      <c r="DP274" s="19">
        <v>6.9827101247524462E-2</v>
      </c>
      <c r="DQ274" s="5">
        <v>18</v>
      </c>
      <c r="DR274" s="4">
        <v>0.37032870473674229</v>
      </c>
      <c r="DS274" s="3">
        <v>20.269393739999998</v>
      </c>
      <c r="DT274" s="3">
        <v>14.79162895</v>
      </c>
      <c r="DU274" s="3">
        <v>5.4777647899999984</v>
      </c>
      <c r="DW274" s="20" t="s">
        <v>1007</v>
      </c>
      <c r="DX274" s="5">
        <v>26</v>
      </c>
      <c r="DY274" s="19">
        <v>0.15641801836164759</v>
      </c>
      <c r="DZ274" s="5">
        <v>18</v>
      </c>
      <c r="EA274" s="4">
        <v>0.52841039641677878</v>
      </c>
      <c r="EB274" s="3">
        <v>36.911843609999998</v>
      </c>
      <c r="EC274" s="3">
        <v>24.150479279999999</v>
      </c>
      <c r="ED274" s="3">
        <v>12.761364329999999</v>
      </c>
      <c r="EF274" s="20" t="s">
        <v>973</v>
      </c>
      <c r="EG274" s="5">
        <v>37</v>
      </c>
      <c r="EH274" s="19">
        <v>3.0760542309785862E-2</v>
      </c>
      <c r="EI274" s="5">
        <v>18</v>
      </c>
      <c r="EJ274" s="4">
        <v>0.11170734822535433</v>
      </c>
      <c r="EK274" s="3">
        <v>50.430540390000004</v>
      </c>
      <c r="EL274" s="3">
        <v>45.363143879999996</v>
      </c>
      <c r="EM274" s="3">
        <v>5.0673965100000089</v>
      </c>
    </row>
    <row r="275" spans="37:143" x14ac:dyDescent="0.35">
      <c r="AK275" s="20" t="s">
        <v>973</v>
      </c>
      <c r="AL275" s="5">
        <v>45</v>
      </c>
      <c r="AM275" s="19">
        <v>-8.9571710475140148E-2</v>
      </c>
      <c r="AN275" s="5">
        <v>274</v>
      </c>
      <c r="AO275" s="4">
        <v>-0.29370689385390858</v>
      </c>
      <c r="AP275" s="3">
        <v>8.8062469100000005</v>
      </c>
      <c r="AQ275" s="3">
        <v>12.46826117</v>
      </c>
      <c r="AR275" s="3">
        <v>-3.6620142599999994</v>
      </c>
      <c r="AT275" s="20" t="s">
        <v>1000</v>
      </c>
      <c r="AU275" s="5">
        <v>30</v>
      </c>
      <c r="AV275" s="19">
        <v>-7.8645969377915195E-2</v>
      </c>
      <c r="AW275" s="5">
        <v>274</v>
      </c>
      <c r="AX275" s="4">
        <v>-0.11941244835364773</v>
      </c>
      <c r="AY275" s="3">
        <v>45.496582480000001</v>
      </c>
      <c r="AZ275" s="3">
        <v>51.666165839999998</v>
      </c>
      <c r="BA275" s="3">
        <v>-6.1695833599999972</v>
      </c>
      <c r="BC275" s="20" t="s">
        <v>1001</v>
      </c>
      <c r="BD275" s="5">
        <v>10</v>
      </c>
      <c r="BE275" s="19">
        <v>-7.0399410481018818E-2</v>
      </c>
      <c r="BF275" s="5">
        <v>274</v>
      </c>
      <c r="BG275" s="4">
        <v>-3.0054258388980348E-2</v>
      </c>
      <c r="BH275" s="3">
        <v>185.36202929000001</v>
      </c>
      <c r="BI275" s="3">
        <v>191.10556532999999</v>
      </c>
      <c r="BJ275" s="3">
        <v>-5.7435360399999809</v>
      </c>
      <c r="BL275" s="20" t="s">
        <v>896</v>
      </c>
      <c r="BM275" s="5">
        <v>156</v>
      </c>
      <c r="BN275" s="19">
        <v>-0.13719105173798332</v>
      </c>
      <c r="BO275" s="5">
        <v>274</v>
      </c>
      <c r="BP275" s="4">
        <v>-0.99969932534705397</v>
      </c>
      <c r="BQ275" s="3">
        <v>6.7974200000000002E-3</v>
      </c>
      <c r="BR275" s="3">
        <v>22.607226560000001</v>
      </c>
      <c r="BS275" s="3">
        <v>-22.600429139999999</v>
      </c>
      <c r="DE275" s="20" t="s">
        <v>1007</v>
      </c>
      <c r="DF275" s="5">
        <v>47</v>
      </c>
      <c r="DG275" s="19">
        <v>0.13915675793466192</v>
      </c>
      <c r="DH275" s="5">
        <v>17</v>
      </c>
      <c r="DI275" s="4">
        <v>1.6314563036814991</v>
      </c>
      <c r="DJ275" s="3">
        <v>9.1764390000000002</v>
      </c>
      <c r="DK275" s="3">
        <v>3.4872093400000002</v>
      </c>
      <c r="DL275" s="3">
        <v>5.6892296600000005</v>
      </c>
      <c r="DN275" s="20" t="s">
        <v>1034</v>
      </c>
      <c r="DO275" s="5">
        <v>74</v>
      </c>
      <c r="DP275" s="19">
        <v>7.3978554587551149E-2</v>
      </c>
      <c r="DQ275" s="5">
        <v>17</v>
      </c>
      <c r="DR275" s="4">
        <v>341.69355635459277</v>
      </c>
      <c r="DS275" s="3">
        <v>5.8204204500000003</v>
      </c>
      <c r="DT275" s="3">
        <v>1.6984329999999999E-2</v>
      </c>
      <c r="DU275" s="3">
        <v>5.8034361200000006</v>
      </c>
      <c r="DW275" s="20" t="s">
        <v>861</v>
      </c>
      <c r="DX275" s="5">
        <v>18</v>
      </c>
      <c r="DY275" s="19">
        <v>0.16182117249009279</v>
      </c>
      <c r="DZ275" s="5">
        <v>17</v>
      </c>
      <c r="EA275" s="4">
        <v>0.16546866797141213</v>
      </c>
      <c r="EB275" s="3">
        <v>92.988770069999987</v>
      </c>
      <c r="EC275" s="3">
        <v>79.786589399999997</v>
      </c>
      <c r="ED275" s="3">
        <v>13.20218066999999</v>
      </c>
      <c r="EF275" s="20" t="s">
        <v>1016</v>
      </c>
      <c r="EG275" s="5">
        <v>54</v>
      </c>
      <c r="EH275" s="19">
        <v>3.2009708797801441E-2</v>
      </c>
      <c r="EI275" s="5">
        <v>17</v>
      </c>
      <c r="EJ275" s="4">
        <v>0.45857137701108885</v>
      </c>
      <c r="EK275" s="3">
        <v>16.772328760000001</v>
      </c>
      <c r="EL275" s="3">
        <v>11.49914843</v>
      </c>
      <c r="EM275" s="3">
        <v>5.2731803300000006</v>
      </c>
    </row>
    <row r="276" spans="37:143" x14ac:dyDescent="0.35">
      <c r="AK276" s="20" t="s">
        <v>970</v>
      </c>
      <c r="AL276" s="5">
        <v>54</v>
      </c>
      <c r="AM276" s="19">
        <v>-9.7397004131919013E-2</v>
      </c>
      <c r="AN276" s="5">
        <v>275</v>
      </c>
      <c r="AO276" s="4">
        <v>-0.38200822348601127</v>
      </c>
      <c r="AP276" s="3">
        <v>6.4417630499999996</v>
      </c>
      <c r="AQ276" s="3">
        <v>10.423703509999999</v>
      </c>
      <c r="AR276" s="3">
        <v>-3.9819404599999997</v>
      </c>
      <c r="AT276" s="20" t="s">
        <v>813</v>
      </c>
      <c r="AU276" s="5">
        <v>52</v>
      </c>
      <c r="AV276" s="19">
        <v>-7.8949555672001168E-2</v>
      </c>
      <c r="AW276" s="5">
        <v>275</v>
      </c>
      <c r="AX276" s="4">
        <v>-0.35375554365571071</v>
      </c>
      <c r="AY276" s="3">
        <v>11.314168259999999</v>
      </c>
      <c r="AZ276" s="3">
        <v>17.507567219999999</v>
      </c>
      <c r="BA276" s="3">
        <v>-6.1933989599999997</v>
      </c>
      <c r="BC276" s="20" t="s">
        <v>996</v>
      </c>
      <c r="BD276" s="5">
        <v>51</v>
      </c>
      <c r="BE276" s="19">
        <v>-7.4745359265846453E-2</v>
      </c>
      <c r="BF276" s="5">
        <v>275</v>
      </c>
      <c r="BG276" s="4">
        <v>-0.25826475183558772</v>
      </c>
      <c r="BH276" s="3">
        <v>17.513717580000002</v>
      </c>
      <c r="BI276" s="3">
        <v>23.611817859999999</v>
      </c>
      <c r="BJ276" s="3">
        <v>-6.098100279999997</v>
      </c>
      <c r="BL276" s="20" t="s">
        <v>749</v>
      </c>
      <c r="BM276" s="5">
        <v>57</v>
      </c>
      <c r="BN276" s="19">
        <v>-0.13968888865030366</v>
      </c>
      <c r="BO276" s="5">
        <v>275</v>
      </c>
      <c r="BP276" s="4">
        <v>-0.63773973121839367</v>
      </c>
      <c r="BQ276" s="3">
        <v>13.071637419999998</v>
      </c>
      <c r="BR276" s="3">
        <v>36.083552480000002</v>
      </c>
      <c r="BS276" s="3">
        <v>-23.011915060000003</v>
      </c>
      <c r="DE276" s="20" t="s">
        <v>996</v>
      </c>
      <c r="DF276" s="5">
        <v>23</v>
      </c>
      <c r="DG276" s="19">
        <v>0.1408041203218823</v>
      </c>
      <c r="DH276" s="5">
        <v>16</v>
      </c>
      <c r="DI276" s="4">
        <v>0.44474740062865648</v>
      </c>
      <c r="DJ276" s="3">
        <v>18.700061309999999</v>
      </c>
      <c r="DK276" s="3">
        <v>12.943481540000001</v>
      </c>
      <c r="DL276" s="3">
        <v>5.7565797699999983</v>
      </c>
      <c r="DN276" s="20" t="s">
        <v>809</v>
      </c>
      <c r="DO276" s="5">
        <v>31</v>
      </c>
      <c r="DP276" s="19">
        <v>7.8013166287794936E-2</v>
      </c>
      <c r="DQ276" s="5">
        <v>16</v>
      </c>
      <c r="DR276" s="4">
        <v>0.1791612694501501</v>
      </c>
      <c r="DS276" s="3">
        <v>40.278783590000003</v>
      </c>
      <c r="DT276" s="3">
        <v>34.158842079999999</v>
      </c>
      <c r="DU276" s="3">
        <v>6.1199415100000039</v>
      </c>
      <c r="DW276" s="20" t="s">
        <v>774</v>
      </c>
      <c r="DX276" s="5">
        <v>15</v>
      </c>
      <c r="DY276" s="19">
        <v>0.17878476895086107</v>
      </c>
      <c r="DZ276" s="5">
        <v>16</v>
      </c>
      <c r="EA276" s="4">
        <v>0.16444297626897209</v>
      </c>
      <c r="EB276" s="3">
        <v>103.28654324</v>
      </c>
      <c r="EC276" s="3">
        <v>88.700387520000007</v>
      </c>
      <c r="ED276" s="3">
        <v>14.586155719999994</v>
      </c>
      <c r="EF276" s="20" t="s">
        <v>905</v>
      </c>
      <c r="EG276" s="5">
        <v>47</v>
      </c>
      <c r="EH276" s="19">
        <v>3.9356219200348097E-2</v>
      </c>
      <c r="EI276" s="5">
        <v>16</v>
      </c>
      <c r="EJ276" s="4">
        <v>0.42145433439821356</v>
      </c>
      <c r="EK276" s="3">
        <v>21.866871780000004</v>
      </c>
      <c r="EL276" s="3">
        <v>15.383450070000002</v>
      </c>
      <c r="EM276" s="3">
        <v>6.4834217100000018</v>
      </c>
    </row>
    <row r="277" spans="37:143" x14ac:dyDescent="0.35">
      <c r="AK277" s="20" t="s">
        <v>764</v>
      </c>
      <c r="AL277" s="5">
        <v>43</v>
      </c>
      <c r="AM277" s="19">
        <v>-0.10181112828729826</v>
      </c>
      <c r="AN277" s="5">
        <v>276</v>
      </c>
      <c r="AO277" s="4">
        <v>-0.27067960108538436</v>
      </c>
      <c r="AP277" s="3">
        <v>11.215205790000001</v>
      </c>
      <c r="AQ277" s="3">
        <v>15.377611549999999</v>
      </c>
      <c r="AR277" s="3">
        <v>-4.1624057599999986</v>
      </c>
      <c r="AT277" s="20" t="s">
        <v>861</v>
      </c>
      <c r="AU277" s="5">
        <v>26</v>
      </c>
      <c r="AV277" s="19">
        <v>-9.1593494469428008E-2</v>
      </c>
      <c r="AW277" s="5">
        <v>276</v>
      </c>
      <c r="AX277" s="4">
        <v>-0.12668536703262523</v>
      </c>
      <c r="AY277" s="3">
        <v>49.532275330000012</v>
      </c>
      <c r="AZ277" s="3">
        <v>56.717560270000007</v>
      </c>
      <c r="BA277" s="3">
        <v>-7.1852849399999954</v>
      </c>
      <c r="BC277" s="20" t="s">
        <v>948</v>
      </c>
      <c r="BD277" s="5">
        <v>36</v>
      </c>
      <c r="BE277" s="19">
        <v>-7.8815620859795876E-2</v>
      </c>
      <c r="BF277" s="5">
        <v>276</v>
      </c>
      <c r="BG277" s="4">
        <v>-0.1999833606491298</v>
      </c>
      <c r="BH277" s="3">
        <v>25.723365390000001</v>
      </c>
      <c r="BI277" s="3">
        <v>32.153537970000002</v>
      </c>
      <c r="BJ277" s="3">
        <v>-6.4301725800000007</v>
      </c>
      <c r="BL277" s="20" t="s">
        <v>919</v>
      </c>
      <c r="BM277" s="5">
        <v>31</v>
      </c>
      <c r="BN277" s="19">
        <v>-0.14158711735393856</v>
      </c>
      <c r="BO277" s="5">
        <v>276</v>
      </c>
      <c r="BP277" s="4">
        <v>-0.22151808993302669</v>
      </c>
      <c r="BQ277" s="3">
        <v>81.969817300000003</v>
      </c>
      <c r="BR277" s="3">
        <v>105.29444067999998</v>
      </c>
      <c r="BS277" s="3">
        <v>-23.324623379999977</v>
      </c>
      <c r="DE277" s="20" t="s">
        <v>759</v>
      </c>
      <c r="DF277" s="5">
        <v>28</v>
      </c>
      <c r="DG277" s="19">
        <v>0.14479012589981027</v>
      </c>
      <c r="DH277" s="5">
        <v>15</v>
      </c>
      <c r="DI277" s="4">
        <v>0.35441736984661021</v>
      </c>
      <c r="DJ277" s="3">
        <v>22.621720159999999</v>
      </c>
      <c r="DK277" s="3">
        <v>16.702178119999999</v>
      </c>
      <c r="DL277" s="3">
        <v>5.9195420399999996</v>
      </c>
      <c r="DN277" s="20" t="s">
        <v>1001</v>
      </c>
      <c r="DO277" s="5">
        <v>21</v>
      </c>
      <c r="DP277" s="19">
        <v>0.12309037221964234</v>
      </c>
      <c r="DQ277" s="5">
        <v>15</v>
      </c>
      <c r="DR277" s="4">
        <v>0.17251787173766875</v>
      </c>
      <c r="DS277" s="3">
        <v>65.627948840000002</v>
      </c>
      <c r="DT277" s="3">
        <v>55.971811110000004</v>
      </c>
      <c r="DU277" s="3">
        <v>9.6561377299999975</v>
      </c>
      <c r="DW277" s="20" t="s">
        <v>764</v>
      </c>
      <c r="DX277" s="5">
        <v>24</v>
      </c>
      <c r="DY277" s="19">
        <v>0.1877952049698027</v>
      </c>
      <c r="DZ277" s="5">
        <v>15</v>
      </c>
      <c r="EA277" s="4">
        <v>0.22995480251778999</v>
      </c>
      <c r="EB277" s="3">
        <v>81.948591929999992</v>
      </c>
      <c r="EC277" s="3">
        <v>66.62731977</v>
      </c>
      <c r="ED277" s="3">
        <v>15.321272159999992</v>
      </c>
      <c r="EF277" s="20" t="s">
        <v>909</v>
      </c>
      <c r="EG277" s="5">
        <v>34</v>
      </c>
      <c r="EH277" s="19">
        <v>7.0019763693629347E-2</v>
      </c>
      <c r="EI277" s="5">
        <v>15</v>
      </c>
      <c r="EJ277" s="4">
        <v>0.24493588087365858</v>
      </c>
      <c r="EK277" s="3">
        <v>58.628139840000017</v>
      </c>
      <c r="EL277" s="3">
        <v>47.093300740000004</v>
      </c>
      <c r="EM277" s="3">
        <v>11.534839100000013</v>
      </c>
    </row>
    <row r="278" spans="37:143" x14ac:dyDescent="0.35">
      <c r="AK278" s="20" t="s">
        <v>988</v>
      </c>
      <c r="AL278" s="5">
        <v>60</v>
      </c>
      <c r="AM278" s="19">
        <v>-0.10536521865567224</v>
      </c>
      <c r="AN278" s="5">
        <v>277</v>
      </c>
      <c r="AO278" s="4">
        <v>-0.42834079889932786</v>
      </c>
      <c r="AP278" s="3">
        <v>5.74902493</v>
      </c>
      <c r="AQ278" s="3">
        <v>10.056734710000001</v>
      </c>
      <c r="AR278" s="3">
        <v>-4.3077097800000006</v>
      </c>
      <c r="AT278" s="20" t="s">
        <v>973</v>
      </c>
      <c r="AU278" s="5">
        <v>45</v>
      </c>
      <c r="AV278" s="19">
        <v>-0.11078246751237966</v>
      </c>
      <c r="AW278" s="5">
        <v>277</v>
      </c>
      <c r="AX278" s="4">
        <v>-0.32788305739329304</v>
      </c>
      <c r="AY278" s="3">
        <v>17.814607900000002</v>
      </c>
      <c r="AZ278" s="3">
        <v>26.505220700000002</v>
      </c>
      <c r="BA278" s="3">
        <v>-8.6906128000000002</v>
      </c>
      <c r="BC278" s="20" t="s">
        <v>913</v>
      </c>
      <c r="BD278" s="5">
        <v>30</v>
      </c>
      <c r="BE278" s="19">
        <v>-7.9717617651592285E-2</v>
      </c>
      <c r="BF278" s="5">
        <v>277</v>
      </c>
      <c r="BG278" s="4">
        <v>-0.12067471816080289</v>
      </c>
      <c r="BH278" s="3">
        <v>47.391221889999997</v>
      </c>
      <c r="BI278" s="3">
        <v>53.894983880000012</v>
      </c>
      <c r="BJ278" s="3">
        <v>-6.5037619900000152</v>
      </c>
      <c r="BL278" s="20" t="s">
        <v>1020</v>
      </c>
      <c r="BM278" s="5">
        <v>61</v>
      </c>
      <c r="BN278" s="19">
        <v>-0.14287298424027312</v>
      </c>
      <c r="BO278" s="5">
        <v>277</v>
      </c>
      <c r="BP278" s="4">
        <v>-0.6653388018542945</v>
      </c>
      <c r="BQ278" s="3">
        <v>11.83868666</v>
      </c>
      <c r="BR278" s="3">
        <v>35.375139770000004</v>
      </c>
      <c r="BS278" s="3">
        <v>-23.536453110000004</v>
      </c>
      <c r="DE278" s="20" t="s">
        <v>815</v>
      </c>
      <c r="DF278" s="5">
        <v>33</v>
      </c>
      <c r="DG278" s="19">
        <v>0.15260151006826403</v>
      </c>
      <c r="DH278" s="5">
        <v>14</v>
      </c>
      <c r="DI278" s="4">
        <v>0.34782860486825107</v>
      </c>
      <c r="DJ278" s="3">
        <v>24.175605990000001</v>
      </c>
      <c r="DK278" s="3">
        <v>17.93670642</v>
      </c>
      <c r="DL278" s="3">
        <v>6.2388995700000009</v>
      </c>
      <c r="DN278" s="20" t="s">
        <v>759</v>
      </c>
      <c r="DO278" s="5">
        <v>28</v>
      </c>
      <c r="DP278" s="19">
        <v>0.13821652197267656</v>
      </c>
      <c r="DQ278" s="5">
        <v>14</v>
      </c>
      <c r="DR278" s="4">
        <v>0.29662669428092969</v>
      </c>
      <c r="DS278" s="3">
        <v>47.396257859999999</v>
      </c>
      <c r="DT278" s="3">
        <v>36.553510790000004</v>
      </c>
      <c r="DU278" s="3">
        <v>10.842747069999994</v>
      </c>
      <c r="DW278" s="20" t="s">
        <v>947</v>
      </c>
      <c r="DX278" s="5">
        <v>27</v>
      </c>
      <c r="DY278" s="19">
        <v>0.19946476257808771</v>
      </c>
      <c r="DZ278" s="5">
        <v>14</v>
      </c>
      <c r="EA278" s="4">
        <v>0.34625331441717844</v>
      </c>
      <c r="EB278" s="3">
        <v>63.271678940000001</v>
      </c>
      <c r="EC278" s="3">
        <v>46.998345899999997</v>
      </c>
      <c r="ED278" s="3">
        <v>16.273333040000004</v>
      </c>
      <c r="EF278" s="20" t="s">
        <v>861</v>
      </c>
      <c r="EG278" s="5">
        <v>18</v>
      </c>
      <c r="EH278" s="19">
        <v>8.9449001766125538E-2</v>
      </c>
      <c r="EI278" s="5">
        <v>14</v>
      </c>
      <c r="EJ278" s="4">
        <v>8.9005079921572472E-2</v>
      </c>
      <c r="EK278" s="3">
        <v>180.29409776</v>
      </c>
      <c r="EL278" s="3">
        <v>165.55854613</v>
      </c>
      <c r="EM278" s="3">
        <v>14.735551630000003</v>
      </c>
    </row>
    <row r="279" spans="37:143" x14ac:dyDescent="0.35">
      <c r="AK279" s="20" t="s">
        <v>851</v>
      </c>
      <c r="AL279" s="5">
        <v>19</v>
      </c>
      <c r="AM279" s="19">
        <v>-0.10959159076822554</v>
      </c>
      <c r="AN279" s="5">
        <v>278</v>
      </c>
      <c r="AO279" s="4">
        <v>-0.10855367958801354</v>
      </c>
      <c r="AP279" s="3">
        <v>36.79400322</v>
      </c>
      <c r="AQ279" s="3">
        <v>41.274502320000003</v>
      </c>
      <c r="AR279" s="3">
        <v>-4.480499100000003</v>
      </c>
      <c r="AT279" s="20" t="s">
        <v>948</v>
      </c>
      <c r="AU279" s="5">
        <v>90</v>
      </c>
      <c r="AV279" s="19">
        <v>-0.11322188210100292</v>
      </c>
      <c r="AW279" s="5">
        <v>278</v>
      </c>
      <c r="AX279" s="4">
        <v>-0.7609841405464659</v>
      </c>
      <c r="AY279" s="3">
        <v>2.7897214999999997</v>
      </c>
      <c r="AZ279" s="3">
        <v>11.67170039</v>
      </c>
      <c r="BA279" s="3">
        <v>-8.8819788899999992</v>
      </c>
      <c r="BC279" s="20" t="s">
        <v>933</v>
      </c>
      <c r="BD279" s="5">
        <v>44</v>
      </c>
      <c r="BE279" s="19">
        <v>-9.0185957172225426E-2</v>
      </c>
      <c r="BF279" s="5">
        <v>278</v>
      </c>
      <c r="BG279" s="4">
        <v>-0.30635451764277533</v>
      </c>
      <c r="BH279" s="3">
        <v>16.659521380000001</v>
      </c>
      <c r="BI279" s="3">
        <v>24.01734287</v>
      </c>
      <c r="BJ279" s="3">
        <v>-7.3578214899999992</v>
      </c>
      <c r="BL279" s="20" t="s">
        <v>786</v>
      </c>
      <c r="BM279" s="5">
        <v>32</v>
      </c>
      <c r="BN279" s="19">
        <v>-0.16861690945215554</v>
      </c>
      <c r="BO279" s="5">
        <v>278</v>
      </c>
      <c r="BP279" s="4">
        <v>-0.26644206375896684</v>
      </c>
      <c r="BQ279" s="3">
        <v>76.475734399999993</v>
      </c>
      <c r="BR279" s="3">
        <v>104.25316204999999</v>
      </c>
      <c r="BS279" s="3">
        <v>-27.777427649999993</v>
      </c>
      <c r="DE279" s="20" t="s">
        <v>809</v>
      </c>
      <c r="DF279" s="5">
        <v>31</v>
      </c>
      <c r="DG279" s="19">
        <v>0.15728802900188532</v>
      </c>
      <c r="DH279" s="5">
        <v>13</v>
      </c>
      <c r="DI279" s="4">
        <v>0.39002420953543759</v>
      </c>
      <c r="DJ279" s="3">
        <v>22.917942879999998</v>
      </c>
      <c r="DK279" s="3">
        <v>16.487441530000002</v>
      </c>
      <c r="DL279" s="3">
        <v>6.4305013499999966</v>
      </c>
      <c r="DN279" s="20" t="s">
        <v>795</v>
      </c>
      <c r="DO279" s="5">
        <v>22</v>
      </c>
      <c r="DP279" s="19">
        <v>0.14855971654721803</v>
      </c>
      <c r="DQ279" s="5">
        <v>13</v>
      </c>
      <c r="DR279" s="4">
        <v>0.25281784026523035</v>
      </c>
      <c r="DS279" s="3">
        <v>57.751150559999985</v>
      </c>
      <c r="DT279" s="3">
        <v>46.097005250000002</v>
      </c>
      <c r="DU279" s="3">
        <v>11.654145309999983</v>
      </c>
      <c r="DW279" s="20" t="s">
        <v>974</v>
      </c>
      <c r="DX279" s="5">
        <v>16</v>
      </c>
      <c r="DY279" s="19">
        <v>0.27653664504683473</v>
      </c>
      <c r="DZ279" s="5">
        <v>13</v>
      </c>
      <c r="EA279" s="4">
        <v>0.2724210260216593</v>
      </c>
      <c r="EB279" s="3">
        <v>105.37879556999999</v>
      </c>
      <c r="EC279" s="3">
        <v>82.817552849999998</v>
      </c>
      <c r="ED279" s="3">
        <v>22.561242719999996</v>
      </c>
      <c r="EF279" s="20" t="s">
        <v>764</v>
      </c>
      <c r="EG279" s="5">
        <v>24</v>
      </c>
      <c r="EH279" s="19">
        <v>0.1043310624233468</v>
      </c>
      <c r="EI279" s="5">
        <v>13</v>
      </c>
      <c r="EJ279" s="4">
        <v>0.14248863278140744</v>
      </c>
      <c r="EK279" s="3">
        <v>137.80856120999999</v>
      </c>
      <c r="EL279" s="3">
        <v>120.62138498</v>
      </c>
      <c r="EM279" s="3">
        <v>17.187176229999992</v>
      </c>
    </row>
    <row r="280" spans="37:143" x14ac:dyDescent="0.35">
      <c r="AK280" s="20" t="s">
        <v>948</v>
      </c>
      <c r="AL280" s="5">
        <v>90</v>
      </c>
      <c r="AM280" s="19">
        <v>-0.20909517023770968</v>
      </c>
      <c r="AN280" s="5">
        <v>279</v>
      </c>
      <c r="AO280" s="4">
        <v>-0.82169032358866778</v>
      </c>
      <c r="AP280" s="3">
        <v>1.8550682999999999</v>
      </c>
      <c r="AQ280" s="3">
        <v>10.403632249999999</v>
      </c>
      <c r="AR280" s="3">
        <v>-8.5485639500000001</v>
      </c>
      <c r="AT280" s="20" t="s">
        <v>889</v>
      </c>
      <c r="AU280" s="5">
        <v>73</v>
      </c>
      <c r="AV280" s="19">
        <v>-0.11911364543980392</v>
      </c>
      <c r="AW280" s="5">
        <v>279</v>
      </c>
      <c r="AX280" s="4">
        <v>-0.60868940398451143</v>
      </c>
      <c r="AY280" s="3">
        <v>6.0071261099999997</v>
      </c>
      <c r="AZ280" s="3">
        <v>15.35129938</v>
      </c>
      <c r="BA280" s="3">
        <v>-9.3441732700000006</v>
      </c>
      <c r="BC280" s="20" t="s">
        <v>886</v>
      </c>
      <c r="BD280" s="5">
        <v>40</v>
      </c>
      <c r="BE280" s="19">
        <v>-0.10179692092273149</v>
      </c>
      <c r="BF280" s="5">
        <v>279</v>
      </c>
      <c r="BG280" s="4">
        <v>-0.30585351066700239</v>
      </c>
      <c r="BH280" s="3">
        <v>18.848753370000001</v>
      </c>
      <c r="BI280" s="3">
        <v>27.153855360000001</v>
      </c>
      <c r="BJ280" s="3">
        <v>-8.3051019900000007</v>
      </c>
      <c r="BL280" s="20" t="s">
        <v>1018</v>
      </c>
      <c r="BM280" s="5">
        <v>21</v>
      </c>
      <c r="BN280" s="19">
        <v>-0.17780510221222126</v>
      </c>
      <c r="BO280" s="5">
        <v>279</v>
      </c>
      <c r="BP280" s="4">
        <v>-0.15512107964800137</v>
      </c>
      <c r="BQ280" s="3">
        <v>159.53602799999999</v>
      </c>
      <c r="BR280" s="3">
        <v>188.82709008</v>
      </c>
      <c r="BS280" s="3">
        <v>-29.291062080000017</v>
      </c>
      <c r="DE280" s="20" t="s">
        <v>821</v>
      </c>
      <c r="DF280" s="5">
        <v>18</v>
      </c>
      <c r="DG280" s="19">
        <v>0.1916003479672504</v>
      </c>
      <c r="DH280" s="5">
        <v>12</v>
      </c>
      <c r="DI280" s="4">
        <v>0.31404222027776196</v>
      </c>
      <c r="DJ280" s="3">
        <v>32.776814039999998</v>
      </c>
      <c r="DK280" s="3">
        <v>24.94350146</v>
      </c>
      <c r="DL280" s="3">
        <v>7.8333125799999976</v>
      </c>
      <c r="DN280" s="20" t="s">
        <v>819</v>
      </c>
      <c r="DO280" s="5">
        <v>32</v>
      </c>
      <c r="DP280" s="19">
        <v>0.22886668993847911</v>
      </c>
      <c r="DQ280" s="5">
        <v>12</v>
      </c>
      <c r="DR280" s="4">
        <v>0.81462956061760283</v>
      </c>
      <c r="DS280" s="3">
        <v>39.99353301</v>
      </c>
      <c r="DT280" s="3">
        <v>22.039502650000003</v>
      </c>
      <c r="DU280" s="3">
        <v>17.954030359999997</v>
      </c>
      <c r="DW280" s="20" t="s">
        <v>753</v>
      </c>
      <c r="DX280" s="5">
        <v>33</v>
      </c>
      <c r="DY280" s="19">
        <v>0.31021840168074255</v>
      </c>
      <c r="DZ280" s="5">
        <v>12</v>
      </c>
      <c r="EA280" s="4">
        <v>0.56688018686435915</v>
      </c>
      <c r="EB280" s="3">
        <v>69.955585349999993</v>
      </c>
      <c r="EC280" s="3">
        <v>44.646416449999997</v>
      </c>
      <c r="ED280" s="3">
        <v>25.309168899999996</v>
      </c>
      <c r="EF280" s="20" t="s">
        <v>1027</v>
      </c>
      <c r="EG280" s="5">
        <v>11</v>
      </c>
      <c r="EH280" s="19">
        <v>0.14109029570718176</v>
      </c>
      <c r="EI280" s="5">
        <v>12</v>
      </c>
      <c r="EJ280" s="4">
        <v>8.097356612554063E-2</v>
      </c>
      <c r="EK280" s="3">
        <v>310.28433581000002</v>
      </c>
      <c r="EL280" s="3">
        <v>287.04155729000001</v>
      </c>
      <c r="EM280" s="3">
        <v>23.242778520000002</v>
      </c>
    </row>
    <row r="281" spans="37:143" x14ac:dyDescent="0.35">
      <c r="AK281" s="20" t="s">
        <v>826</v>
      </c>
      <c r="AL281" s="5">
        <v>6</v>
      </c>
      <c r="AM281" s="19">
        <v>-0.22521820465807346</v>
      </c>
      <c r="AN281" s="5">
        <v>280</v>
      </c>
      <c r="AO281" s="4">
        <v>-6.1008519168705311E-2</v>
      </c>
      <c r="AP281" s="3">
        <v>141.71761144999999</v>
      </c>
      <c r="AQ281" s="3">
        <v>150.92534314000011</v>
      </c>
      <c r="AR281" s="3">
        <v>-9.2077316900001165</v>
      </c>
      <c r="AT281" s="20" t="s">
        <v>830</v>
      </c>
      <c r="AU281" s="5">
        <v>68</v>
      </c>
      <c r="AV281" s="19">
        <v>-0.1217371064466635</v>
      </c>
      <c r="AW281" s="5">
        <v>280</v>
      </c>
      <c r="AX281" s="4">
        <v>-0.57767529092130854</v>
      </c>
      <c r="AY281" s="3">
        <v>6.9817620200000015</v>
      </c>
      <c r="AZ281" s="3">
        <v>16.53173937</v>
      </c>
      <c r="BA281" s="3">
        <v>-9.5499773499999989</v>
      </c>
      <c r="BC281" s="20" t="s">
        <v>795</v>
      </c>
      <c r="BD281" s="5">
        <v>38</v>
      </c>
      <c r="BE281" s="19">
        <v>-0.1028183209108198</v>
      </c>
      <c r="BF281" s="5">
        <v>280</v>
      </c>
      <c r="BG281" s="4">
        <v>-0.21231769819643576</v>
      </c>
      <c r="BH281" s="3">
        <v>31.120439789999999</v>
      </c>
      <c r="BI281" s="3">
        <v>39.508872699999998</v>
      </c>
      <c r="BJ281" s="3">
        <v>-8.3884329099999988</v>
      </c>
      <c r="BL281" s="20" t="s">
        <v>823</v>
      </c>
      <c r="BM281" s="5">
        <v>25</v>
      </c>
      <c r="BN281" s="19">
        <v>-0.17889860309432573</v>
      </c>
      <c r="BO281" s="5">
        <v>280</v>
      </c>
      <c r="BP281" s="4">
        <v>-0.2046951381911768</v>
      </c>
      <c r="BQ281" s="3">
        <v>114.50487034</v>
      </c>
      <c r="BR281" s="3">
        <v>143.97607237000003</v>
      </c>
      <c r="BS281" s="3">
        <v>-29.471202030000029</v>
      </c>
      <c r="DE281" s="20" t="s">
        <v>946</v>
      </c>
      <c r="DF281" s="5">
        <v>40</v>
      </c>
      <c r="DG281" s="19">
        <v>0.20640225983711893</v>
      </c>
      <c r="DH281" s="5">
        <v>11</v>
      </c>
      <c r="DI281" s="4">
        <v>3.734778345056692</v>
      </c>
      <c r="DJ281" s="3">
        <v>10.697897490000001</v>
      </c>
      <c r="DK281" s="3">
        <v>2.25942942</v>
      </c>
      <c r="DL281" s="3">
        <v>8.4384680700000008</v>
      </c>
      <c r="DN281" s="20" t="s">
        <v>946</v>
      </c>
      <c r="DO281" s="5">
        <v>40</v>
      </c>
      <c r="DP281" s="19">
        <v>0.24425791324524082</v>
      </c>
      <c r="DQ281" s="5">
        <v>11</v>
      </c>
      <c r="DR281" s="4">
        <v>3.9868384898466731</v>
      </c>
      <c r="DS281" s="3">
        <v>23.967606709999998</v>
      </c>
      <c r="DT281" s="3">
        <v>4.8061726399999998</v>
      </c>
      <c r="DU281" s="3">
        <v>19.161434069999999</v>
      </c>
      <c r="DW281" s="20" t="s">
        <v>760</v>
      </c>
      <c r="DX281" s="5">
        <v>35</v>
      </c>
      <c r="DY281" s="19">
        <v>0.33532028513408357</v>
      </c>
      <c r="DZ281" s="5">
        <v>11</v>
      </c>
      <c r="EA281" s="4">
        <v>1.0727265034522429</v>
      </c>
      <c r="EB281" s="3">
        <v>52.859511450000007</v>
      </c>
      <c r="EC281" s="3">
        <v>25.502405339999999</v>
      </c>
      <c r="ED281" s="3">
        <v>27.357106110000007</v>
      </c>
      <c r="EF281" s="20" t="s">
        <v>410</v>
      </c>
      <c r="EG281" s="5">
        <v>20</v>
      </c>
      <c r="EH281" s="19">
        <v>0.17872519222353206</v>
      </c>
      <c r="EI281" s="5">
        <v>11</v>
      </c>
      <c r="EJ281" s="4">
        <v>0.22252106880064781</v>
      </c>
      <c r="EK281" s="3">
        <v>161.75655470000001</v>
      </c>
      <c r="EL281" s="3">
        <v>132.31391983999998</v>
      </c>
      <c r="EM281" s="3">
        <v>29.442634860000027</v>
      </c>
    </row>
    <row r="282" spans="37:143" x14ac:dyDescent="0.35">
      <c r="AK282" s="20" t="s">
        <v>852</v>
      </c>
      <c r="AL282" s="5">
        <v>38</v>
      </c>
      <c r="AM282" s="19">
        <v>-0.2536944991072036</v>
      </c>
      <c r="AN282" s="5">
        <v>281</v>
      </c>
      <c r="AO282" s="4">
        <v>-0.46667867691193388</v>
      </c>
      <c r="AP282" s="3">
        <v>11.85307968</v>
      </c>
      <c r="AQ282" s="3">
        <v>22.22502489</v>
      </c>
      <c r="AR282" s="3">
        <v>-10.37194521</v>
      </c>
      <c r="AT282" s="20" t="s">
        <v>776</v>
      </c>
      <c r="AU282" s="5">
        <v>10</v>
      </c>
      <c r="AV282" s="19">
        <v>-0.13848467274181719</v>
      </c>
      <c r="AW282" s="5">
        <v>281</v>
      </c>
      <c r="AX282" s="4">
        <v>-5.9135089026391752E-2</v>
      </c>
      <c r="AY282" s="3">
        <v>172.84749618000001</v>
      </c>
      <c r="AZ282" s="3">
        <v>183.71127902000001</v>
      </c>
      <c r="BA282" s="3">
        <v>-10.863782839999999</v>
      </c>
      <c r="BC282" s="20" t="s">
        <v>1020</v>
      </c>
      <c r="BD282" s="5">
        <v>61</v>
      </c>
      <c r="BE282" s="19">
        <v>-0.10785534904437398</v>
      </c>
      <c r="BF282" s="5">
        <v>281</v>
      </c>
      <c r="BG282" s="4">
        <v>-0.45810645907507896</v>
      </c>
      <c r="BH282" s="3">
        <v>10.408773930000001</v>
      </c>
      <c r="BI282" s="3">
        <v>19.20815279</v>
      </c>
      <c r="BJ282" s="3">
        <v>-8.7993788599999991</v>
      </c>
      <c r="BL282" s="20" t="s">
        <v>913</v>
      </c>
      <c r="BM282" s="5">
        <v>30</v>
      </c>
      <c r="BN282" s="19">
        <v>-0.18817497955600437</v>
      </c>
      <c r="BO282" s="5">
        <v>281</v>
      </c>
      <c r="BP282" s="4">
        <v>-0.26197271492952112</v>
      </c>
      <c r="BQ282" s="3">
        <v>87.331141110000004</v>
      </c>
      <c r="BR282" s="3">
        <v>118.33050468</v>
      </c>
      <c r="BS282" s="3">
        <v>-30.99936357</v>
      </c>
      <c r="DE282" s="20" t="s">
        <v>861</v>
      </c>
      <c r="DF282" s="5">
        <v>26</v>
      </c>
      <c r="DG282" s="19">
        <v>0.21036500792480853</v>
      </c>
      <c r="DH282" s="5">
        <v>10</v>
      </c>
      <c r="DI282" s="4">
        <v>0.30737311397361555</v>
      </c>
      <c r="DJ282" s="3">
        <v>36.58106432000001</v>
      </c>
      <c r="DK282" s="3">
        <v>27.980584830000002</v>
      </c>
      <c r="DL282" s="3">
        <v>8.6004794900000086</v>
      </c>
      <c r="DN282" s="20" t="s">
        <v>992</v>
      </c>
      <c r="DO282" s="5">
        <v>29</v>
      </c>
      <c r="DP282" s="19">
        <v>0.33198404369191709</v>
      </c>
      <c r="DQ282" s="5">
        <v>10</v>
      </c>
      <c r="DR282" s="4">
        <v>1.3065611052605726</v>
      </c>
      <c r="DS282" s="3">
        <v>45.976066889999998</v>
      </c>
      <c r="DT282" s="3">
        <v>19.9327331</v>
      </c>
      <c r="DU282" s="3">
        <v>26.043333789999998</v>
      </c>
      <c r="DW282" s="20" t="s">
        <v>809</v>
      </c>
      <c r="DX282" s="5">
        <v>28</v>
      </c>
      <c r="DY282" s="19">
        <v>0.35255963816122593</v>
      </c>
      <c r="DZ282" s="5">
        <v>10</v>
      </c>
      <c r="EA282" s="4">
        <v>0.91543676609105717</v>
      </c>
      <c r="EB282" s="3">
        <v>60.184185649999989</v>
      </c>
      <c r="EC282" s="3">
        <v>31.420606889999998</v>
      </c>
      <c r="ED282" s="3">
        <v>28.763578759999991</v>
      </c>
      <c r="EF282" s="20" t="s">
        <v>809</v>
      </c>
      <c r="EG282" s="5">
        <v>28</v>
      </c>
      <c r="EH282" s="19">
        <v>0.18092694393106745</v>
      </c>
      <c r="EI282" s="5">
        <v>10</v>
      </c>
      <c r="EJ282" s="4">
        <v>0.43280348303263017</v>
      </c>
      <c r="EK282" s="3">
        <v>98.671113469999995</v>
      </c>
      <c r="EL282" s="3">
        <v>68.865768849999995</v>
      </c>
      <c r="EM282" s="3">
        <v>29.80534462</v>
      </c>
    </row>
    <row r="283" spans="37:143" x14ac:dyDescent="0.35">
      <c r="AK283" s="20" t="s">
        <v>765</v>
      </c>
      <c r="AL283" s="5">
        <v>7</v>
      </c>
      <c r="AM283" s="19">
        <v>-0.26935321315066768</v>
      </c>
      <c r="AN283" s="5">
        <v>282</v>
      </c>
      <c r="AO283" s="4">
        <v>-0.10633063543493582</v>
      </c>
      <c r="AP283" s="3">
        <v>92.552847580000019</v>
      </c>
      <c r="AQ283" s="3">
        <v>103.56497744000001</v>
      </c>
      <c r="AR283" s="3">
        <v>-11.012129859999988</v>
      </c>
      <c r="AT283" s="20" t="s">
        <v>764</v>
      </c>
      <c r="AU283" s="5">
        <v>43</v>
      </c>
      <c r="AV283" s="19">
        <v>-0.17990866360386998</v>
      </c>
      <c r="AW283" s="5">
        <v>282</v>
      </c>
      <c r="AX283" s="4">
        <v>-0.40425985389819552</v>
      </c>
      <c r="AY283" s="3">
        <v>20.79829324</v>
      </c>
      <c r="AZ283" s="3">
        <v>34.911686539999998</v>
      </c>
      <c r="BA283" s="3">
        <v>-14.113393299999998</v>
      </c>
      <c r="BC283" s="20" t="s">
        <v>919</v>
      </c>
      <c r="BD283" s="5">
        <v>31</v>
      </c>
      <c r="BE283" s="19">
        <v>-0.13336895670198226</v>
      </c>
      <c r="BF283" s="5">
        <v>282</v>
      </c>
      <c r="BG283" s="4">
        <v>-0.26046112302862157</v>
      </c>
      <c r="BH283" s="3">
        <v>30.894643110000001</v>
      </c>
      <c r="BI283" s="3">
        <v>41.775549699999992</v>
      </c>
      <c r="BJ283" s="3">
        <v>-10.880906589999991</v>
      </c>
      <c r="BL283" s="20" t="s">
        <v>932</v>
      </c>
      <c r="BM283" s="5">
        <v>22</v>
      </c>
      <c r="BN283" s="19">
        <v>-0.22055674160026784</v>
      </c>
      <c r="BO283" s="5">
        <v>282</v>
      </c>
      <c r="BP283" s="4">
        <v>-0.18640302443283485</v>
      </c>
      <c r="BQ283" s="3">
        <v>158.58700894999998</v>
      </c>
      <c r="BR283" s="3">
        <v>194.92084375000002</v>
      </c>
      <c r="BS283" s="3">
        <v>-36.333834800000034</v>
      </c>
      <c r="DE283" s="20" t="s">
        <v>960</v>
      </c>
      <c r="DF283" s="5">
        <v>14</v>
      </c>
      <c r="DG283" s="19">
        <v>0.24010752736575838</v>
      </c>
      <c r="DH283" s="5">
        <v>9</v>
      </c>
      <c r="DI283" s="4">
        <v>0.16940846737266635</v>
      </c>
      <c r="DJ283" s="3">
        <v>67.761975629999995</v>
      </c>
      <c r="DK283" s="3">
        <v>57.945514780000003</v>
      </c>
      <c r="DL283" s="3">
        <v>9.8164608499999915</v>
      </c>
      <c r="DN283" s="20" t="s">
        <v>1020</v>
      </c>
      <c r="DO283" s="5">
        <v>17</v>
      </c>
      <c r="DP283" s="19">
        <v>0.37125865822582393</v>
      </c>
      <c r="DQ283" s="5">
        <v>9</v>
      </c>
      <c r="DR283" s="4">
        <v>0.47432841942785431</v>
      </c>
      <c r="DS283" s="3">
        <v>90.525524210000015</v>
      </c>
      <c r="DT283" s="3">
        <v>61.401193259999992</v>
      </c>
      <c r="DU283" s="3">
        <v>29.124330950000022</v>
      </c>
      <c r="DW283" s="20" t="s">
        <v>1027</v>
      </c>
      <c r="DX283" s="5">
        <v>11</v>
      </c>
      <c r="DY283" s="19">
        <v>0.44384414479572082</v>
      </c>
      <c r="DZ283" s="5">
        <v>9</v>
      </c>
      <c r="EA283" s="4">
        <v>0.27839456681242392</v>
      </c>
      <c r="EB283" s="3">
        <v>166.28190223999999</v>
      </c>
      <c r="EC283" s="3">
        <v>130.07087683</v>
      </c>
      <c r="ED283" s="3">
        <v>36.211025409999991</v>
      </c>
      <c r="EF283" s="20" t="s">
        <v>807</v>
      </c>
      <c r="EG283" s="5">
        <v>43</v>
      </c>
      <c r="EH283" s="19">
        <v>0.20355937179720468</v>
      </c>
      <c r="EI283" s="5">
        <v>9</v>
      </c>
      <c r="EJ283" s="4">
        <v>118076.55183098593</v>
      </c>
      <c r="EK283" s="3">
        <v>33.534024720000005</v>
      </c>
      <c r="EL283" s="3">
        <v>2.8400000000000002E-4</v>
      </c>
      <c r="EM283" s="3">
        <v>33.533740720000004</v>
      </c>
    </row>
    <row r="284" spans="37:143" x14ac:dyDescent="0.35">
      <c r="AK284" s="20" t="s">
        <v>933</v>
      </c>
      <c r="AL284" s="5">
        <v>51</v>
      </c>
      <c r="AM284" s="19">
        <v>-0.34840224735987219</v>
      </c>
      <c r="AN284" s="5">
        <v>283</v>
      </c>
      <c r="AO284" s="4">
        <v>-0.73114126783772426</v>
      </c>
      <c r="AP284" s="3">
        <v>5.2378488299999999</v>
      </c>
      <c r="AQ284" s="3">
        <v>19.481788030000001</v>
      </c>
      <c r="AR284" s="3">
        <v>-14.2439392</v>
      </c>
      <c r="AT284" s="20" t="s">
        <v>852</v>
      </c>
      <c r="AU284" s="5">
        <v>38</v>
      </c>
      <c r="AV284" s="19">
        <v>-0.26343472057951883</v>
      </c>
      <c r="AW284" s="5">
        <v>283</v>
      </c>
      <c r="AX284" s="4">
        <v>-0.43817488796294801</v>
      </c>
      <c r="AY284" s="3">
        <v>26.497569730000002</v>
      </c>
      <c r="AZ284" s="3">
        <v>47.16337729</v>
      </c>
      <c r="BA284" s="3">
        <v>-20.665807559999998</v>
      </c>
      <c r="BC284" s="20" t="s">
        <v>749</v>
      </c>
      <c r="BD284" s="5">
        <v>57</v>
      </c>
      <c r="BE284" s="19">
        <v>-0.1360553507059527</v>
      </c>
      <c r="BF284" s="5">
        <v>283</v>
      </c>
      <c r="BG284" s="4">
        <v>-0.61022859549176989</v>
      </c>
      <c r="BH284" s="3">
        <v>7.0899532799999996</v>
      </c>
      <c r="BI284" s="3">
        <v>18.190029330000002</v>
      </c>
      <c r="BJ284" s="3">
        <v>-11.100076050000002</v>
      </c>
      <c r="BL284" s="20" t="s">
        <v>815</v>
      </c>
      <c r="BM284" s="5">
        <v>23</v>
      </c>
      <c r="BN284" s="19">
        <v>-0.23988144025526548</v>
      </c>
      <c r="BO284" s="5">
        <v>283</v>
      </c>
      <c r="BP284" s="4">
        <v>-0.20175791561618417</v>
      </c>
      <c r="BQ284" s="3">
        <v>156.34773210000003</v>
      </c>
      <c r="BR284" s="3">
        <v>195.86505793000001</v>
      </c>
      <c r="BS284" s="3">
        <v>-39.517325829999976</v>
      </c>
      <c r="DE284" s="20" t="s">
        <v>406</v>
      </c>
      <c r="DF284" s="5">
        <v>20</v>
      </c>
      <c r="DG284" s="19">
        <v>0.41879514186584194</v>
      </c>
      <c r="DH284" s="5">
        <v>8</v>
      </c>
      <c r="DI284" s="4">
        <v>1.0509701580255104</v>
      </c>
      <c r="DJ284" s="3">
        <v>33.413329650000001</v>
      </c>
      <c r="DK284" s="3">
        <v>16.291475290000001</v>
      </c>
      <c r="DL284" s="3">
        <v>17.12185436</v>
      </c>
      <c r="DN284" s="20" t="s">
        <v>996</v>
      </c>
      <c r="DO284" s="5">
        <v>23</v>
      </c>
      <c r="DP284" s="19">
        <v>0.37660956730271117</v>
      </c>
      <c r="DQ284" s="5">
        <v>8</v>
      </c>
      <c r="DR284" s="4">
        <v>1.1230866159571398</v>
      </c>
      <c r="DS284" s="3">
        <v>55.850257019999987</v>
      </c>
      <c r="DT284" s="3">
        <v>26.306160380000001</v>
      </c>
      <c r="DU284" s="3">
        <v>29.544096639999985</v>
      </c>
      <c r="DW284" s="20" t="s">
        <v>852</v>
      </c>
      <c r="DX284" s="5">
        <v>19</v>
      </c>
      <c r="DY284" s="19">
        <v>0.51132646691039108</v>
      </c>
      <c r="DZ284" s="5">
        <v>8</v>
      </c>
      <c r="EA284" s="4">
        <v>0.93268833648218519</v>
      </c>
      <c r="EB284" s="3">
        <v>86.443806199999983</v>
      </c>
      <c r="EC284" s="3">
        <v>44.727235409999999</v>
      </c>
      <c r="ED284" s="3">
        <v>41.716570789999984</v>
      </c>
      <c r="EF284" s="20" t="s">
        <v>969</v>
      </c>
      <c r="EG284" s="5">
        <v>17</v>
      </c>
      <c r="EH284" s="19">
        <v>0.21182705593908849</v>
      </c>
      <c r="EI284" s="5">
        <v>8</v>
      </c>
      <c r="EJ284" s="4">
        <v>0.2353470355921865</v>
      </c>
      <c r="EK284" s="3">
        <v>183.1692535</v>
      </c>
      <c r="EL284" s="3">
        <v>148.27352008999998</v>
      </c>
      <c r="EM284" s="3">
        <v>34.89573341000002</v>
      </c>
    </row>
    <row r="285" spans="37:143" x14ac:dyDescent="0.35">
      <c r="AK285" s="20" t="s">
        <v>919</v>
      </c>
      <c r="AL285" s="5">
        <v>13</v>
      </c>
      <c r="AM285" s="19">
        <v>-0.35181659295119949</v>
      </c>
      <c r="AN285" s="5">
        <v>284</v>
      </c>
      <c r="AO285" s="4">
        <v>-0.14494508657164684</v>
      </c>
      <c r="AP285" s="3">
        <v>84.850809689999991</v>
      </c>
      <c r="AQ285" s="3">
        <v>99.234339640000002</v>
      </c>
      <c r="AR285" s="3">
        <v>-14.38352995000001</v>
      </c>
      <c r="AT285" s="20" t="s">
        <v>786</v>
      </c>
      <c r="AU285" s="5">
        <v>27</v>
      </c>
      <c r="AV285" s="19">
        <v>-0.32361742361091422</v>
      </c>
      <c r="AW285" s="5">
        <v>284</v>
      </c>
      <c r="AX285" s="4">
        <v>-0.33914057312892854</v>
      </c>
      <c r="AY285" s="3">
        <v>49.469851009999999</v>
      </c>
      <c r="AZ285" s="3">
        <v>74.856843979999979</v>
      </c>
      <c r="BA285" s="3">
        <v>-25.38699296999998</v>
      </c>
      <c r="BC285" s="20" t="s">
        <v>823</v>
      </c>
      <c r="BD285" s="5">
        <v>25</v>
      </c>
      <c r="BE285" s="19">
        <v>-0.13635068721915819</v>
      </c>
      <c r="BF285" s="5">
        <v>284</v>
      </c>
      <c r="BG285" s="4">
        <v>-0.14836144842970778</v>
      </c>
      <c r="BH285" s="3">
        <v>63.856028950000002</v>
      </c>
      <c r="BI285" s="3">
        <v>74.98020003000002</v>
      </c>
      <c r="BJ285" s="3">
        <v>-11.124171080000018</v>
      </c>
      <c r="BL285" s="20" t="s">
        <v>750</v>
      </c>
      <c r="BM285" s="5">
        <v>2</v>
      </c>
      <c r="BN285" s="19">
        <v>-0.28240598693330948</v>
      </c>
      <c r="BO285" s="5">
        <v>284</v>
      </c>
      <c r="BP285" s="4">
        <v>-2.250557170892642E-2</v>
      </c>
      <c r="BQ285" s="3">
        <v>2020.6404395000002</v>
      </c>
      <c r="BR285" s="3">
        <v>2067.1631275</v>
      </c>
      <c r="BS285" s="3">
        <v>-46.522687999999789</v>
      </c>
      <c r="DE285" s="20" t="s">
        <v>819</v>
      </c>
      <c r="DF285" s="5">
        <v>32</v>
      </c>
      <c r="DG285" s="19">
        <v>0.43519455505772475</v>
      </c>
      <c r="DH285" s="5">
        <v>7</v>
      </c>
      <c r="DI285" s="4">
        <v>1.6721443639527425</v>
      </c>
      <c r="DJ285" s="3">
        <v>28.432743330000001</v>
      </c>
      <c r="DK285" s="3">
        <v>10.640421870000001</v>
      </c>
      <c r="DL285" s="3">
        <v>17.79232146</v>
      </c>
      <c r="DN285" s="20" t="s">
        <v>410</v>
      </c>
      <c r="DO285" s="5">
        <v>15</v>
      </c>
      <c r="DP285" s="19">
        <v>0.46799509045022425</v>
      </c>
      <c r="DQ285" s="5">
        <v>7</v>
      </c>
      <c r="DR285" s="4">
        <v>0.65360233905060872</v>
      </c>
      <c r="DS285" s="3">
        <v>92.883408470000006</v>
      </c>
      <c r="DT285" s="3">
        <v>56.170341729999997</v>
      </c>
      <c r="DU285" s="3">
        <v>36.713066740000009</v>
      </c>
      <c r="DW285" s="20" t="s">
        <v>410</v>
      </c>
      <c r="DX285" s="5">
        <v>20</v>
      </c>
      <c r="DY285" s="19">
        <v>0.51537552632306871</v>
      </c>
      <c r="DZ285" s="5">
        <v>7</v>
      </c>
      <c r="EA285" s="4">
        <v>0.73088010686894744</v>
      </c>
      <c r="EB285" s="3">
        <v>99.576066060000002</v>
      </c>
      <c r="EC285" s="3">
        <v>57.529152750000002</v>
      </c>
      <c r="ED285" s="3">
        <v>42.046913310000001</v>
      </c>
      <c r="EF285" s="20" t="s">
        <v>1007</v>
      </c>
      <c r="EG285" s="5">
        <v>26</v>
      </c>
      <c r="EH285" s="19">
        <v>0.24392148728325699</v>
      </c>
      <c r="EI285" s="5">
        <v>7</v>
      </c>
      <c r="EJ285" s="4">
        <v>0.6367121051876854</v>
      </c>
      <c r="EK285" s="3">
        <v>103.29282309999999</v>
      </c>
      <c r="EL285" s="3">
        <v>63.109952430000007</v>
      </c>
      <c r="EM285" s="3">
        <v>40.182870669999986</v>
      </c>
    </row>
    <row r="286" spans="37:143" x14ac:dyDescent="0.35">
      <c r="AK286" s="20" t="s">
        <v>750</v>
      </c>
      <c r="AL286" s="5">
        <v>5</v>
      </c>
      <c r="AM286" s="19">
        <v>-0.38554696981272935</v>
      </c>
      <c r="AN286" s="5">
        <v>285</v>
      </c>
      <c r="AO286" s="4">
        <v>-4.816809396054833E-2</v>
      </c>
      <c r="AP286" s="3">
        <v>311.47791205999999</v>
      </c>
      <c r="AQ286" s="3">
        <v>327.24046134999998</v>
      </c>
      <c r="AR286" s="3">
        <v>-15.762549289999981</v>
      </c>
      <c r="AT286" s="20" t="s">
        <v>933</v>
      </c>
      <c r="AU286" s="5">
        <v>51</v>
      </c>
      <c r="AV286" s="19">
        <v>-0.42840256858803188</v>
      </c>
      <c r="AW286" s="5">
        <v>285</v>
      </c>
      <c r="AX286" s="4">
        <v>-0.73089481162989478</v>
      </c>
      <c r="AY286" s="3">
        <v>12.373672719999998</v>
      </c>
      <c r="AZ286" s="3">
        <v>45.980803250000001</v>
      </c>
      <c r="BA286" s="3">
        <v>-33.607130530000006</v>
      </c>
      <c r="BC286" s="20" t="s">
        <v>786</v>
      </c>
      <c r="BD286" s="5">
        <v>32</v>
      </c>
      <c r="BE286" s="19">
        <v>-0.26908125035899555</v>
      </c>
      <c r="BF286" s="5">
        <v>285</v>
      </c>
      <c r="BG286" s="4">
        <v>-0.29977219917849518</v>
      </c>
      <c r="BH286" s="3">
        <v>51.279261329999997</v>
      </c>
      <c r="BI286" s="3">
        <v>73.232255659999993</v>
      </c>
      <c r="BJ286" s="3">
        <v>-21.952994329999996</v>
      </c>
      <c r="BL286" s="20" t="s">
        <v>963</v>
      </c>
      <c r="BM286" s="5">
        <v>147</v>
      </c>
      <c r="BN286" s="19">
        <v>-0.28622492108930431</v>
      </c>
      <c r="BO286" s="5">
        <v>285</v>
      </c>
      <c r="BP286" s="4">
        <v>-0.99974193038282111</v>
      </c>
      <c r="BQ286" s="3">
        <v>1.2171589999999999E-2</v>
      </c>
      <c r="BR286" s="3">
        <v>47.163978979999996</v>
      </c>
      <c r="BS286" s="3">
        <v>-47.151807389999995</v>
      </c>
      <c r="DE286" s="20" t="s">
        <v>1020</v>
      </c>
      <c r="DF286" s="5">
        <v>17</v>
      </c>
      <c r="DG286" s="19">
        <v>0.63370083250759857</v>
      </c>
      <c r="DH286" s="5">
        <v>6</v>
      </c>
      <c r="DI286" s="4">
        <v>0.44979041961871014</v>
      </c>
      <c r="DJ286" s="3">
        <v>83.508073700000011</v>
      </c>
      <c r="DK286" s="3">
        <v>57.600100379999994</v>
      </c>
      <c r="DL286" s="3">
        <v>25.907973320000018</v>
      </c>
      <c r="DN286" s="20" t="s">
        <v>887</v>
      </c>
      <c r="DO286" s="5">
        <v>4</v>
      </c>
      <c r="DP286" s="19">
        <v>0.49072674011583761</v>
      </c>
      <c r="DQ286" s="5">
        <v>6</v>
      </c>
      <c r="DR286" s="4">
        <v>6.6873410985990089E-2</v>
      </c>
      <c r="DS286" s="3">
        <v>614.15572752000014</v>
      </c>
      <c r="DT286" s="3">
        <v>575.65941863</v>
      </c>
      <c r="DU286" s="3">
        <v>38.496308890000137</v>
      </c>
      <c r="DW286" s="20" t="s">
        <v>932</v>
      </c>
      <c r="DX286" s="5">
        <v>22</v>
      </c>
      <c r="DY286" s="19">
        <v>0.56933510474840443</v>
      </c>
      <c r="DZ286" s="5">
        <v>6</v>
      </c>
      <c r="EA286" s="4">
        <v>0.47270974166542845</v>
      </c>
      <c r="EB286" s="3">
        <v>144.71078460999999</v>
      </c>
      <c r="EC286" s="3">
        <v>98.261578990000004</v>
      </c>
      <c r="ED286" s="3">
        <v>46.449205619999987</v>
      </c>
      <c r="EF286" s="20" t="s">
        <v>966</v>
      </c>
      <c r="EG286" s="5">
        <v>7</v>
      </c>
      <c r="EH286" s="19">
        <v>0.46313362913432654</v>
      </c>
      <c r="EI286" s="5">
        <v>6</v>
      </c>
      <c r="EJ286" s="4">
        <v>0.10860871381765858</v>
      </c>
      <c r="EK286" s="3">
        <v>778.77290751999999</v>
      </c>
      <c r="EL286" s="3">
        <v>702.47770724999987</v>
      </c>
      <c r="EM286" s="3">
        <v>76.295200270000123</v>
      </c>
    </row>
    <row r="287" spans="37:143" x14ac:dyDescent="0.35">
      <c r="AK287" s="20" t="s">
        <v>786</v>
      </c>
      <c r="AL287" s="5">
        <v>27</v>
      </c>
      <c r="AM287" s="19">
        <v>-0.53405045384369298</v>
      </c>
      <c r="AN287" s="5">
        <v>286</v>
      </c>
      <c r="AO287" s="4">
        <v>-0.49089211322207682</v>
      </c>
      <c r="AP287" s="3">
        <v>22.644108240000001</v>
      </c>
      <c r="AQ287" s="3">
        <v>44.478015029999987</v>
      </c>
      <c r="AR287" s="3">
        <v>-21.833906789999986</v>
      </c>
      <c r="AT287" s="20" t="s">
        <v>750</v>
      </c>
      <c r="AU287" s="5">
        <v>5</v>
      </c>
      <c r="AV287" s="19">
        <v>-0.69449493683939956</v>
      </c>
      <c r="AW287" s="5">
        <v>286</v>
      </c>
      <c r="AX287" s="4">
        <v>-8.6280953956789253E-2</v>
      </c>
      <c r="AY287" s="3">
        <v>576.96064436999995</v>
      </c>
      <c r="AZ287" s="3">
        <v>631.44206840000015</v>
      </c>
      <c r="BA287" s="3">
        <v>-54.481424030000198</v>
      </c>
      <c r="BC287" s="20" t="s">
        <v>963</v>
      </c>
      <c r="BD287" s="5">
        <v>147</v>
      </c>
      <c r="BE287" s="19">
        <v>-0.29563281374371342</v>
      </c>
      <c r="BF287" s="5">
        <v>286</v>
      </c>
      <c r="BG287" s="4">
        <v>-0.99968032549790686</v>
      </c>
      <c r="BH287" s="3">
        <v>7.7127599999999999E-3</v>
      </c>
      <c r="BI287" s="3">
        <v>24.126916439999999</v>
      </c>
      <c r="BJ287" s="3">
        <v>-24.119203679999998</v>
      </c>
      <c r="BL287" s="20" t="s">
        <v>753</v>
      </c>
      <c r="BM287" s="5">
        <v>33</v>
      </c>
      <c r="BN287" s="19">
        <v>-0.29595987888945818</v>
      </c>
      <c r="BO287" s="5">
        <v>286</v>
      </c>
      <c r="BP287" s="4">
        <v>-0.41002049670888019</v>
      </c>
      <c r="BQ287" s="3">
        <v>70.154429549999989</v>
      </c>
      <c r="BR287" s="3">
        <v>118.90994375</v>
      </c>
      <c r="BS287" s="3">
        <v>-48.755514200000007</v>
      </c>
      <c r="DE287" s="20" t="s">
        <v>992</v>
      </c>
      <c r="DF287" s="5">
        <v>29</v>
      </c>
      <c r="DG287" s="19">
        <v>0.65244178173697853</v>
      </c>
      <c r="DH287" s="5">
        <v>5</v>
      </c>
      <c r="DI287" s="4">
        <v>2.7552218590386639</v>
      </c>
      <c r="DJ287" s="3">
        <v>36.355485899999998</v>
      </c>
      <c r="DK287" s="3">
        <v>9.6813150500000003</v>
      </c>
      <c r="DL287" s="3">
        <v>26.674170849999996</v>
      </c>
      <c r="DN287" s="20" t="s">
        <v>821</v>
      </c>
      <c r="DO287" s="5">
        <v>18</v>
      </c>
      <c r="DP287" s="19">
        <v>0.49397280070699451</v>
      </c>
      <c r="DQ287" s="5">
        <v>5</v>
      </c>
      <c r="DR287" s="4">
        <v>0.91702601694283792</v>
      </c>
      <c r="DS287" s="3">
        <v>81.008157189999991</v>
      </c>
      <c r="DT287" s="3">
        <v>42.257202809999995</v>
      </c>
      <c r="DU287" s="3">
        <v>38.750954379999996</v>
      </c>
      <c r="DW287" s="20" t="s">
        <v>939</v>
      </c>
      <c r="DX287" s="5">
        <v>6</v>
      </c>
      <c r="DY287" s="19">
        <v>0.65955548810109887</v>
      </c>
      <c r="DZ287" s="5">
        <v>5</v>
      </c>
      <c r="EA287" s="4">
        <v>0.1344823055590032</v>
      </c>
      <c r="EB287" s="3">
        <v>453.93560359000003</v>
      </c>
      <c r="EC287" s="3">
        <v>400.12576782000002</v>
      </c>
      <c r="ED287" s="3">
        <v>53.809835770000007</v>
      </c>
      <c r="EF287" s="20" t="s">
        <v>776</v>
      </c>
      <c r="EG287" s="5">
        <v>8</v>
      </c>
      <c r="EH287" s="19">
        <v>0.49215256162398419</v>
      </c>
      <c r="EI287" s="5">
        <v>5</v>
      </c>
      <c r="EJ287" s="4">
        <v>0.19512053662841455</v>
      </c>
      <c r="EK287" s="3">
        <v>496.59160979000001</v>
      </c>
      <c r="EL287" s="3">
        <v>415.51592041999999</v>
      </c>
      <c r="EM287" s="3">
        <v>81.075689370000021</v>
      </c>
    </row>
    <row r="288" spans="37:143" x14ac:dyDescent="0.35">
      <c r="AK288" s="20" t="s">
        <v>961</v>
      </c>
      <c r="AL288" s="5">
        <v>3</v>
      </c>
      <c r="AM288" s="19">
        <v>-2.228543631990624</v>
      </c>
      <c r="AN288" s="5">
        <v>287</v>
      </c>
      <c r="AO288" s="4">
        <v>-0.21427387404924281</v>
      </c>
      <c r="AP288" s="3">
        <v>334.09677018999997</v>
      </c>
      <c r="AQ288" s="3">
        <v>425.20766352999999</v>
      </c>
      <c r="AR288" s="3">
        <v>-91.110893340000018</v>
      </c>
      <c r="AT288" s="20" t="s">
        <v>961</v>
      </c>
      <c r="AU288" s="5">
        <v>3</v>
      </c>
      <c r="AV288" s="19">
        <v>-1.60114695797383</v>
      </c>
      <c r="AW288" s="5">
        <v>287</v>
      </c>
      <c r="AX288" s="4">
        <v>-0.14070576481207475</v>
      </c>
      <c r="AY288" s="3">
        <v>767.07983887</v>
      </c>
      <c r="AZ288" s="3">
        <v>892.68588971999998</v>
      </c>
      <c r="BA288" s="3">
        <v>-125.60605084999997</v>
      </c>
      <c r="BC288" s="20" t="s">
        <v>815</v>
      </c>
      <c r="BD288" s="5">
        <v>23</v>
      </c>
      <c r="BE288" s="19">
        <v>-0.33992780209314677</v>
      </c>
      <c r="BF288" s="5">
        <v>287</v>
      </c>
      <c r="BG288" s="4">
        <v>-0.26807703892421009</v>
      </c>
      <c r="BH288" s="3">
        <v>75.71863359000001</v>
      </c>
      <c r="BI288" s="3">
        <v>103.45164398</v>
      </c>
      <c r="BJ288" s="3">
        <v>-27.73301038999999</v>
      </c>
      <c r="BL288" s="20" t="s">
        <v>902</v>
      </c>
      <c r="BM288" s="5">
        <v>138</v>
      </c>
      <c r="BN288" s="19">
        <v>-0.31674042103770189</v>
      </c>
      <c r="BO288" s="5">
        <v>287</v>
      </c>
      <c r="BP288" s="4">
        <v>-0.99949017355602976</v>
      </c>
      <c r="BQ288" s="3">
        <v>2.6615719999999999E-2</v>
      </c>
      <c r="BR288" s="3">
        <v>52.205452100000002</v>
      </c>
      <c r="BS288" s="3">
        <v>-52.17883638</v>
      </c>
      <c r="DE288" s="20" t="s">
        <v>776</v>
      </c>
      <c r="DF288" s="5">
        <v>10</v>
      </c>
      <c r="DG288" s="19">
        <v>0.74134667207071103</v>
      </c>
      <c r="DH288" s="5">
        <v>4</v>
      </c>
      <c r="DI288" s="4">
        <v>0.43789624263699212</v>
      </c>
      <c r="DJ288" s="3">
        <v>99.523773899999995</v>
      </c>
      <c r="DK288" s="3">
        <v>69.214850799999994</v>
      </c>
      <c r="DL288" s="3">
        <v>30.308923100000001</v>
      </c>
      <c r="DN288" s="20" t="s">
        <v>406</v>
      </c>
      <c r="DO288" s="5">
        <v>20</v>
      </c>
      <c r="DP288" s="19">
        <v>0.53049040741921905</v>
      </c>
      <c r="DQ288" s="5">
        <v>4</v>
      </c>
      <c r="DR288" s="4">
        <v>1.3753021801064533</v>
      </c>
      <c r="DS288" s="3">
        <v>71.874963610000009</v>
      </c>
      <c r="DT288" s="3">
        <v>30.25929257</v>
      </c>
      <c r="DU288" s="3">
        <v>41.615671040000009</v>
      </c>
      <c r="DW288" s="20" t="s">
        <v>776</v>
      </c>
      <c r="DX288" s="5">
        <v>8</v>
      </c>
      <c r="DY288" s="19">
        <v>0.89605840914579027</v>
      </c>
      <c r="DZ288" s="5">
        <v>4</v>
      </c>
      <c r="EA288" s="4">
        <v>0.39225554014713615</v>
      </c>
      <c r="EB288" s="3">
        <v>259.47559503000002</v>
      </c>
      <c r="EC288" s="3">
        <v>186.37066798999999</v>
      </c>
      <c r="ED288" s="3">
        <v>73.104927040000035</v>
      </c>
      <c r="EF288" s="20" t="s">
        <v>852</v>
      </c>
      <c r="EG288" s="5">
        <v>19</v>
      </c>
      <c r="EH288" s="19">
        <v>0.55269130721734983</v>
      </c>
      <c r="EI288" s="5">
        <v>4</v>
      </c>
      <c r="EJ288" s="4">
        <v>1.0799310049369768</v>
      </c>
      <c r="EK288" s="3">
        <v>175.35835105999996</v>
      </c>
      <c r="EL288" s="3">
        <v>84.309696160000001</v>
      </c>
      <c r="EM288" s="3">
        <v>91.04865489999996</v>
      </c>
    </row>
    <row r="289" spans="37:143" x14ac:dyDescent="0.35">
      <c r="AK289" s="20" t="s">
        <v>407</v>
      </c>
      <c r="AL289" s="5">
        <v>16</v>
      </c>
      <c r="AM289" s="19">
        <v>-2.7340135028764236</v>
      </c>
      <c r="AN289" s="5">
        <v>288</v>
      </c>
      <c r="AO289" s="4">
        <v>-0.70868175179241666</v>
      </c>
      <c r="AP289" s="3">
        <v>45.947962539999999</v>
      </c>
      <c r="AQ289" s="3">
        <v>157.72428546</v>
      </c>
      <c r="AR289" s="3">
        <v>-111.77632292000001</v>
      </c>
      <c r="AT289" s="20" t="s">
        <v>407</v>
      </c>
      <c r="AU289" s="5">
        <v>16</v>
      </c>
      <c r="AV289" s="19">
        <v>-2.0787644578072459</v>
      </c>
      <c r="AW289" s="5">
        <v>288</v>
      </c>
      <c r="AX289" s="4">
        <v>-0.64245899566018139</v>
      </c>
      <c r="AY289" s="3">
        <v>90.753856859999985</v>
      </c>
      <c r="AZ289" s="3">
        <v>253.82782886000001</v>
      </c>
      <c r="BA289" s="3">
        <v>-163.07397200000003</v>
      </c>
      <c r="BC289" s="20" t="s">
        <v>961</v>
      </c>
      <c r="BD289" s="5">
        <v>9</v>
      </c>
      <c r="BE289" s="19">
        <v>-0.63340880697682556</v>
      </c>
      <c r="BF289" s="5">
        <v>288</v>
      </c>
      <c r="BG289" s="4">
        <v>-0.21115848944361781</v>
      </c>
      <c r="BH289" s="3">
        <v>193.05259119999999</v>
      </c>
      <c r="BI289" s="3">
        <v>244.72924993999999</v>
      </c>
      <c r="BJ289" s="3">
        <v>-51.676658739999993</v>
      </c>
      <c r="BL289" s="20" t="s">
        <v>846</v>
      </c>
      <c r="BM289" s="5">
        <v>146</v>
      </c>
      <c r="BN289" s="19">
        <v>-0.45510839072861003</v>
      </c>
      <c r="BO289" s="5">
        <v>288</v>
      </c>
      <c r="BP289" s="4">
        <v>-0.99979996838791085</v>
      </c>
      <c r="BQ289" s="3">
        <v>1.4999999999999999E-2</v>
      </c>
      <c r="BR289" s="3">
        <v>74.988147339999983</v>
      </c>
      <c r="BS289" s="3">
        <v>-74.973147339999983</v>
      </c>
      <c r="DE289" s="20" t="s">
        <v>913</v>
      </c>
      <c r="DF289" s="5">
        <v>8</v>
      </c>
      <c r="DG289" s="19">
        <v>0.86478874217715085</v>
      </c>
      <c r="DH289" s="5">
        <v>3</v>
      </c>
      <c r="DI289" s="4">
        <v>0.69070587794161442</v>
      </c>
      <c r="DJ289" s="3">
        <v>86.543429549999999</v>
      </c>
      <c r="DK289" s="3">
        <v>51.187749850000003</v>
      </c>
      <c r="DL289" s="3">
        <v>35.355679699999996</v>
      </c>
      <c r="DN289" s="20" t="s">
        <v>826</v>
      </c>
      <c r="DO289" s="5">
        <v>6</v>
      </c>
      <c r="DP289" s="19">
        <v>0.90937991765697967</v>
      </c>
      <c r="DQ289" s="5">
        <v>3</v>
      </c>
      <c r="DR289" s="4">
        <v>0.2515732993550639</v>
      </c>
      <c r="DS289" s="3">
        <v>354.90855648000002</v>
      </c>
      <c r="DT289" s="3">
        <v>283.56993287000012</v>
      </c>
      <c r="DU289" s="3">
        <v>71.3386236099999</v>
      </c>
      <c r="DW289" s="20" t="s">
        <v>407</v>
      </c>
      <c r="DX289" s="5">
        <v>1</v>
      </c>
      <c r="DY289" s="19">
        <v>0.9238688536676023</v>
      </c>
      <c r="DZ289" s="5">
        <v>3</v>
      </c>
      <c r="EA289" s="4">
        <v>8.0762178319942812E-2</v>
      </c>
      <c r="EB289" s="3">
        <v>1008.65528382</v>
      </c>
      <c r="EC289" s="3">
        <v>933.28144160999989</v>
      </c>
      <c r="ED289" s="3">
        <v>75.373842210000134</v>
      </c>
      <c r="EF289" s="20" t="s">
        <v>939</v>
      </c>
      <c r="EG289" s="5">
        <v>6</v>
      </c>
      <c r="EH289" s="19">
        <v>0.57420785894782933</v>
      </c>
      <c r="EI289" s="5">
        <v>3</v>
      </c>
      <c r="EJ289" s="4">
        <v>0.12211850593174334</v>
      </c>
      <c r="EK289" s="3">
        <v>869.19511110000008</v>
      </c>
      <c r="EL289" s="3">
        <v>774.60188607999999</v>
      </c>
      <c r="EM289" s="3">
        <v>94.593225020000091</v>
      </c>
    </row>
    <row r="290" spans="37:143" x14ac:dyDescent="0.35">
      <c r="AK290" s="20" t="s">
        <v>831</v>
      </c>
      <c r="AL290" s="5">
        <v>2</v>
      </c>
      <c r="AM290" s="19">
        <v>-4.1307321671087838</v>
      </c>
      <c r="AN290" s="5">
        <v>289</v>
      </c>
      <c r="AO290" s="4">
        <v>-0.28116357067094033</v>
      </c>
      <c r="AP290" s="3">
        <v>431.76479512999998</v>
      </c>
      <c r="AQ290" s="3">
        <v>600.64400955999997</v>
      </c>
      <c r="AR290" s="3">
        <v>-168.87921442999999</v>
      </c>
      <c r="AT290" s="20" t="s">
        <v>939</v>
      </c>
      <c r="AU290" s="5">
        <v>12</v>
      </c>
      <c r="AV290" s="19">
        <v>-2.5762428652714906</v>
      </c>
      <c r="AW290" s="5">
        <v>289</v>
      </c>
      <c r="AX290" s="4">
        <v>-0.55965265191717661</v>
      </c>
      <c r="AY290" s="3">
        <v>159.01679207000001</v>
      </c>
      <c r="AZ290" s="3">
        <v>361.11672470000002</v>
      </c>
      <c r="BA290" s="3">
        <v>-202.09993263000001</v>
      </c>
      <c r="BC290" s="20" t="s">
        <v>887</v>
      </c>
      <c r="BD290" s="5">
        <v>5</v>
      </c>
      <c r="BE290" s="19">
        <v>-1.2411868396627905</v>
      </c>
      <c r="BF290" s="5">
        <v>289</v>
      </c>
      <c r="BG290" s="4">
        <v>-0.15157687098517569</v>
      </c>
      <c r="BH290" s="3">
        <v>566.79635931000007</v>
      </c>
      <c r="BI290" s="3">
        <v>668.05859002</v>
      </c>
      <c r="BJ290" s="3">
        <v>-101.26223070999993</v>
      </c>
      <c r="BL290" s="20" t="s">
        <v>961</v>
      </c>
      <c r="BM290" s="5">
        <v>9</v>
      </c>
      <c r="BN290" s="19">
        <v>-0.46523675248603469</v>
      </c>
      <c r="BO290" s="5">
        <v>289</v>
      </c>
      <c r="BP290" s="4">
        <v>-0.16336278676728189</v>
      </c>
      <c r="BQ290" s="3">
        <v>392.50840434999998</v>
      </c>
      <c r="BR290" s="3">
        <v>469.15006664999999</v>
      </c>
      <c r="BS290" s="3">
        <v>-76.641662300000007</v>
      </c>
      <c r="DE290" s="20" t="s">
        <v>887</v>
      </c>
      <c r="DF290" s="5">
        <v>4</v>
      </c>
      <c r="DG290" s="19">
        <v>1.6228875072161566</v>
      </c>
      <c r="DH290" s="5">
        <v>2</v>
      </c>
      <c r="DI290" s="4">
        <v>0.24197962891360403</v>
      </c>
      <c r="DJ290" s="3">
        <v>340.54401087000002</v>
      </c>
      <c r="DK290" s="3">
        <v>274.19452215000001</v>
      </c>
      <c r="DL290" s="3">
        <v>66.349488720000011</v>
      </c>
      <c r="DN290" s="20" t="s">
        <v>913</v>
      </c>
      <c r="DO290" s="5">
        <v>8</v>
      </c>
      <c r="DP290" s="19">
        <v>1.1310152632965824</v>
      </c>
      <c r="DQ290" s="5">
        <v>2</v>
      </c>
      <c r="DR290" s="4">
        <v>0.97002513621123732</v>
      </c>
      <c r="DS290" s="3">
        <v>180.19245895</v>
      </c>
      <c r="DT290" s="3">
        <v>91.467086200000011</v>
      </c>
      <c r="DU290" s="3">
        <v>88.725372749999991</v>
      </c>
      <c r="DW290" s="20" t="s">
        <v>966</v>
      </c>
      <c r="DX290" s="5">
        <v>7</v>
      </c>
      <c r="DY290" s="19">
        <v>1.3773608288411467</v>
      </c>
      <c r="DZ290" s="5">
        <v>2</v>
      </c>
      <c r="EA290" s="4">
        <v>0.30782634044894075</v>
      </c>
      <c r="EB290" s="3">
        <v>477.42192188000001</v>
      </c>
      <c r="EC290" s="3">
        <v>365.049936</v>
      </c>
      <c r="ED290" s="3">
        <v>112.37198588000001</v>
      </c>
      <c r="EF290" s="20" t="s">
        <v>831</v>
      </c>
      <c r="EG290" s="5">
        <v>4</v>
      </c>
      <c r="EH290" s="19">
        <v>1.6090722619341291</v>
      </c>
      <c r="EI290" s="5">
        <v>2</v>
      </c>
      <c r="EJ290" s="4">
        <v>0.21250609823510214</v>
      </c>
      <c r="EK290" s="3">
        <v>1512.4428828800001</v>
      </c>
      <c r="EL290" s="3">
        <v>1247.3692999</v>
      </c>
      <c r="EM290" s="3">
        <v>265.07358298000008</v>
      </c>
    </row>
    <row r="291" spans="37:143" x14ac:dyDescent="0.35">
      <c r="AK291" s="20" t="s">
        <v>939</v>
      </c>
      <c r="AL291" s="5">
        <v>12</v>
      </c>
      <c r="AM291" s="19">
        <v>-5.3120400736692206</v>
      </c>
      <c r="AN291" s="5">
        <v>290</v>
      </c>
      <c r="AO291" s="4">
        <v>-0.73874878027310853</v>
      </c>
      <c r="AP291" s="3">
        <v>76.801916250000005</v>
      </c>
      <c r="AQ291" s="3">
        <v>293.97725427</v>
      </c>
      <c r="AR291" s="3">
        <v>-217.17533802</v>
      </c>
      <c r="AT291" s="20" t="s">
        <v>831</v>
      </c>
      <c r="AU291" s="5">
        <v>2</v>
      </c>
      <c r="AV291" s="19">
        <v>-3.2152842344742605</v>
      </c>
      <c r="AW291" s="5">
        <v>290</v>
      </c>
      <c r="AX291" s="4">
        <v>-0.21146235536194902</v>
      </c>
      <c r="AY291" s="3">
        <v>940.56346210000015</v>
      </c>
      <c r="AZ291" s="3">
        <v>1192.79462242</v>
      </c>
      <c r="BA291" s="3">
        <v>-252.23116031999984</v>
      </c>
      <c r="BC291" s="20" t="s">
        <v>826</v>
      </c>
      <c r="BD291" s="5">
        <v>3</v>
      </c>
      <c r="BE291" s="19">
        <v>-4.4912273761069503</v>
      </c>
      <c r="BF291" s="5">
        <v>290</v>
      </c>
      <c r="BG291" s="4">
        <v>-0.28623014420808857</v>
      </c>
      <c r="BH291" s="3">
        <v>913.73067307000008</v>
      </c>
      <c r="BI291" s="3">
        <v>1280.14746722</v>
      </c>
      <c r="BJ291" s="3">
        <v>-366.41679414999987</v>
      </c>
      <c r="BL291" s="20" t="s">
        <v>826</v>
      </c>
      <c r="BM291" s="5">
        <v>3</v>
      </c>
      <c r="BN291" s="19">
        <v>-3.3303124066245098</v>
      </c>
      <c r="BO291" s="5">
        <v>290</v>
      </c>
      <c r="BP291" s="4">
        <v>-0.22487296280852831</v>
      </c>
      <c r="BQ291" s="3">
        <v>1891.0870439400001</v>
      </c>
      <c r="BR291" s="3">
        <v>2439.71239965</v>
      </c>
      <c r="BS291" s="3">
        <v>-548.62535570999989</v>
      </c>
      <c r="DE291" s="20" t="s">
        <v>966</v>
      </c>
      <c r="DF291" s="5">
        <v>1</v>
      </c>
      <c r="DG291" s="19">
        <v>4.4559320255379724</v>
      </c>
      <c r="DH291" s="5">
        <v>1</v>
      </c>
      <c r="DI291" s="4">
        <v>0.38539102115285639</v>
      </c>
      <c r="DJ291" s="3">
        <v>654.87512895999998</v>
      </c>
      <c r="DK291" s="3">
        <v>472.70057258999998</v>
      </c>
      <c r="DL291" s="3">
        <v>182.17455637</v>
      </c>
      <c r="DN291" s="20" t="s">
        <v>966</v>
      </c>
      <c r="DO291" s="5">
        <v>1</v>
      </c>
      <c r="DP291" s="19">
        <v>4.5063940780252301</v>
      </c>
      <c r="DQ291" s="5">
        <v>1</v>
      </c>
      <c r="DR291" s="4">
        <v>0.38206786319801944</v>
      </c>
      <c r="DS291" s="3">
        <v>1278.7845874300001</v>
      </c>
      <c r="DT291" s="3">
        <v>925.26902728999994</v>
      </c>
      <c r="DU291" s="3">
        <v>353.51556014000016</v>
      </c>
      <c r="DW291" s="20" t="s">
        <v>831</v>
      </c>
      <c r="DX291" s="5">
        <v>4</v>
      </c>
      <c r="DY291" s="19">
        <v>2.1840060053168657</v>
      </c>
      <c r="DZ291" s="5">
        <v>1</v>
      </c>
      <c r="EA291" s="4">
        <v>0.29976307134109015</v>
      </c>
      <c r="EB291" s="3">
        <v>772.59202382000001</v>
      </c>
      <c r="EC291" s="3">
        <v>594.40988965999998</v>
      </c>
      <c r="ED291" s="3">
        <v>178.18213416000003</v>
      </c>
      <c r="EF291" s="20" t="s">
        <v>407</v>
      </c>
      <c r="EG291" s="5">
        <v>1</v>
      </c>
      <c r="EH291" s="19">
        <v>1.9381910162333285</v>
      </c>
      <c r="EI291" s="5">
        <v>1</v>
      </c>
      <c r="EJ291" s="4">
        <v>0.16851191507691632</v>
      </c>
      <c r="EK291" s="3">
        <v>2214.06316814</v>
      </c>
      <c r="EL291" s="3">
        <v>1894.7715804799998</v>
      </c>
      <c r="EM291" s="3">
        <v>319.29158766000023</v>
      </c>
    </row>
    <row r="292" spans="37:143" x14ac:dyDescent="0.35">
      <c r="AK292" s="20" t="s">
        <v>368</v>
      </c>
      <c r="AL292" s="5">
        <v>1</v>
      </c>
      <c r="AM292" s="19">
        <v>-5.4976918654534863</v>
      </c>
      <c r="AN292" s="5">
        <v>291</v>
      </c>
      <c r="AO292" s="4">
        <v>-5.4976918654534912E-2</v>
      </c>
      <c r="AP292" s="3">
        <v>3863.5948577500003</v>
      </c>
      <c r="AQ292" s="3">
        <v>4088.3603099400007</v>
      </c>
      <c r="AR292" s="3">
        <v>-224.76545219000036</v>
      </c>
      <c r="AT292" s="20" t="s">
        <v>368</v>
      </c>
      <c r="AU292" s="5">
        <v>1</v>
      </c>
      <c r="AV292" s="19">
        <v>-1.7693417999479217</v>
      </c>
      <c r="AW292" s="5">
        <v>288</v>
      </c>
      <c r="AX292" s="4">
        <v>-1.7693417999479211E-2</v>
      </c>
      <c r="AY292" s="3">
        <v>7705.9541520900002</v>
      </c>
      <c r="AZ292" s="3">
        <v>7844.7546756699985</v>
      </c>
      <c r="BA292" s="3">
        <v>-138.8005235799983</v>
      </c>
      <c r="BC292" s="20" t="s">
        <v>368</v>
      </c>
      <c r="BD292" s="5">
        <v>1</v>
      </c>
      <c r="BE292" s="19">
        <v>2.2965079995905229</v>
      </c>
      <c r="BF292" s="5">
        <v>1</v>
      </c>
      <c r="BG292" s="4">
        <v>2.2965079995905135E-2</v>
      </c>
      <c r="BH292" s="3">
        <v>8345.8608026299989</v>
      </c>
      <c r="BI292" s="3">
        <v>8158.5001930499975</v>
      </c>
      <c r="BJ292" s="3">
        <v>187.36060958000144</v>
      </c>
      <c r="BL292" s="20" t="s">
        <v>368</v>
      </c>
      <c r="BM292" s="5">
        <v>1</v>
      </c>
      <c r="BN292" s="19">
        <v>-1.3295422421828591</v>
      </c>
      <c r="BO292" s="5">
        <v>290</v>
      </c>
      <c r="BP292" s="4">
        <v>-1.3295422421828573E-2</v>
      </c>
      <c r="BQ292" s="3">
        <v>16254.665741800005</v>
      </c>
      <c r="BR292" s="3">
        <v>16473.690414710003</v>
      </c>
      <c r="BS292" s="3">
        <v>-219.02467290999812</v>
      </c>
      <c r="DE292" s="20" t="s">
        <v>368</v>
      </c>
      <c r="DF292" s="5">
        <v>1</v>
      </c>
      <c r="DG292" s="19">
        <v>-5.4976918654534863</v>
      </c>
      <c r="DH292" s="5">
        <v>291</v>
      </c>
      <c r="DI292" s="4">
        <v>-5.4976918654534912E-2</v>
      </c>
      <c r="DJ292" s="3">
        <v>3863.5948577500003</v>
      </c>
      <c r="DK292" s="3">
        <v>4088.3603099400007</v>
      </c>
      <c r="DL292" s="3">
        <v>-224.76545219000036</v>
      </c>
      <c r="DN292" s="20" t="s">
        <v>368</v>
      </c>
      <c r="DO292" s="5">
        <v>1</v>
      </c>
      <c r="DP292" s="19">
        <v>-1.7693417999479217</v>
      </c>
      <c r="DQ292" s="5">
        <v>288</v>
      </c>
      <c r="DR292" s="4">
        <v>-1.7693417999479211E-2</v>
      </c>
      <c r="DS292" s="3">
        <v>7705.9541520900002</v>
      </c>
      <c r="DT292" s="3">
        <v>7844.7546756699985</v>
      </c>
      <c r="DU292" s="3">
        <v>-138.8005235799983</v>
      </c>
      <c r="DW292" s="20" t="s">
        <v>368</v>
      </c>
      <c r="DX292" s="5">
        <v>1</v>
      </c>
      <c r="DY292" s="19">
        <v>2.2965079995905229</v>
      </c>
      <c r="DZ292" s="5">
        <v>1</v>
      </c>
      <c r="EA292" s="4">
        <v>2.2965079995905135E-2</v>
      </c>
      <c r="EB292" s="3">
        <v>8345.8608026299989</v>
      </c>
      <c r="EC292" s="3">
        <v>8158.5001930499975</v>
      </c>
      <c r="ED292" s="3">
        <v>187.36060958000144</v>
      </c>
      <c r="EF292" s="20" t="s">
        <v>368</v>
      </c>
      <c r="EG292" s="5">
        <v>1</v>
      </c>
      <c r="EH292" s="19">
        <v>-1.3295422421828591</v>
      </c>
      <c r="EI292" s="5">
        <v>290</v>
      </c>
      <c r="EJ292" s="4">
        <v>-1.3295422421828573E-2</v>
      </c>
      <c r="EK292" s="3">
        <v>16254.665741800005</v>
      </c>
      <c r="EL292" s="3">
        <v>16473.690414710003</v>
      </c>
      <c r="EM292" s="3">
        <v>-219.02467290999812</v>
      </c>
    </row>
  </sheetData>
  <pageMargins left="0.7" right="0.7" top="0.75" bottom="0.75" header="0.3" footer="0.3"/>
  <pageSetup paperSize="9" orientation="portrait" r:id="rId17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8"/>
  </sheetPr>
  <dimension ref="B2:AD102"/>
  <sheetViews>
    <sheetView topLeftCell="C1" workbookViewId="0">
      <selection activeCell="L16" sqref="L16"/>
    </sheetView>
  </sheetViews>
  <sheetFormatPr baseColWidth="10" defaultRowHeight="14.5" x14ac:dyDescent="0.35"/>
  <cols>
    <col min="1" max="1" width="35.81640625" customWidth="1"/>
    <col min="2" max="2" width="35.6328125" bestFit="1" customWidth="1"/>
    <col min="3" max="3" width="19.1796875" bestFit="1" customWidth="1"/>
    <col min="4" max="4" width="17.90625" bestFit="1" customWidth="1"/>
    <col min="5" max="5" width="15.08984375" bestFit="1" customWidth="1"/>
    <col min="6" max="6" width="7" customWidth="1"/>
    <col min="7" max="7" width="35.6328125" bestFit="1" customWidth="1"/>
    <col min="8" max="8" width="19.36328125" bestFit="1" customWidth="1"/>
    <col min="9" max="9" width="18.08984375" bestFit="1" customWidth="1"/>
    <col min="10" max="10" width="15.26953125" bestFit="1" customWidth="1"/>
    <col min="12" max="12" width="35.54296875" bestFit="1" customWidth="1"/>
    <col min="17" max="17" width="36.7265625" bestFit="1" customWidth="1"/>
    <col min="22" max="22" width="36.7265625" bestFit="1" customWidth="1"/>
    <col min="27" max="27" width="36.453125" bestFit="1" customWidth="1"/>
  </cols>
  <sheetData>
    <row r="2" spans="2:30" x14ac:dyDescent="0.35">
      <c r="B2" s="1" t="s">
        <v>51</v>
      </c>
      <c r="C2" t="s">
        <v>584</v>
      </c>
      <c r="D2" t="s">
        <v>582</v>
      </c>
      <c r="E2" t="s">
        <v>583</v>
      </c>
      <c r="G2" s="1" t="s">
        <v>51</v>
      </c>
      <c r="H2" t="s">
        <v>1206</v>
      </c>
      <c r="I2" t="s">
        <v>614</v>
      </c>
      <c r="J2" t="s">
        <v>615</v>
      </c>
      <c r="L2" t="s">
        <v>1252</v>
      </c>
      <c r="N2" s="201"/>
      <c r="O2" s="201"/>
      <c r="Q2" t="s">
        <v>1253</v>
      </c>
      <c r="S2" s="201"/>
      <c r="T2" s="201"/>
      <c r="V2" s="349" t="s">
        <v>1254</v>
      </c>
      <c r="W2" s="349"/>
      <c r="X2" s="201"/>
      <c r="Y2" s="201"/>
      <c r="AA2" s="349" t="s">
        <v>1255</v>
      </c>
      <c r="AB2" s="349"/>
    </row>
    <row r="3" spans="2:30" x14ac:dyDescent="0.35">
      <c r="B3" s="20" t="s">
        <v>535</v>
      </c>
      <c r="C3" s="3">
        <v>0.54241325229850246</v>
      </c>
      <c r="D3" s="3">
        <v>67.367376749999949</v>
      </c>
      <c r="E3" s="90">
        <v>6.4094607914139567E-2</v>
      </c>
      <c r="F3" s="90"/>
      <c r="G3" s="20" t="s">
        <v>535</v>
      </c>
      <c r="H3" s="19">
        <v>1.1185384337719799</v>
      </c>
      <c r="I3" s="3">
        <v>285.29205685000022</v>
      </c>
      <c r="J3" s="90">
        <v>0.49501448445490426</v>
      </c>
      <c r="L3" t="s">
        <v>1250</v>
      </c>
      <c r="M3" t="s">
        <v>1251</v>
      </c>
      <c r="N3" t="s">
        <v>1256</v>
      </c>
      <c r="O3" t="s">
        <v>45</v>
      </c>
      <c r="Q3" t="s">
        <v>1250</v>
      </c>
      <c r="R3" t="s">
        <v>1251</v>
      </c>
      <c r="S3" t="s">
        <v>1256</v>
      </c>
      <c r="T3" t="s">
        <v>45</v>
      </c>
      <c r="V3" t="s">
        <v>1250</v>
      </c>
      <c r="W3" t="s">
        <v>1251</v>
      </c>
      <c r="X3" t="s">
        <v>1256</v>
      </c>
      <c r="Y3" t="s">
        <v>45</v>
      </c>
      <c r="AA3" t="s">
        <v>1250</v>
      </c>
      <c r="AB3" t="s">
        <v>1251</v>
      </c>
      <c r="AC3" t="s">
        <v>1256</v>
      </c>
      <c r="AD3" t="s">
        <v>45</v>
      </c>
    </row>
    <row r="4" spans="2:30" x14ac:dyDescent="0.35">
      <c r="B4" s="20" t="s">
        <v>556</v>
      </c>
      <c r="C4" s="3">
        <v>0.37365876479559312</v>
      </c>
      <c r="D4" s="3">
        <v>46.408178040000003</v>
      </c>
      <c r="E4" s="90">
        <v>0.94615942622944882</v>
      </c>
      <c r="F4" s="90"/>
      <c r="G4" s="20" t="s">
        <v>538</v>
      </c>
      <c r="H4" s="19">
        <v>2.3032711070573083E-2</v>
      </c>
      <c r="I4" s="3">
        <v>5.8746747699999986</v>
      </c>
      <c r="J4" s="90">
        <v>0.27592255513723019</v>
      </c>
      <c r="L4" t="str">
        <f t="shared" ref="L4:M8" si="0">B3</f>
        <v>71 PIEDRA, METAL. PRECIO.; JOYER.</v>
      </c>
      <c r="M4" s="189">
        <f t="shared" si="0"/>
        <v>0.54241325229850246</v>
      </c>
      <c r="N4" s="202">
        <f t="shared" ref="N4:O4" si="1">D3</f>
        <v>67.367376749999949</v>
      </c>
      <c r="O4" s="187">
        <f t="shared" si="1"/>
        <v>6.4094607914139567E-2</v>
      </c>
      <c r="Q4" t="str">
        <f>B99</f>
        <v>87 VEHÍCULOS AUTOMÓVILES; TRACTOR</v>
      </c>
      <c r="R4" s="189">
        <f>C99</f>
        <v>-4.8092765856953328</v>
      </c>
      <c r="S4" s="202">
        <f t="shared" ref="S4:T4" si="2">D99</f>
        <v>-597.30905590999964</v>
      </c>
      <c r="T4" s="187">
        <f t="shared" si="2"/>
        <v>-0.52302608134153594</v>
      </c>
      <c r="V4" t="str">
        <f>G3</f>
        <v>71 PIEDRA, METAL. PRECIO.; JOYER.</v>
      </c>
      <c r="W4" s="189">
        <f>H3</f>
        <v>1.1185384337719799</v>
      </c>
      <c r="X4" s="202">
        <f t="shared" ref="X4:Y8" si="3">I3</f>
        <v>285.29205685000022</v>
      </c>
      <c r="Y4" s="187">
        <f t="shared" si="3"/>
        <v>0.49501448445490426</v>
      </c>
      <c r="AA4" t="str">
        <f>G99</f>
        <v>84 MÁQUINAS Y APARATOS MECÁNICOS</v>
      </c>
      <c r="AB4" s="189">
        <f>H99</f>
        <v>-4.013747343606763</v>
      </c>
      <c r="AC4" s="202">
        <f t="shared" ref="AC4:AD4" si="4">I99</f>
        <v>-1023.7379429800003</v>
      </c>
      <c r="AD4" s="187">
        <f t="shared" si="4"/>
        <v>-0.33108915631831581</v>
      </c>
    </row>
    <row r="5" spans="2:30" x14ac:dyDescent="0.35">
      <c r="B5" s="20" t="s">
        <v>549</v>
      </c>
      <c r="C5" s="3">
        <v>8.8060117792496034E-2</v>
      </c>
      <c r="D5" s="3">
        <v>10.93700994000001</v>
      </c>
      <c r="E5" s="90">
        <v>0.25759555224585484</v>
      </c>
      <c r="F5" s="90"/>
      <c r="G5" s="20" t="s">
        <v>529</v>
      </c>
      <c r="H5" s="19">
        <v>3.1262590178466705E-3</v>
      </c>
      <c r="I5" s="3">
        <v>0.79737704000000065</v>
      </c>
      <c r="J5" s="90">
        <v>4.4511430177232469E-2</v>
      </c>
      <c r="L5" t="str">
        <f t="shared" si="0"/>
        <v>93 ARMAS Y MUNICIONES; ACCESORIOS</v>
      </c>
      <c r="M5" s="189">
        <f t="shared" si="0"/>
        <v>0.37365876479559312</v>
      </c>
      <c r="N5" s="202">
        <f t="shared" ref="N5:N8" si="5">D4</f>
        <v>46.408178040000003</v>
      </c>
      <c r="O5" s="187">
        <f t="shared" ref="O5:O8" si="6">E4</f>
        <v>0.94615942622944882</v>
      </c>
      <c r="Q5" t="str">
        <f>B98</f>
        <v>88 AERONAVES; VEHÍCULOS ESPACIALE</v>
      </c>
      <c r="R5" s="189">
        <f>C98</f>
        <v>-4.1967437740541298</v>
      </c>
      <c r="S5" s="202">
        <f t="shared" ref="S5:T5" si="7">D98</f>
        <v>-521.23287503000006</v>
      </c>
      <c r="T5" s="187">
        <f t="shared" si="7"/>
        <v>-0.66323823850617825</v>
      </c>
      <c r="V5" t="str">
        <f t="shared" ref="V5:V8" si="8">G4</f>
        <v>74 COBRE Y SUS MANUFACTURAS</v>
      </c>
      <c r="W5" s="189">
        <f t="shared" ref="W5:W8" si="9">H4</f>
        <v>2.3032711070573083E-2</v>
      </c>
      <c r="X5" s="202">
        <f t="shared" si="3"/>
        <v>5.8746747699999986</v>
      </c>
      <c r="Y5" s="187">
        <f t="shared" si="3"/>
        <v>0.27592255513723019</v>
      </c>
      <c r="AA5" t="str">
        <f>G98</f>
        <v>85 APARATOS Y MATERIAL ELÉCTRICOS</v>
      </c>
      <c r="AB5" s="189">
        <f>H98</f>
        <v>-3.3402946346447306</v>
      </c>
      <c r="AC5" s="202">
        <f t="shared" ref="AC5:AD5" si="10">I98</f>
        <v>-851.96851358000004</v>
      </c>
      <c r="AD5" s="187">
        <f t="shared" si="10"/>
        <v>-0.26973896484903015</v>
      </c>
    </row>
    <row r="6" spans="2:30" x14ac:dyDescent="0.35">
      <c r="B6" s="20" t="s">
        <v>470</v>
      </c>
      <c r="C6" s="3">
        <v>5.9460635576048693E-2</v>
      </c>
      <c r="D6" s="3">
        <v>7.3849726600000007</v>
      </c>
      <c r="E6" s="90">
        <v>4.4233264110364665</v>
      </c>
      <c r="F6" s="90"/>
      <c r="G6" s="20" t="s">
        <v>517</v>
      </c>
      <c r="H6" s="19">
        <v>3.6852546951687018E-4</v>
      </c>
      <c r="I6" s="3">
        <v>9.3995329999999599E-2</v>
      </c>
      <c r="J6" s="90">
        <v>9.630374127169361E-2</v>
      </c>
      <c r="L6" t="str">
        <f t="shared" si="0"/>
        <v>86 VEHÍCULOS, MATERIAL FERROVIARI</v>
      </c>
      <c r="M6" s="189">
        <f t="shared" si="0"/>
        <v>8.8060117792496034E-2</v>
      </c>
      <c r="N6" s="202">
        <f t="shared" si="5"/>
        <v>10.93700994000001</v>
      </c>
      <c r="O6" s="187">
        <f t="shared" si="6"/>
        <v>0.25759555224585484</v>
      </c>
      <c r="Q6" t="str">
        <f>B97</f>
        <v>29 PRODUCTOS QUÍMICOS ORGÁNICOS</v>
      </c>
      <c r="R6" s="189">
        <f>C97</f>
        <v>-2.846539944496981</v>
      </c>
      <c r="S6" s="202">
        <f t="shared" ref="S6:T6" si="11">D97</f>
        <v>-353.5384286100001</v>
      </c>
      <c r="T6" s="187">
        <f t="shared" si="11"/>
        <v>-0.85771434975513006</v>
      </c>
      <c r="V6" t="str">
        <f t="shared" si="8"/>
        <v>65 ARTÍCULOS DE SOMBRERERÍA</v>
      </c>
      <c r="W6" s="189">
        <f t="shared" si="9"/>
        <v>3.1262590178466705E-3</v>
      </c>
      <c r="X6" s="202">
        <f t="shared" si="3"/>
        <v>0.79737704000000065</v>
      </c>
      <c r="Y6" s="187">
        <f t="shared" si="3"/>
        <v>4.4511430177232469E-2</v>
      </c>
      <c r="AA6" t="str">
        <f>G97</f>
        <v>87 VEHÍCULOS AUTOMÓVILES; TRACTOR</v>
      </c>
      <c r="AB6" s="189">
        <f>H97</f>
        <v>-2.8043069682755264</v>
      </c>
      <c r="AC6" s="202">
        <f t="shared" ref="AC6:AD6" si="12">I97</f>
        <v>-715.26062839000042</v>
      </c>
      <c r="AD6" s="187">
        <f t="shared" si="12"/>
        <v>-0.30024705113054384</v>
      </c>
    </row>
    <row r="7" spans="2:30" x14ac:dyDescent="0.35">
      <c r="B7" s="20" t="s">
        <v>536</v>
      </c>
      <c r="C7" s="3">
        <v>1.0255947523329234E-2</v>
      </c>
      <c r="D7" s="3">
        <v>1.2737820799999966</v>
      </c>
      <c r="E7" s="90">
        <v>2.0629323945589251E-2</v>
      </c>
      <c r="F7" s="90"/>
      <c r="G7" s="20" t="s">
        <v>552</v>
      </c>
      <c r="H7" s="19">
        <v>2.2326221389179195E-4</v>
      </c>
      <c r="I7" s="3">
        <v>5.6944789999999745E-2</v>
      </c>
      <c r="J7" s="90">
        <v>1.7708147415110176E-2</v>
      </c>
      <c r="L7" t="str">
        <f t="shared" si="0"/>
        <v>06 PLANTAS VIVAS; PRO. FLORICULTU</v>
      </c>
      <c r="M7" s="189">
        <f t="shared" si="0"/>
        <v>5.9460635576048693E-2</v>
      </c>
      <c r="N7" s="202">
        <f t="shared" si="5"/>
        <v>7.3849726600000007</v>
      </c>
      <c r="O7" s="187">
        <f t="shared" si="6"/>
        <v>4.4233264110364665</v>
      </c>
      <c r="Q7" t="str">
        <f>B96</f>
        <v>84 MÁQUINAS Y APARATOS MECÁNICOS</v>
      </c>
      <c r="R7" s="189">
        <f>C96</f>
        <v>-2.2659487203179811</v>
      </c>
      <c r="S7" s="202">
        <f t="shared" ref="S7:T7" si="13">D96</f>
        <v>-281.42937233000043</v>
      </c>
      <c r="T7" s="187">
        <f t="shared" si="13"/>
        <v>-0.22897745225649857</v>
      </c>
      <c r="V7" t="str">
        <f t="shared" si="8"/>
        <v>53 OTRAS FIBRAS TEXTILES VEGETALE</v>
      </c>
      <c r="W7" s="189">
        <f t="shared" si="9"/>
        <v>3.6852546951687018E-4</v>
      </c>
      <c r="X7" s="202">
        <f t="shared" si="3"/>
        <v>9.3995329999999599E-2</v>
      </c>
      <c r="Y7" s="187">
        <f t="shared" si="3"/>
        <v>9.630374127169361E-2</v>
      </c>
      <c r="AA7" t="str">
        <f>G96</f>
        <v>90 APARATOS ÓPTICOS, MEDIDA, MÉDI</v>
      </c>
      <c r="AB7" s="189">
        <f>H96</f>
        <v>-1.4930432605961634</v>
      </c>
      <c r="AC7" s="202">
        <f t="shared" ref="AC7:AD7" si="14">I96</f>
        <v>-380.81246912999973</v>
      </c>
      <c r="AD7" s="187">
        <f t="shared" si="14"/>
        <v>-0.34758607017215315</v>
      </c>
    </row>
    <row r="8" spans="2:30" x14ac:dyDescent="0.35">
      <c r="B8" s="20" t="s">
        <v>477</v>
      </c>
      <c r="C8" s="3">
        <v>2.8946603339343223E-3</v>
      </c>
      <c r="D8" s="3">
        <v>0.35951495000000122</v>
      </c>
      <c r="E8" s="90">
        <v>5.6819797386626014E-2</v>
      </c>
      <c r="F8" s="90"/>
      <c r="G8" s="20" t="s">
        <v>509</v>
      </c>
      <c r="H8" s="19">
        <v>1.1233716233373277E-4</v>
      </c>
      <c r="I8" s="3">
        <v>2.8652480000000008E-2</v>
      </c>
      <c r="J8" s="90">
        <v>0.25054733076511759</v>
      </c>
      <c r="L8" t="str">
        <f t="shared" si="0"/>
        <v>72 FUNDICIÓN, HIERRO Y ACERO</v>
      </c>
      <c r="M8" s="189">
        <f t="shared" si="0"/>
        <v>1.0255947523329234E-2</v>
      </c>
      <c r="N8" s="202">
        <f t="shared" si="5"/>
        <v>1.2737820799999966</v>
      </c>
      <c r="O8" s="187">
        <f t="shared" si="6"/>
        <v>2.0629323945589251E-2</v>
      </c>
      <c r="Q8" t="str">
        <f>B95</f>
        <v>85 APARATOS Y MATERIAL ELÉCTRICOS</v>
      </c>
      <c r="R8" s="189">
        <f>C95</f>
        <v>-2.1410619295976074</v>
      </c>
      <c r="S8" s="202">
        <f t="shared" ref="S8:T8" si="15">D95</f>
        <v>-265.9185133200001</v>
      </c>
      <c r="T8" s="187">
        <f t="shared" si="15"/>
        <v>-0.32656712589319581</v>
      </c>
      <c r="V8" t="str">
        <f t="shared" si="8"/>
        <v>89 BARCOS Y EMBARCACIONES</v>
      </c>
      <c r="W8" s="189">
        <f t="shared" si="9"/>
        <v>2.2326221389179195E-4</v>
      </c>
      <c r="X8" s="202">
        <f t="shared" si="3"/>
        <v>5.6944789999999745E-2</v>
      </c>
      <c r="Y8" s="187">
        <f t="shared" si="3"/>
        <v>1.7708147415110176E-2</v>
      </c>
      <c r="AA8" t="str">
        <f>G95</f>
        <v>88 AERONAVES; VEHÍCULOS ESPACIALE</v>
      </c>
      <c r="AB8" s="189">
        <f>H95</f>
        <v>-1.1424018831388403</v>
      </c>
      <c r="AC8" s="202">
        <f t="shared" ref="AC8:AD8" si="16">I95</f>
        <v>-291.37861798</v>
      </c>
      <c r="AD8" s="187">
        <f t="shared" si="16"/>
        <v>-0.4731139330276477</v>
      </c>
    </row>
    <row r="9" spans="2:30" x14ac:dyDescent="0.35">
      <c r="B9" s="20" t="s">
        <v>500</v>
      </c>
      <c r="C9" s="3">
        <v>2.0483861406988524E-3</v>
      </c>
      <c r="D9" s="3">
        <v>0.25440824000000006</v>
      </c>
      <c r="E9" s="90">
        <v>0.15588814605922674</v>
      </c>
      <c r="F9" s="90"/>
      <c r="G9" s="20" t="s">
        <v>561</v>
      </c>
      <c r="H9" s="19"/>
      <c r="I9" s="3"/>
      <c r="J9" s="90">
        <v>-1</v>
      </c>
    </row>
    <row r="10" spans="2:30" x14ac:dyDescent="0.35">
      <c r="B10" s="20" t="s">
        <v>529</v>
      </c>
      <c r="C10" s="3">
        <v>1.6658063799048206E-3</v>
      </c>
      <c r="D10" s="3">
        <v>0.20689207999999937</v>
      </c>
      <c r="E10" s="90">
        <v>8.1261274156898544E-2</v>
      </c>
      <c r="F10" s="90"/>
      <c r="G10" s="20" t="s">
        <v>464</v>
      </c>
      <c r="H10" s="19"/>
      <c r="I10" s="3"/>
      <c r="J10" s="90">
        <v>-1</v>
      </c>
    </row>
    <row r="11" spans="2:30" x14ac:dyDescent="0.35">
      <c r="B11" s="20" t="s">
        <v>539</v>
      </c>
      <c r="C11" s="3">
        <v>1.6484754527147599E-3</v>
      </c>
      <c r="D11" s="3">
        <v>0.20473959000000003</v>
      </c>
      <c r="E11" s="90">
        <v>3.5854242074583773</v>
      </c>
      <c r="F11" s="90"/>
      <c r="G11" s="20" t="s">
        <v>478</v>
      </c>
      <c r="H11" s="19">
        <v>-2.0651938762829509E-5</v>
      </c>
      <c r="I11" s="3">
        <v>-5.2674400000000017E-3</v>
      </c>
      <c r="J11" s="90">
        <v>-0.19836060202893113</v>
      </c>
    </row>
    <row r="12" spans="2:30" x14ac:dyDescent="0.35">
      <c r="B12" s="20" t="s">
        <v>478</v>
      </c>
      <c r="C12" s="3">
        <v>6.13660588179215E-4</v>
      </c>
      <c r="D12" s="3">
        <v>7.6216250000000013E-2</v>
      </c>
      <c r="E12" s="90">
        <v>1.9253217784765617</v>
      </c>
      <c r="F12" s="90"/>
      <c r="G12" s="20" t="s">
        <v>544</v>
      </c>
      <c r="H12" s="19">
        <v>-1.3929582611955428E-4</v>
      </c>
      <c r="I12" s="3">
        <v>-3.5528499999999852E-2</v>
      </c>
      <c r="J12" s="90">
        <v>-5.8349577539188457E-3</v>
      </c>
    </row>
    <row r="13" spans="2:30" x14ac:dyDescent="0.35">
      <c r="B13" s="20" t="s">
        <v>464</v>
      </c>
      <c r="C13" s="3"/>
      <c r="D13" s="3"/>
      <c r="E13" s="90">
        <v>-1</v>
      </c>
      <c r="F13" s="90"/>
      <c r="G13" s="20" t="s">
        <v>514</v>
      </c>
      <c r="H13" s="19">
        <v>-1.5924972728208241E-4</v>
      </c>
      <c r="I13" s="3">
        <v>-4.0617899999999985E-2</v>
      </c>
      <c r="J13" s="90">
        <v>-0.13955902770774742</v>
      </c>
    </row>
    <row r="14" spans="2:30" x14ac:dyDescent="0.35">
      <c r="B14" s="20" t="s">
        <v>561</v>
      </c>
      <c r="C14" s="3">
        <v>-1.3298297592184324E-5</v>
      </c>
      <c r="D14" s="3">
        <v>-1.65164E-3</v>
      </c>
      <c r="E14" s="90">
        <v>-1</v>
      </c>
      <c r="F14" s="90"/>
      <c r="G14" s="20" t="s">
        <v>507</v>
      </c>
      <c r="H14" s="19">
        <v>-3.3412708303486461E-4</v>
      </c>
      <c r="I14" s="3">
        <v>-8.5221750000000096E-2</v>
      </c>
      <c r="J14" s="90">
        <v>-9.5186710617555792E-2</v>
      </c>
    </row>
    <row r="15" spans="2:30" x14ac:dyDescent="0.35">
      <c r="B15" s="20" t="s">
        <v>543</v>
      </c>
      <c r="C15" s="3">
        <v>-1.2756603963181806E-4</v>
      </c>
      <c r="D15" s="3">
        <v>-1.5843620000000946E-2</v>
      </c>
      <c r="E15" s="90">
        <v>-3.9222693622389393E-3</v>
      </c>
      <c r="F15" s="90"/>
      <c r="G15" s="20" t="s">
        <v>490</v>
      </c>
      <c r="H15" s="19">
        <v>-1.1189366694374563E-3</v>
      </c>
      <c r="I15" s="3">
        <v>-0.28539363000000062</v>
      </c>
      <c r="J15" s="90">
        <v>-7.1296246631242899E-2</v>
      </c>
    </row>
    <row r="16" spans="2:30" x14ac:dyDescent="0.35">
      <c r="B16" s="20" t="s">
        <v>544</v>
      </c>
      <c r="C16" s="3">
        <v>-4.6718535230716923E-4</v>
      </c>
      <c r="D16" s="3">
        <v>-5.8024119999999901E-2</v>
      </c>
      <c r="E16" s="90">
        <v>-8.0600454922673204E-2</v>
      </c>
      <c r="F16" s="90"/>
      <c r="G16" s="20" t="s">
        <v>543</v>
      </c>
      <c r="H16" s="19">
        <v>-1.4346745156859346E-3</v>
      </c>
      <c r="I16" s="3">
        <v>-0.36592506000000036</v>
      </c>
      <c r="J16" s="90">
        <v>-5.6270112352277968E-2</v>
      </c>
    </row>
    <row r="17" spans="2:10" x14ac:dyDescent="0.35">
      <c r="B17" s="20" t="s">
        <v>514</v>
      </c>
      <c r="C17" s="3">
        <v>-4.8250193733331864E-4</v>
      </c>
      <c r="D17" s="3">
        <v>-5.9926430000000003E-2</v>
      </c>
      <c r="E17" s="90">
        <v>-0.87988417667564567</v>
      </c>
      <c r="F17" s="90"/>
      <c r="G17" s="20" t="s">
        <v>542</v>
      </c>
      <c r="H17" s="19">
        <v>-3.1961682049217472E-3</v>
      </c>
      <c r="I17" s="3">
        <v>-0.81520793000000036</v>
      </c>
      <c r="J17" s="90">
        <v>-0.34201759384824082</v>
      </c>
    </row>
    <row r="18" spans="2:10" x14ac:dyDescent="0.35">
      <c r="B18" s="20" t="s">
        <v>488</v>
      </c>
      <c r="C18" s="3">
        <v>-5.9137432129458846E-4</v>
      </c>
      <c r="D18" s="3">
        <v>-7.3448309999998962E-2</v>
      </c>
      <c r="E18" s="90">
        <v>-1.5103296898352769E-2</v>
      </c>
      <c r="F18" s="90"/>
      <c r="G18" s="20" t="s">
        <v>500</v>
      </c>
      <c r="H18" s="19">
        <v>-3.2355719648187232E-3</v>
      </c>
      <c r="I18" s="3">
        <v>-0.82525816999999968</v>
      </c>
      <c r="J18" s="90">
        <v>-0.40690030909966568</v>
      </c>
    </row>
    <row r="19" spans="2:10" x14ac:dyDescent="0.35">
      <c r="B19" s="20" t="s">
        <v>517</v>
      </c>
      <c r="C19" s="3">
        <v>-1.2966237900013005E-3</v>
      </c>
      <c r="D19" s="3">
        <v>-0.16103983999999993</v>
      </c>
      <c r="E19" s="90">
        <v>-0.25337068383421524</v>
      </c>
      <c r="F19" s="90"/>
      <c r="G19" s="20" t="s">
        <v>519</v>
      </c>
      <c r="H19" s="19">
        <v>-3.7784924290124124E-3</v>
      </c>
      <c r="I19" s="3">
        <v>-0.96373432000000037</v>
      </c>
      <c r="J19" s="90">
        <v>-0.2108274575393867</v>
      </c>
    </row>
    <row r="20" spans="2:10" x14ac:dyDescent="0.35">
      <c r="B20" s="20" t="s">
        <v>530</v>
      </c>
      <c r="C20" s="3">
        <v>-1.591491662988157E-3</v>
      </c>
      <c r="D20" s="3">
        <v>-0.19766223999999999</v>
      </c>
      <c r="E20" s="90">
        <v>-0.53758948379619609</v>
      </c>
      <c r="F20" s="90"/>
      <c r="G20" s="20" t="s">
        <v>522</v>
      </c>
      <c r="H20" s="19">
        <v>-4.0026985462532985E-3</v>
      </c>
      <c r="I20" s="3">
        <v>-1.0209198600000002</v>
      </c>
      <c r="J20" s="90">
        <v>-0.4179128323736222</v>
      </c>
    </row>
    <row r="21" spans="2:10" x14ac:dyDescent="0.35">
      <c r="B21" s="20" t="s">
        <v>509</v>
      </c>
      <c r="C21" s="3">
        <v>-1.9850602891140893E-3</v>
      </c>
      <c r="D21" s="3">
        <v>-0.24654320999999998</v>
      </c>
      <c r="E21" s="90">
        <v>-0.82950647396240196</v>
      </c>
      <c r="F21" s="90"/>
      <c r="G21" s="20" t="s">
        <v>477</v>
      </c>
      <c r="H21" s="19">
        <v>-4.429331646903221E-3</v>
      </c>
      <c r="I21" s="3">
        <v>-1.1297359999999976</v>
      </c>
      <c r="J21" s="90">
        <v>-0.14818501641236759</v>
      </c>
    </row>
    <row r="22" spans="2:10" x14ac:dyDescent="0.35">
      <c r="B22" s="20" t="s">
        <v>531</v>
      </c>
      <c r="C22" s="3">
        <v>-2.2455636522572008E-3</v>
      </c>
      <c r="D22" s="3">
        <v>-0.27889755999999999</v>
      </c>
      <c r="E22" s="90">
        <v>-0.49871370435764073</v>
      </c>
      <c r="F22" s="90"/>
      <c r="G22" s="20" t="s">
        <v>515</v>
      </c>
      <c r="H22" s="19">
        <v>-6.4707507247905912E-3</v>
      </c>
      <c r="I22" s="3">
        <v>-1.6504160499999996</v>
      </c>
      <c r="J22" s="90">
        <v>-0.58570680272458886</v>
      </c>
    </row>
    <row r="23" spans="2:10" x14ac:dyDescent="0.35">
      <c r="B23" s="20" t="s">
        <v>542</v>
      </c>
      <c r="C23" s="3">
        <v>-2.4820730101954174E-3</v>
      </c>
      <c r="D23" s="3">
        <v>-0.30827187</v>
      </c>
      <c r="E23" s="90">
        <v>-0.37884257370813335</v>
      </c>
      <c r="F23" s="90"/>
      <c r="G23" s="20" t="s">
        <v>469</v>
      </c>
      <c r="H23" s="19">
        <v>-7.0435811043048756E-3</v>
      </c>
      <c r="I23" s="3">
        <v>-1.7965209600000001</v>
      </c>
      <c r="J23" s="90">
        <v>-0.42727768367062569</v>
      </c>
    </row>
    <row r="24" spans="2:10" x14ac:dyDescent="0.35">
      <c r="B24" s="20" t="s">
        <v>522</v>
      </c>
      <c r="C24" s="3">
        <v>-3.6458221984275885E-3</v>
      </c>
      <c r="D24" s="3">
        <v>-0.45280876999999975</v>
      </c>
      <c r="E24" s="90">
        <v>-0.47335451442252319</v>
      </c>
      <c r="F24" s="90"/>
      <c r="G24" s="20" t="s">
        <v>524</v>
      </c>
      <c r="H24" s="19">
        <v>-7.1282846188420682E-3</v>
      </c>
      <c r="I24" s="3">
        <v>-1.8181252599999995</v>
      </c>
      <c r="J24" s="90">
        <v>-0.5516681221853057</v>
      </c>
    </row>
    <row r="25" spans="2:10" x14ac:dyDescent="0.35">
      <c r="B25" s="20" t="s">
        <v>473</v>
      </c>
      <c r="C25" s="3">
        <v>-3.916769818604714E-3</v>
      </c>
      <c r="D25" s="3">
        <v>-0.48646029000000013</v>
      </c>
      <c r="E25" s="90">
        <v>-5.543337288480743E-2</v>
      </c>
      <c r="F25" s="90"/>
      <c r="G25" s="20" t="s">
        <v>489</v>
      </c>
      <c r="H25" s="19">
        <v>-7.598662337004832E-3</v>
      </c>
      <c r="I25" s="3">
        <v>-1.9380988099999996</v>
      </c>
      <c r="J25" s="90">
        <v>-0.30992603162399468</v>
      </c>
    </row>
    <row r="26" spans="2:10" x14ac:dyDescent="0.35">
      <c r="B26" s="20" t="s">
        <v>505</v>
      </c>
      <c r="C26" s="3">
        <v>-3.9419350859192272E-3</v>
      </c>
      <c r="D26" s="3">
        <v>-0.48958579999999974</v>
      </c>
      <c r="E26" s="90">
        <v>-0.26685329642656819</v>
      </c>
      <c r="F26" s="90"/>
      <c r="G26" s="20" t="s">
        <v>465</v>
      </c>
      <c r="H26" s="19">
        <v>-8.8327456877829811E-3</v>
      </c>
      <c r="I26" s="3">
        <v>-2.2528615099999989</v>
      </c>
      <c r="J26" s="90">
        <v>-0.19306908022160418</v>
      </c>
    </row>
    <row r="27" spans="2:10" x14ac:dyDescent="0.35">
      <c r="B27" s="20" t="s">
        <v>501</v>
      </c>
      <c r="C27" s="3">
        <v>-4.9865455728867998E-3</v>
      </c>
      <c r="D27" s="3">
        <v>-0.61932575000000023</v>
      </c>
      <c r="E27" s="90">
        <v>-0.3081490711176994</v>
      </c>
      <c r="F27" s="90"/>
      <c r="G27" s="20" t="s">
        <v>530</v>
      </c>
      <c r="H27" s="19">
        <v>-8.8611361833573349E-3</v>
      </c>
      <c r="I27" s="3">
        <v>-2.2601027299999989</v>
      </c>
      <c r="J27" s="90">
        <v>-0.30503611713151391</v>
      </c>
    </row>
    <row r="28" spans="2:10" x14ac:dyDescent="0.35">
      <c r="B28" s="20" t="s">
        <v>490</v>
      </c>
      <c r="C28" s="3">
        <v>-5.0676307757824262E-3</v>
      </c>
      <c r="D28" s="3">
        <v>-0.62939647999999981</v>
      </c>
      <c r="E28" s="90">
        <v>-0.49086108871695422</v>
      </c>
      <c r="F28" s="90"/>
      <c r="G28" s="20" t="s">
        <v>531</v>
      </c>
      <c r="H28" s="19">
        <v>-9.1006081288568623E-3</v>
      </c>
      <c r="I28" s="3">
        <v>-2.3211819400000002</v>
      </c>
      <c r="J28" s="90">
        <v>-0.51083752823110706</v>
      </c>
    </row>
    <row r="29" spans="2:10" x14ac:dyDescent="0.35">
      <c r="B29" s="20" t="s">
        <v>474</v>
      </c>
      <c r="C29" s="3">
        <v>-5.203201446276424E-3</v>
      </c>
      <c r="D29" s="3">
        <v>-0.64623426999999989</v>
      </c>
      <c r="E29" s="90">
        <v>-0.56581810213886552</v>
      </c>
      <c r="F29" s="90"/>
      <c r="G29" s="20" t="s">
        <v>560</v>
      </c>
      <c r="H29" s="19">
        <v>-1.0991877021401711E-2</v>
      </c>
      <c r="I29" s="3">
        <v>-2.8035650000000061</v>
      </c>
      <c r="J29" s="90">
        <v>-0.15263940232589235</v>
      </c>
    </row>
    <row r="30" spans="2:10" x14ac:dyDescent="0.35">
      <c r="B30" s="20" t="s">
        <v>516</v>
      </c>
      <c r="C30" s="3">
        <v>-5.4740784541712807E-3</v>
      </c>
      <c r="D30" s="3">
        <v>-0.67987702000000005</v>
      </c>
      <c r="E30" s="90">
        <v>-0.47492968965819926</v>
      </c>
      <c r="F30" s="90"/>
      <c r="G30" s="20" t="s">
        <v>510</v>
      </c>
      <c r="H30" s="19">
        <v>-1.1051014693190506E-2</v>
      </c>
      <c r="I30" s="3">
        <v>-2.8186485299999999</v>
      </c>
      <c r="J30" s="90">
        <v>-0.35274695137820533</v>
      </c>
    </row>
    <row r="31" spans="2:10" x14ac:dyDescent="0.35">
      <c r="B31" s="20" t="s">
        <v>552</v>
      </c>
      <c r="C31" s="3">
        <v>-6.6187158686236702E-3</v>
      </c>
      <c r="D31" s="3">
        <v>-0.82204024999999981</v>
      </c>
      <c r="E31" s="90">
        <v>-0.5420897829104645</v>
      </c>
      <c r="F31" s="90"/>
      <c r="G31" s="20" t="s">
        <v>539</v>
      </c>
      <c r="H31" s="19">
        <v>-1.1250314700254366E-2</v>
      </c>
      <c r="I31" s="3">
        <v>-2.8694815699999996</v>
      </c>
      <c r="J31" s="90">
        <v>-0.61420763445236481</v>
      </c>
    </row>
    <row r="32" spans="2:10" x14ac:dyDescent="0.35">
      <c r="B32" s="20" t="s">
        <v>519</v>
      </c>
      <c r="C32" s="3">
        <v>-6.7773685428160185E-3</v>
      </c>
      <c r="D32" s="3">
        <v>-0.84174480999999979</v>
      </c>
      <c r="E32" s="90">
        <v>-0.37148655842791611</v>
      </c>
      <c r="F32" s="90"/>
      <c r="G32" s="20" t="s">
        <v>518</v>
      </c>
      <c r="H32" s="19">
        <v>-1.1800894053072438E-2</v>
      </c>
      <c r="I32" s="3">
        <v>-3.0099111799999996</v>
      </c>
      <c r="J32" s="90">
        <v>-0.41030886262174593</v>
      </c>
    </row>
    <row r="33" spans="2:10" x14ac:dyDescent="0.35">
      <c r="B33" s="20" t="s">
        <v>541</v>
      </c>
      <c r="C33" s="3">
        <v>-7.2449139614017477E-3</v>
      </c>
      <c r="D33" s="3">
        <v>-0.89981364999999958</v>
      </c>
      <c r="E33" s="90">
        <v>-0.29616962537707681</v>
      </c>
      <c r="F33" s="90"/>
      <c r="G33" s="20" t="s">
        <v>476</v>
      </c>
      <c r="H33" s="19">
        <v>-1.2251106075020061E-2</v>
      </c>
      <c r="I33" s="3">
        <v>-3.124741310000001</v>
      </c>
      <c r="J33" s="90">
        <v>-0.20283550485159507</v>
      </c>
    </row>
    <row r="34" spans="2:10" x14ac:dyDescent="0.35">
      <c r="B34" s="20" t="s">
        <v>511</v>
      </c>
      <c r="C34" s="3">
        <v>-8.0223945613460985E-3</v>
      </c>
      <c r="D34" s="3">
        <v>-0.99637624000000002</v>
      </c>
      <c r="E34" s="90">
        <v>-0.37394452728666672</v>
      </c>
      <c r="F34" s="90"/>
      <c r="G34" s="20" t="s">
        <v>516</v>
      </c>
      <c r="H34" s="19">
        <v>-1.244496570938927E-2</v>
      </c>
      <c r="I34" s="3">
        <v>-3.1741867399999997</v>
      </c>
      <c r="J34" s="90">
        <v>-0.67559753208566919</v>
      </c>
    </row>
    <row r="35" spans="2:10" x14ac:dyDescent="0.35">
      <c r="B35" s="20" t="s">
        <v>523</v>
      </c>
      <c r="C35" s="3">
        <v>-8.5835890965809247E-3</v>
      </c>
      <c r="D35" s="3">
        <v>-1.0660762400000001</v>
      </c>
      <c r="E35" s="90">
        <v>-0.49753189093689887</v>
      </c>
      <c r="F35" s="90"/>
      <c r="G35" s="20" t="s">
        <v>475</v>
      </c>
      <c r="H35" s="19">
        <v>-1.2552721519687907E-2</v>
      </c>
      <c r="I35" s="3">
        <v>-3.2016707100000001</v>
      </c>
      <c r="J35" s="90">
        <v>-0.33229394409789537</v>
      </c>
    </row>
    <row r="36" spans="2:10" x14ac:dyDescent="0.35">
      <c r="B36" s="20" t="s">
        <v>515</v>
      </c>
      <c r="C36" s="3">
        <v>-1.00979207783072E-2</v>
      </c>
      <c r="D36" s="3">
        <v>-1.2541552599999999</v>
      </c>
      <c r="E36" s="90">
        <v>-0.47742125372674604</v>
      </c>
      <c r="F36" s="90"/>
      <c r="G36" s="20" t="s">
        <v>501</v>
      </c>
      <c r="H36" s="19">
        <v>-1.7010458521537014E-2</v>
      </c>
      <c r="I36" s="3">
        <v>-4.3386517200000014</v>
      </c>
      <c r="J36" s="90">
        <v>-0.39372708519413779</v>
      </c>
    </row>
    <row r="37" spans="2:10" x14ac:dyDescent="0.35">
      <c r="B37" s="20" t="s">
        <v>555</v>
      </c>
      <c r="C37" s="3">
        <v>-1.0377582614344936E-2</v>
      </c>
      <c r="D37" s="3">
        <v>-1.2888890800000001</v>
      </c>
      <c r="E37" s="90">
        <v>-0.36424617535802739</v>
      </c>
      <c r="F37" s="90"/>
      <c r="G37" s="20" t="s">
        <v>505</v>
      </c>
      <c r="H37" s="19">
        <v>-1.8040259427805565E-2</v>
      </c>
      <c r="I37" s="3">
        <v>-4.6013105700000008</v>
      </c>
      <c r="J37" s="90">
        <v>-0.61589307512555003</v>
      </c>
    </row>
    <row r="38" spans="2:10" x14ac:dyDescent="0.35">
      <c r="B38" s="20" t="s">
        <v>507</v>
      </c>
      <c r="C38" s="3">
        <v>-1.0488207100785589E-2</v>
      </c>
      <c r="D38" s="3">
        <v>-1.30262857</v>
      </c>
      <c r="E38" s="90">
        <v>-0.47848016536963833</v>
      </c>
      <c r="F38" s="90"/>
      <c r="G38" s="20" t="s">
        <v>523</v>
      </c>
      <c r="H38" s="19">
        <v>-1.8864794308948989E-2</v>
      </c>
      <c r="I38" s="3">
        <v>-4.8116147000000007</v>
      </c>
      <c r="J38" s="90">
        <v>-0.43863765642490682</v>
      </c>
    </row>
    <row r="39" spans="2:10" x14ac:dyDescent="0.35">
      <c r="B39" s="20" t="s">
        <v>520</v>
      </c>
      <c r="C39" s="3">
        <v>-1.0509232008475229E-2</v>
      </c>
      <c r="D39" s="3">
        <v>-1.30523985</v>
      </c>
      <c r="E39" s="90">
        <v>-0.34438687521109113</v>
      </c>
      <c r="F39" s="90"/>
      <c r="G39" s="20" t="s">
        <v>479</v>
      </c>
      <c r="H39" s="19">
        <v>-1.9066461700105224E-2</v>
      </c>
      <c r="I39" s="3">
        <v>-4.8630515599999882</v>
      </c>
      <c r="J39" s="90">
        <v>-0.10334243693835399</v>
      </c>
    </row>
    <row r="40" spans="2:10" x14ac:dyDescent="0.35">
      <c r="B40" s="20" t="s">
        <v>518</v>
      </c>
      <c r="C40" s="3">
        <v>-1.0862571118512059E-2</v>
      </c>
      <c r="D40" s="3">
        <v>-1.3491243399999995</v>
      </c>
      <c r="E40" s="90">
        <v>-0.35879082455840394</v>
      </c>
      <c r="F40" s="90"/>
      <c r="G40" s="20" t="s">
        <v>555</v>
      </c>
      <c r="H40" s="19">
        <v>-1.9259554881034348E-2</v>
      </c>
      <c r="I40" s="3">
        <v>-4.9123015000000017</v>
      </c>
      <c r="J40" s="90">
        <v>-0.49803204405708767</v>
      </c>
    </row>
    <row r="41" spans="2:10" x14ac:dyDescent="0.35">
      <c r="B41" s="20" t="s">
        <v>475</v>
      </c>
      <c r="C41" s="3">
        <v>-1.2219383384738013E-2</v>
      </c>
      <c r="D41" s="3">
        <v>-1.5176395499999993</v>
      </c>
      <c r="E41" s="90">
        <v>-0.60509163205319194</v>
      </c>
      <c r="F41" s="90"/>
      <c r="G41" s="20" t="s">
        <v>520</v>
      </c>
      <c r="H41" s="19">
        <v>-1.9483169407096233E-2</v>
      </c>
      <c r="I41" s="3">
        <v>-4.969336150000002</v>
      </c>
      <c r="J41" s="90">
        <v>-0.29385013536282201</v>
      </c>
    </row>
    <row r="42" spans="2:10" x14ac:dyDescent="0.35">
      <c r="B42" s="20" t="s">
        <v>527</v>
      </c>
      <c r="C42" s="3">
        <v>-1.4081269283392445E-2</v>
      </c>
      <c r="D42" s="3">
        <v>-1.7488845800000004</v>
      </c>
      <c r="E42" s="90">
        <v>-0.19515004140957704</v>
      </c>
      <c r="F42" s="90"/>
      <c r="G42" s="20" t="s">
        <v>562</v>
      </c>
      <c r="H42" s="19">
        <v>-2.0101625467254462E-2</v>
      </c>
      <c r="I42" s="3">
        <v>-5.1270782499999896</v>
      </c>
      <c r="J42" s="90">
        <v>-0.26051377933450348</v>
      </c>
    </row>
    <row r="43" spans="2:10" x14ac:dyDescent="0.35">
      <c r="B43" s="20" t="s">
        <v>521</v>
      </c>
      <c r="C43" s="3">
        <v>-1.4432756451463011E-2</v>
      </c>
      <c r="D43" s="3">
        <v>-1.7925390600000011</v>
      </c>
      <c r="E43" s="90">
        <v>-0.33777188327023167</v>
      </c>
      <c r="F43" s="90"/>
      <c r="G43" s="20" t="s">
        <v>521</v>
      </c>
      <c r="H43" s="19">
        <v>-2.2763680855407722E-2</v>
      </c>
      <c r="I43" s="3">
        <v>-5.8060564900000013</v>
      </c>
      <c r="J43" s="90">
        <v>-0.38175053008514026</v>
      </c>
    </row>
    <row r="44" spans="2:10" x14ac:dyDescent="0.35">
      <c r="B44" s="20" t="s">
        <v>469</v>
      </c>
      <c r="C44" s="3">
        <v>-1.4638534732239191E-2</v>
      </c>
      <c r="D44" s="3">
        <v>-1.8180965900000006</v>
      </c>
      <c r="E44" s="90">
        <v>-0.36593969034492058</v>
      </c>
      <c r="F44" s="90"/>
      <c r="G44" s="20" t="s">
        <v>541</v>
      </c>
      <c r="H44" s="19">
        <v>-3.0663908217154874E-2</v>
      </c>
      <c r="I44" s="3">
        <v>-7.8210718399999992</v>
      </c>
      <c r="J44" s="90">
        <v>-0.92975921039919218</v>
      </c>
    </row>
    <row r="45" spans="2:10" x14ac:dyDescent="0.35">
      <c r="B45" s="20" t="s">
        <v>499</v>
      </c>
      <c r="C45" s="3">
        <v>-1.9960070930363512E-2</v>
      </c>
      <c r="D45" s="3">
        <v>-2.479027959999998</v>
      </c>
      <c r="E45" s="90">
        <v>-0.29377321953220414</v>
      </c>
      <c r="F45" s="90"/>
      <c r="G45" s="20" t="s">
        <v>511</v>
      </c>
      <c r="H45" s="19">
        <v>-3.1506227335185218E-2</v>
      </c>
      <c r="I45" s="3">
        <v>-8.0359119800000016</v>
      </c>
      <c r="J45" s="90">
        <v>-0.56524523033749596</v>
      </c>
    </row>
    <row r="46" spans="2:10" x14ac:dyDescent="0.35">
      <c r="B46" s="20" t="s">
        <v>524</v>
      </c>
      <c r="C46" s="3">
        <v>-2.5476230198464459E-2</v>
      </c>
      <c r="D46" s="3">
        <v>-3.1641313900000001</v>
      </c>
      <c r="E46" s="90">
        <v>-0.5718819156838002</v>
      </c>
      <c r="F46" s="90"/>
      <c r="G46" s="20" t="s">
        <v>470</v>
      </c>
      <c r="H46" s="19">
        <v>-3.4704037088988497E-2</v>
      </c>
      <c r="I46" s="3">
        <v>-8.8515385999999978</v>
      </c>
      <c r="J46" s="90">
        <v>-0.60953043053958911</v>
      </c>
    </row>
    <row r="47" spans="2:10" x14ac:dyDescent="0.35">
      <c r="B47" s="20" t="s">
        <v>482</v>
      </c>
      <c r="C47" s="3">
        <v>-2.8474430199508158E-2</v>
      </c>
      <c r="D47" s="3">
        <v>-3.5365058999999999</v>
      </c>
      <c r="E47" s="90">
        <v>-0.32069976944749312</v>
      </c>
      <c r="F47" s="90"/>
      <c r="G47" s="20" t="s">
        <v>480</v>
      </c>
      <c r="H47" s="19">
        <v>-4.5238901749996313E-2</v>
      </c>
      <c r="I47" s="3">
        <v>-11.538538989999999</v>
      </c>
      <c r="J47" s="90">
        <v>-0.30011739881390631</v>
      </c>
    </row>
    <row r="48" spans="2:10" x14ac:dyDescent="0.35">
      <c r="B48" s="20" t="s">
        <v>546</v>
      </c>
      <c r="C48" s="3">
        <v>-2.976027929598013E-2</v>
      </c>
      <c r="D48" s="3">
        <v>-3.6962075300000041</v>
      </c>
      <c r="E48" s="90">
        <v>-0.19675931090981891</v>
      </c>
      <c r="F48" s="90"/>
      <c r="G48" s="20" t="s">
        <v>482</v>
      </c>
      <c r="H48" s="19">
        <v>-4.6270791123288746E-2</v>
      </c>
      <c r="I48" s="3">
        <v>-11.801730520000003</v>
      </c>
      <c r="J48" s="90">
        <v>-0.47347573026640322</v>
      </c>
    </row>
    <row r="49" spans="2:10" x14ac:dyDescent="0.35">
      <c r="B49" s="20" t="s">
        <v>533</v>
      </c>
      <c r="C49" s="3">
        <v>-3.3846988642771171E-2</v>
      </c>
      <c r="D49" s="3">
        <v>-4.2037741999999998</v>
      </c>
      <c r="E49" s="90">
        <v>-0.49202416996547538</v>
      </c>
      <c r="F49" s="90"/>
      <c r="G49" s="20" t="s">
        <v>484</v>
      </c>
      <c r="H49" s="19">
        <v>-4.9384767400320967E-2</v>
      </c>
      <c r="I49" s="3">
        <v>-12.59597475</v>
      </c>
      <c r="J49" s="90">
        <v>-0.30857347277434277</v>
      </c>
    </row>
    <row r="50" spans="2:10" x14ac:dyDescent="0.35">
      <c r="B50" s="20" t="s">
        <v>465</v>
      </c>
      <c r="C50" s="3">
        <v>-3.5158297049949695E-2</v>
      </c>
      <c r="D50" s="3">
        <v>-4.36663786</v>
      </c>
      <c r="E50" s="90">
        <v>-0.57202638361507097</v>
      </c>
      <c r="F50" s="90"/>
      <c r="G50" s="20" t="s">
        <v>499</v>
      </c>
      <c r="H50" s="19">
        <v>-5.2271080893912004E-2</v>
      </c>
      <c r="I50" s="3">
        <v>-13.332151790000005</v>
      </c>
      <c r="J50" s="90">
        <v>-0.44800214504963498</v>
      </c>
    </row>
    <row r="51" spans="2:10" x14ac:dyDescent="0.35">
      <c r="B51" s="20" t="s">
        <v>560</v>
      </c>
      <c r="C51" s="3">
        <v>-3.6841237335089365E-2</v>
      </c>
      <c r="D51" s="3">
        <v>-4.5756579599999974</v>
      </c>
      <c r="E51" s="90">
        <v>-0.30748629591037369</v>
      </c>
      <c r="F51" s="90"/>
      <c r="G51" s="20" t="s">
        <v>473</v>
      </c>
      <c r="H51" s="19">
        <v>-5.3665157920717799E-2</v>
      </c>
      <c r="I51" s="3">
        <v>-13.687722140000005</v>
      </c>
      <c r="J51" s="90">
        <v>-0.25067972473848543</v>
      </c>
    </row>
    <row r="52" spans="2:10" x14ac:dyDescent="0.35">
      <c r="B52" s="20" t="s">
        <v>480</v>
      </c>
      <c r="C52" s="3">
        <v>-3.7727916407641816E-2</v>
      </c>
      <c r="D52" s="3">
        <v>-4.6857829300000091</v>
      </c>
      <c r="E52" s="90">
        <v>-0.23512479731131741</v>
      </c>
      <c r="F52" s="90"/>
      <c r="G52" s="20" t="s">
        <v>534</v>
      </c>
      <c r="H52" s="19">
        <v>-6.3580010208236351E-2</v>
      </c>
      <c r="I52" s="3">
        <v>-16.216583479999997</v>
      </c>
      <c r="J52" s="90">
        <v>-0.29701864769775332</v>
      </c>
    </row>
    <row r="53" spans="2:10" x14ac:dyDescent="0.35">
      <c r="B53" s="20" t="s">
        <v>496</v>
      </c>
      <c r="C53" s="3">
        <v>-3.8494742362988013E-2</v>
      </c>
      <c r="D53" s="3">
        <v>-4.7810222199999828</v>
      </c>
      <c r="E53" s="90">
        <v>-0.11354558509057577</v>
      </c>
      <c r="F53" s="90"/>
      <c r="G53" s="20" t="s">
        <v>533</v>
      </c>
      <c r="H53" s="19">
        <v>-6.3741021535575704E-2</v>
      </c>
      <c r="I53" s="3">
        <v>-16.257650690000002</v>
      </c>
      <c r="J53" s="90">
        <v>-0.4291290776241059</v>
      </c>
    </row>
    <row r="54" spans="2:10" x14ac:dyDescent="0.35">
      <c r="B54" s="20" t="s">
        <v>498</v>
      </c>
      <c r="C54" s="3">
        <v>-4.1511136661236535E-2</v>
      </c>
      <c r="D54" s="3">
        <v>-5.1556564500000093</v>
      </c>
      <c r="E54" s="90">
        <v>-0.14072809317421964</v>
      </c>
      <c r="F54" s="90"/>
      <c r="G54" s="20" t="s">
        <v>540</v>
      </c>
      <c r="H54" s="19">
        <v>-6.4337576842455071E-2</v>
      </c>
      <c r="I54" s="3">
        <v>-16.409806830000008</v>
      </c>
      <c r="J54" s="90">
        <v>-0.14464690070408992</v>
      </c>
    </row>
    <row r="55" spans="2:10" x14ac:dyDescent="0.35">
      <c r="B55" s="20" t="s">
        <v>476</v>
      </c>
      <c r="C55" s="3">
        <v>-4.2522763885455242E-2</v>
      </c>
      <c r="D55" s="3">
        <v>-5.2812998999999987</v>
      </c>
      <c r="E55" s="90">
        <v>-0.5866916065648522</v>
      </c>
      <c r="F55" s="90"/>
      <c r="G55" s="20" t="s">
        <v>549</v>
      </c>
      <c r="H55" s="19">
        <v>-6.5165722982152077E-2</v>
      </c>
      <c r="I55" s="3">
        <v>-16.621032039999999</v>
      </c>
      <c r="J55" s="90">
        <v>-0.53033733873380706</v>
      </c>
    </row>
    <row r="56" spans="2:10" x14ac:dyDescent="0.35">
      <c r="B56" s="20" t="s">
        <v>545</v>
      </c>
      <c r="C56" s="3">
        <v>-4.3238171458343938E-2</v>
      </c>
      <c r="D56" s="3">
        <v>-5.3701530599999927</v>
      </c>
      <c r="E56" s="90">
        <v>-0.25125464654327123</v>
      </c>
      <c r="F56" s="90"/>
      <c r="G56" s="20" t="s">
        <v>495</v>
      </c>
      <c r="H56" s="19">
        <v>-7.0683033503429249E-2</v>
      </c>
      <c r="I56" s="3">
        <v>-18.028265640000004</v>
      </c>
      <c r="J56" s="90">
        <v>-0.58768105011457261</v>
      </c>
    </row>
    <row r="57" spans="2:10" x14ac:dyDescent="0.35">
      <c r="B57" s="20" t="s">
        <v>481</v>
      </c>
      <c r="C57" s="3">
        <v>-4.633761200024835E-2</v>
      </c>
      <c r="D57" s="3">
        <v>-5.7551015799999989</v>
      </c>
      <c r="E57" s="90">
        <v>-0.56983652084734859</v>
      </c>
      <c r="F57" s="90"/>
      <c r="G57" s="20" t="s">
        <v>481</v>
      </c>
      <c r="H57" s="19">
        <v>-7.7728012839307942E-2</v>
      </c>
      <c r="I57" s="3">
        <v>-19.825143230000016</v>
      </c>
      <c r="J57" s="90">
        <v>-0.39105616341832172</v>
      </c>
    </row>
    <row r="58" spans="2:10" x14ac:dyDescent="0.35">
      <c r="B58" s="20" t="s">
        <v>467</v>
      </c>
      <c r="C58" s="3">
        <v>-5.129040466066441E-2</v>
      </c>
      <c r="D58" s="3">
        <v>-6.3702352400000031</v>
      </c>
      <c r="E58" s="90">
        <v>-0.26126031672483285</v>
      </c>
      <c r="F58" s="90"/>
      <c r="G58" s="20" t="s">
        <v>527</v>
      </c>
      <c r="H58" s="19">
        <v>-7.844594576583537E-2</v>
      </c>
      <c r="I58" s="3">
        <v>-20.008257689999965</v>
      </c>
      <c r="J58" s="90">
        <v>-0.28092649000593328</v>
      </c>
    </row>
    <row r="59" spans="2:10" x14ac:dyDescent="0.35">
      <c r="B59" s="20" t="s">
        <v>538</v>
      </c>
      <c r="C59" s="3">
        <v>-5.1910049096284668E-2</v>
      </c>
      <c r="D59" s="3">
        <v>-6.4471946800000008</v>
      </c>
      <c r="E59" s="90">
        <v>-0.31491746126787279</v>
      </c>
      <c r="F59" s="90"/>
      <c r="G59" s="20" t="s">
        <v>532</v>
      </c>
      <c r="H59" s="19">
        <v>-8.0800018252987937E-2</v>
      </c>
      <c r="I59" s="3">
        <v>-20.608682460000011</v>
      </c>
      <c r="J59" s="90">
        <v>-0.39044121905987039</v>
      </c>
    </row>
    <row r="60" spans="2:10" x14ac:dyDescent="0.35">
      <c r="B60" s="20" t="s">
        <v>534</v>
      </c>
      <c r="C60" s="3">
        <v>-5.2556307598999472E-2</v>
      </c>
      <c r="D60" s="3">
        <v>-6.5274595699999978</v>
      </c>
      <c r="E60" s="90">
        <v>-0.37912300175755065</v>
      </c>
      <c r="F60" s="90"/>
      <c r="G60" s="20" t="s">
        <v>546</v>
      </c>
      <c r="H60" s="19">
        <v>-8.5039571064532887E-2</v>
      </c>
      <c r="I60" s="3">
        <v>-21.690013870000023</v>
      </c>
      <c r="J60" s="90">
        <v>-0.332816745965134</v>
      </c>
    </row>
    <row r="61" spans="2:10" x14ac:dyDescent="0.35">
      <c r="B61" s="20" t="s">
        <v>559</v>
      </c>
      <c r="C61" s="3">
        <v>-6.9411061225918794E-2</v>
      </c>
      <c r="D61" s="3">
        <v>-8.6208091199999899</v>
      </c>
      <c r="E61" s="90">
        <v>-0.29449766679680867</v>
      </c>
      <c r="F61" s="90"/>
      <c r="G61" s="20" t="s">
        <v>556</v>
      </c>
      <c r="H61" s="19">
        <v>-8.8247481152669782E-2</v>
      </c>
      <c r="I61" s="3">
        <v>-22.508216660000002</v>
      </c>
      <c r="J61" s="90">
        <v>-0.72069069614227721</v>
      </c>
    </row>
    <row r="62" spans="2:10" x14ac:dyDescent="0.35">
      <c r="B62" s="20" t="s">
        <v>510</v>
      </c>
      <c r="C62" s="3">
        <v>-7.2810396881038381E-2</v>
      </c>
      <c r="D62" s="3">
        <v>-9.0430044200000026</v>
      </c>
      <c r="E62" s="90">
        <v>-0.81503993658586815</v>
      </c>
      <c r="F62" s="90"/>
      <c r="G62" s="20" t="s">
        <v>508</v>
      </c>
      <c r="H62" s="19">
        <v>-9.723373747854519E-2</v>
      </c>
      <c r="I62" s="3">
        <v>-24.800232269999995</v>
      </c>
      <c r="J62" s="90">
        <v>-0.41452178797323069</v>
      </c>
    </row>
    <row r="63" spans="2:10" x14ac:dyDescent="0.35">
      <c r="B63" s="20" t="s">
        <v>468</v>
      </c>
      <c r="C63" s="3">
        <v>-7.4317450586232472E-2</v>
      </c>
      <c r="D63" s="3">
        <v>-9.2301795199999965</v>
      </c>
      <c r="E63" s="90">
        <v>-0.35639003900457489</v>
      </c>
      <c r="F63" s="90"/>
      <c r="G63" s="20" t="s">
        <v>471</v>
      </c>
      <c r="H63" s="19">
        <v>-9.7744518808036224E-2</v>
      </c>
      <c r="I63" s="3">
        <v>-24.930511079999995</v>
      </c>
      <c r="J63" s="90">
        <v>-0.49550718918997816</v>
      </c>
    </row>
    <row r="64" spans="2:10" x14ac:dyDescent="0.35">
      <c r="B64" s="20" t="s">
        <v>495</v>
      </c>
      <c r="C64" s="3">
        <v>-7.4919003462700764E-2</v>
      </c>
      <c r="D64" s="3">
        <v>-9.3048919999999935</v>
      </c>
      <c r="E64" s="90">
        <v>-0.39565710024359779</v>
      </c>
      <c r="F64" s="90"/>
      <c r="G64" s="20" t="s">
        <v>498</v>
      </c>
      <c r="H64" s="19">
        <v>-9.9827216279038913E-2</v>
      </c>
      <c r="I64" s="3">
        <v>-25.461719509999973</v>
      </c>
      <c r="J64" s="90">
        <v>-0.29647453048518524</v>
      </c>
    </row>
    <row r="65" spans="2:10" x14ac:dyDescent="0.35">
      <c r="B65" s="20" t="s">
        <v>484</v>
      </c>
      <c r="C65" s="3">
        <v>-8.5743163512552595E-2</v>
      </c>
      <c r="D65" s="3">
        <v>-10.64924571000001</v>
      </c>
      <c r="E65" s="90">
        <v>-0.46557718822450889</v>
      </c>
      <c r="F65" s="90"/>
      <c r="G65" s="20" t="s">
        <v>483</v>
      </c>
      <c r="H65" s="19">
        <v>-0.10573182773265856</v>
      </c>
      <c r="I65" s="3">
        <v>-26.967737270000001</v>
      </c>
      <c r="J65" s="90">
        <v>-0.28727318880889874</v>
      </c>
    </row>
    <row r="66" spans="2:10" x14ac:dyDescent="0.35">
      <c r="B66" s="20" t="s">
        <v>508</v>
      </c>
      <c r="C66" s="3">
        <v>-8.8145124754849563E-2</v>
      </c>
      <c r="D66" s="3">
        <v>-10.947567749999997</v>
      </c>
      <c r="E66" s="90">
        <v>-0.42815168652506819</v>
      </c>
      <c r="F66" s="90"/>
      <c r="G66" s="20" t="s">
        <v>487</v>
      </c>
      <c r="H66" s="19">
        <v>-0.10977805110318796</v>
      </c>
      <c r="I66" s="3">
        <v>-27.999758480000011</v>
      </c>
      <c r="J66" s="90">
        <v>-0.36826799852894665</v>
      </c>
    </row>
    <row r="67" spans="2:10" x14ac:dyDescent="0.35">
      <c r="B67" s="20" t="s">
        <v>471</v>
      </c>
      <c r="C67" s="3">
        <v>-9.1666698483176157E-2</v>
      </c>
      <c r="D67" s="3">
        <v>-11.384944939999997</v>
      </c>
      <c r="E67" s="90">
        <v>-0.25319894089784611</v>
      </c>
      <c r="F67" s="90"/>
      <c r="G67" s="20" t="s">
        <v>559</v>
      </c>
      <c r="H67" s="19">
        <v>-0.11405399800498539</v>
      </c>
      <c r="I67" s="3">
        <v>-29.090372490000007</v>
      </c>
      <c r="J67" s="90">
        <v>-0.36039220470264965</v>
      </c>
    </row>
    <row r="68" spans="2:10" x14ac:dyDescent="0.35">
      <c r="B68" s="20" t="s">
        <v>479</v>
      </c>
      <c r="C68" s="3">
        <v>-0.1109725275361116</v>
      </c>
      <c r="D68" s="3">
        <v>-13.782716480000012</v>
      </c>
      <c r="E68" s="90">
        <v>-0.24915506697516998</v>
      </c>
      <c r="F68" s="90"/>
      <c r="G68" s="20" t="s">
        <v>496</v>
      </c>
      <c r="H68" s="19">
        <v>-0.12355861672350799</v>
      </c>
      <c r="I68" s="3">
        <v>-31.514600520000002</v>
      </c>
      <c r="J68" s="90">
        <v>-0.4629675787495523</v>
      </c>
    </row>
    <row r="69" spans="2:10" x14ac:dyDescent="0.35">
      <c r="B69" s="20" t="s">
        <v>554</v>
      </c>
      <c r="C69" s="3">
        <v>-0.11841256360389291</v>
      </c>
      <c r="D69" s="3">
        <v>-14.70676417</v>
      </c>
      <c r="E69" s="90">
        <v>-0.37230568580080547</v>
      </c>
      <c r="F69" s="90"/>
      <c r="G69" s="20" t="s">
        <v>513</v>
      </c>
      <c r="H69" s="19">
        <v>-0.12635802143852543</v>
      </c>
      <c r="I69" s="3">
        <v>-32.228610790000005</v>
      </c>
      <c r="J69" s="90">
        <v>-0.49439186005248981</v>
      </c>
    </row>
    <row r="70" spans="2:10" x14ac:dyDescent="0.35">
      <c r="B70" s="20" t="s">
        <v>513</v>
      </c>
      <c r="C70" s="3">
        <v>-0.12995781805160089</v>
      </c>
      <c r="D70" s="3">
        <v>-16.14067734</v>
      </c>
      <c r="E70" s="90">
        <v>-0.37537356195260274</v>
      </c>
      <c r="F70" s="90"/>
      <c r="G70" s="20" t="s">
        <v>554</v>
      </c>
      <c r="H70" s="19">
        <v>-0.13568986699023991</v>
      </c>
      <c r="I70" s="3">
        <v>-34.608771660000002</v>
      </c>
      <c r="J70" s="90">
        <v>-0.28027371677920088</v>
      </c>
    </row>
    <row r="71" spans="2:10" x14ac:dyDescent="0.35">
      <c r="B71" s="20" t="s">
        <v>532</v>
      </c>
      <c r="C71" s="3">
        <v>-0.14035022344809045</v>
      </c>
      <c r="D71" s="3">
        <v>-17.431407400000005</v>
      </c>
      <c r="E71" s="90">
        <v>-0.41717137455589581</v>
      </c>
      <c r="F71" s="90"/>
      <c r="G71" s="20" t="s">
        <v>545</v>
      </c>
      <c r="H71" s="19">
        <v>-0.14277404840631339</v>
      </c>
      <c r="I71" s="3">
        <v>-36.415648049999987</v>
      </c>
      <c r="J71" s="90">
        <v>-0.39027079748319149</v>
      </c>
    </row>
    <row r="72" spans="2:10" x14ac:dyDescent="0.35">
      <c r="B72" s="20" t="s">
        <v>558</v>
      </c>
      <c r="C72" s="3">
        <v>-0.15335819409259613</v>
      </c>
      <c r="D72" s="3">
        <v>-19.046988980000009</v>
      </c>
      <c r="E72" s="90">
        <v>-0.29759746194163206</v>
      </c>
      <c r="F72" s="90"/>
      <c r="G72" s="20" t="s">
        <v>502</v>
      </c>
      <c r="H72" s="19">
        <v>-0.14466531459359008</v>
      </c>
      <c r="I72" s="3">
        <v>-36.898030419999998</v>
      </c>
      <c r="J72" s="90">
        <v>-0.21981804886091572</v>
      </c>
    </row>
    <row r="73" spans="2:10" x14ac:dyDescent="0.35">
      <c r="B73" s="20" t="s">
        <v>487</v>
      </c>
      <c r="C73" s="3">
        <v>-0.1623704985353204</v>
      </c>
      <c r="D73" s="3">
        <v>-20.166311390000018</v>
      </c>
      <c r="E73" s="90">
        <v>-0.37555172458775998</v>
      </c>
      <c r="F73" s="90"/>
      <c r="G73" s="20" t="s">
        <v>492</v>
      </c>
      <c r="H73" s="19">
        <v>-0.15638208202075995</v>
      </c>
      <c r="I73" s="3">
        <v>-39.886484439999997</v>
      </c>
      <c r="J73" s="90">
        <v>-0.45525642049704862</v>
      </c>
    </row>
    <row r="74" spans="2:10" x14ac:dyDescent="0.35">
      <c r="B74" s="20" t="s">
        <v>528</v>
      </c>
      <c r="C74" s="3">
        <v>-0.16480477049259662</v>
      </c>
      <c r="D74" s="3">
        <v>-20.468646399999997</v>
      </c>
      <c r="E74" s="90">
        <v>-0.31676356044695841</v>
      </c>
      <c r="F74" s="90"/>
      <c r="G74" s="20" t="s">
        <v>468</v>
      </c>
      <c r="H74" s="19">
        <v>-0.17245301431709512</v>
      </c>
      <c r="I74" s="3">
        <v>-43.985502580000016</v>
      </c>
      <c r="J74" s="90">
        <v>-0.35841413831642432</v>
      </c>
    </row>
    <row r="75" spans="2:10" x14ac:dyDescent="0.35">
      <c r="B75" s="20" t="s">
        <v>472</v>
      </c>
      <c r="C75" s="3">
        <v>-0.16501518052040781</v>
      </c>
      <c r="D75" s="3">
        <v>-20.494779189999999</v>
      </c>
      <c r="E75" s="90">
        <v>-0.39099931412868505</v>
      </c>
      <c r="F75" s="90"/>
      <c r="G75" s="20" t="s">
        <v>485</v>
      </c>
      <c r="H75" s="19">
        <v>-0.18431551967643603</v>
      </c>
      <c r="I75" s="3">
        <v>-47.011128209999974</v>
      </c>
      <c r="J75" s="90">
        <v>-0.48701239647634476</v>
      </c>
    </row>
    <row r="76" spans="2:10" x14ac:dyDescent="0.35">
      <c r="B76" s="20" t="s">
        <v>485</v>
      </c>
      <c r="C76" s="3">
        <v>-0.17160895415024824</v>
      </c>
      <c r="D76" s="3">
        <v>-21.313721630000003</v>
      </c>
      <c r="E76" s="90">
        <v>-0.38011312778115602</v>
      </c>
      <c r="F76" s="90"/>
      <c r="G76" s="20" t="s">
        <v>558</v>
      </c>
      <c r="H76" s="19">
        <v>-0.1850351591174883</v>
      </c>
      <c r="I76" s="3">
        <v>-47.194677930000068</v>
      </c>
      <c r="J76" s="90">
        <v>-0.23667887471453819</v>
      </c>
    </row>
    <row r="77" spans="2:10" x14ac:dyDescent="0.35">
      <c r="B77" s="20" t="s">
        <v>489</v>
      </c>
      <c r="C77" s="3">
        <v>-0.1770026260684876</v>
      </c>
      <c r="D77" s="3">
        <v>-21.983612209999997</v>
      </c>
      <c r="E77" s="90">
        <v>-0.40810624737394152</v>
      </c>
      <c r="F77" s="90"/>
      <c r="G77" s="20" t="s">
        <v>467</v>
      </c>
      <c r="H77" s="19">
        <v>-0.18841340563153811</v>
      </c>
      <c r="I77" s="3">
        <v>-48.056326370000022</v>
      </c>
      <c r="J77" s="90">
        <v>-0.33295985668219175</v>
      </c>
    </row>
    <row r="78" spans="2:10" x14ac:dyDescent="0.35">
      <c r="B78" s="20" t="s">
        <v>502</v>
      </c>
      <c r="C78" s="3">
        <v>-0.18443839472284579</v>
      </c>
      <c r="D78" s="3">
        <v>-22.907129890000036</v>
      </c>
      <c r="E78" s="90">
        <v>-0.2738887450949582</v>
      </c>
      <c r="F78" s="90"/>
      <c r="G78" s="20" t="s">
        <v>472</v>
      </c>
      <c r="H78" s="19">
        <v>-0.19041742527879166</v>
      </c>
      <c r="I78" s="3">
        <v>-48.567467399999998</v>
      </c>
      <c r="J78" s="90">
        <v>-0.39601857601861157</v>
      </c>
    </row>
    <row r="79" spans="2:10" x14ac:dyDescent="0.35">
      <c r="B79" s="20" t="s">
        <v>486</v>
      </c>
      <c r="C79" s="3">
        <v>-0.23384738230471505</v>
      </c>
      <c r="D79" s="3">
        <v>-29.043694340000009</v>
      </c>
      <c r="E79" s="90">
        <v>-0.50476458736890351</v>
      </c>
      <c r="F79" s="90"/>
      <c r="G79" s="20" t="s">
        <v>466</v>
      </c>
      <c r="H79" s="19">
        <v>-0.20593637018903854</v>
      </c>
      <c r="I79" s="3">
        <v>-52.525696799999977</v>
      </c>
      <c r="J79" s="90">
        <v>-0.30460709282572795</v>
      </c>
    </row>
    <row r="80" spans="2:10" x14ac:dyDescent="0.35">
      <c r="B80" s="20" t="s">
        <v>504</v>
      </c>
      <c r="C80" s="3">
        <v>-0.2411739539357477</v>
      </c>
      <c r="D80" s="3">
        <v>-29.953649819999995</v>
      </c>
      <c r="E80" s="90">
        <v>-0.41751845599786297</v>
      </c>
      <c r="F80" s="90"/>
      <c r="G80" s="20" t="s">
        <v>474</v>
      </c>
      <c r="H80" s="19">
        <v>-0.21283575540323366</v>
      </c>
      <c r="I80" s="3">
        <v>-54.285439460000028</v>
      </c>
      <c r="J80" s="90">
        <v>-0.56455183092540751</v>
      </c>
    </row>
    <row r="81" spans="2:10" x14ac:dyDescent="0.35">
      <c r="B81" s="20" t="s">
        <v>512</v>
      </c>
      <c r="C81" s="3">
        <v>-0.24781569995594893</v>
      </c>
      <c r="D81" s="3">
        <v>-30.778550399999972</v>
      </c>
      <c r="E81" s="90">
        <v>-0.37181595069473672</v>
      </c>
      <c r="F81" s="90"/>
      <c r="G81" s="20" t="s">
        <v>512</v>
      </c>
      <c r="H81" s="19">
        <v>-0.21523374195962347</v>
      </c>
      <c r="I81" s="3">
        <v>-54.897064859999986</v>
      </c>
      <c r="J81" s="90">
        <v>-0.36844208344177509</v>
      </c>
    </row>
    <row r="82" spans="2:10" x14ac:dyDescent="0.35">
      <c r="B82" s="20" t="s">
        <v>557</v>
      </c>
      <c r="C82" s="3">
        <v>-0.25591341342621238</v>
      </c>
      <c r="D82" s="3">
        <v>-31.784281199999995</v>
      </c>
      <c r="E82" s="90">
        <v>-0.4690678572473248</v>
      </c>
      <c r="F82" s="90"/>
      <c r="G82" s="20" t="s">
        <v>486</v>
      </c>
      <c r="H82" s="19">
        <v>-0.23288804011172382</v>
      </c>
      <c r="I82" s="3">
        <v>-59.399932960000029</v>
      </c>
      <c r="J82" s="90">
        <v>-0.41046981494119927</v>
      </c>
    </row>
    <row r="83" spans="2:10" x14ac:dyDescent="0.35">
      <c r="B83" s="20" t="s">
        <v>483</v>
      </c>
      <c r="C83" s="3">
        <v>-0.281562132763502</v>
      </c>
      <c r="D83" s="3">
        <v>-34.969835629999992</v>
      </c>
      <c r="E83" s="90">
        <v>-0.48482921649681843</v>
      </c>
      <c r="F83" s="90"/>
      <c r="G83" s="20" t="s">
        <v>536</v>
      </c>
      <c r="H83" s="19">
        <v>-0.261039699870665</v>
      </c>
      <c r="I83" s="3">
        <v>-66.580235999999957</v>
      </c>
      <c r="J83" s="90">
        <v>-0.33511931387737692</v>
      </c>
    </row>
    <row r="84" spans="2:10" x14ac:dyDescent="0.35">
      <c r="B84" s="20" t="s">
        <v>525</v>
      </c>
      <c r="C84" s="3">
        <v>-0.31642407698912794</v>
      </c>
      <c r="D84" s="3">
        <v>-39.2996666599999</v>
      </c>
      <c r="E84" s="90">
        <v>-0.24067620117337918</v>
      </c>
      <c r="F84" s="90"/>
      <c r="G84" s="20" t="s">
        <v>506</v>
      </c>
      <c r="H84" s="19">
        <v>-0.2669230857118437</v>
      </c>
      <c r="I84" s="3">
        <v>-68.080840000000023</v>
      </c>
      <c r="J84" s="90">
        <v>-0.34718042070344635</v>
      </c>
    </row>
    <row r="85" spans="2:10" x14ac:dyDescent="0.35">
      <c r="B85" s="20" t="s">
        <v>466</v>
      </c>
      <c r="C85" s="3">
        <v>-0.33928490377616466</v>
      </c>
      <c r="D85" s="3">
        <v>-42.138966629999999</v>
      </c>
      <c r="E85" s="90">
        <v>-0.30846906359386117</v>
      </c>
      <c r="F85" s="90"/>
      <c r="G85" s="20" t="s">
        <v>497</v>
      </c>
      <c r="H85" s="19">
        <v>-0.28123400100329377</v>
      </c>
      <c r="I85" s="3">
        <v>-71.730951910000073</v>
      </c>
      <c r="J85" s="90">
        <v>-0.23155216441577187</v>
      </c>
    </row>
    <row r="86" spans="2:10" x14ac:dyDescent="0.35">
      <c r="B86" s="20" t="s">
        <v>540</v>
      </c>
      <c r="C86" s="3">
        <v>-0.38053530897323679</v>
      </c>
      <c r="D86" s="3">
        <v>-47.26224040000001</v>
      </c>
      <c r="E86" s="90">
        <v>-0.39317676205365337</v>
      </c>
      <c r="F86" s="90"/>
      <c r="G86" s="20" t="s">
        <v>493</v>
      </c>
      <c r="H86" s="19">
        <v>-0.28879454485722761</v>
      </c>
      <c r="I86" s="3">
        <v>-73.659328300000027</v>
      </c>
      <c r="J86" s="90">
        <v>-0.23961557664594424</v>
      </c>
    </row>
    <row r="87" spans="2:10" x14ac:dyDescent="0.35">
      <c r="B87" s="20" t="s">
        <v>506</v>
      </c>
      <c r="C87" s="3">
        <v>-0.38055729378928366</v>
      </c>
      <c r="D87" s="3">
        <v>-47.264970900000023</v>
      </c>
      <c r="E87" s="90">
        <v>-0.39812882091709811</v>
      </c>
      <c r="F87" s="90"/>
      <c r="G87" s="20" t="s">
        <v>528</v>
      </c>
      <c r="H87" s="19">
        <v>-0.32187481996761891</v>
      </c>
      <c r="I87" s="3">
        <v>-82.096713590000093</v>
      </c>
      <c r="J87" s="90">
        <v>-0.3011300383444413</v>
      </c>
    </row>
    <row r="88" spans="2:10" x14ac:dyDescent="0.35">
      <c r="B88" s="20" t="s">
        <v>503</v>
      </c>
      <c r="C88" s="3">
        <v>-0.40352119631187749</v>
      </c>
      <c r="D88" s="3">
        <v>-50.117072809999996</v>
      </c>
      <c r="E88" s="90">
        <v>-0.33088007407855691</v>
      </c>
      <c r="F88" s="90"/>
      <c r="G88" s="20" t="s">
        <v>504</v>
      </c>
      <c r="H88" s="19">
        <v>-0.33046821372187107</v>
      </c>
      <c r="I88" s="3">
        <v>-84.288526500000032</v>
      </c>
      <c r="J88" s="90">
        <v>-0.40341667643550527</v>
      </c>
    </row>
    <row r="89" spans="2:10" x14ac:dyDescent="0.35">
      <c r="B89" s="20" t="s">
        <v>492</v>
      </c>
      <c r="C89" s="3">
        <v>-0.45696604096407428</v>
      </c>
      <c r="D89" s="3">
        <v>-56.754888109999996</v>
      </c>
      <c r="E89" s="90">
        <v>-0.7815367962973766</v>
      </c>
      <c r="F89" s="90"/>
      <c r="G89" s="20" t="s">
        <v>557</v>
      </c>
      <c r="H89" s="19">
        <v>-0.39949320267706384</v>
      </c>
      <c r="I89" s="3">
        <v>-101.89389479000005</v>
      </c>
      <c r="J89" s="90">
        <v>-0.39784682844641395</v>
      </c>
    </row>
    <row r="90" spans="2:10" x14ac:dyDescent="0.35">
      <c r="B90" s="20" t="s">
        <v>497</v>
      </c>
      <c r="C90" s="3">
        <v>-0.46671535727846342</v>
      </c>
      <c r="D90" s="3">
        <v>-57.965746919999958</v>
      </c>
      <c r="E90" s="90">
        <v>-0.24916165678239643</v>
      </c>
      <c r="F90" s="90"/>
      <c r="G90" s="20" t="s">
        <v>537</v>
      </c>
      <c r="H90" s="19">
        <v>-0.43280851411253846</v>
      </c>
      <c r="I90" s="3">
        <v>-110.39122794999983</v>
      </c>
      <c r="J90" s="90">
        <v>-0.37240744840835471</v>
      </c>
    </row>
    <row r="91" spans="2:10" x14ac:dyDescent="0.35">
      <c r="B91" s="20" t="s">
        <v>562</v>
      </c>
      <c r="C91" s="3">
        <v>-0.48117560582089469</v>
      </c>
      <c r="D91" s="3">
        <v>-59.761700479999831</v>
      </c>
      <c r="E91" s="90">
        <v>-0.18135343744667132</v>
      </c>
      <c r="F91" s="90"/>
      <c r="G91" s="20" t="s">
        <v>488</v>
      </c>
      <c r="H91" s="19">
        <v>-0.43968726612881437</v>
      </c>
      <c r="I91" s="3">
        <v>-112.14570795</v>
      </c>
      <c r="J91" s="90">
        <v>-0.38797969045459246</v>
      </c>
    </row>
    <row r="92" spans="2:10" x14ac:dyDescent="0.35">
      <c r="B92" s="20" t="s">
        <v>526</v>
      </c>
      <c r="C92" s="3">
        <v>-0.51260158787305521</v>
      </c>
      <c r="D92" s="3">
        <v>-63.664787219999965</v>
      </c>
      <c r="E92" s="90">
        <v>-0.33144308474350792</v>
      </c>
      <c r="F92" s="90"/>
      <c r="G92" s="20" t="s">
        <v>525</v>
      </c>
      <c r="H92" s="19">
        <v>-0.77933462607030868</v>
      </c>
      <c r="I92" s="3">
        <v>-198.77544814999976</v>
      </c>
      <c r="J92" s="90">
        <v>-0.32777744234722539</v>
      </c>
    </row>
    <row r="93" spans="2:10" x14ac:dyDescent="0.35">
      <c r="B93" s="20" t="s">
        <v>537</v>
      </c>
      <c r="C93" s="3">
        <v>-0.72652487906352958</v>
      </c>
      <c r="D93" s="3">
        <v>-90.233922269999965</v>
      </c>
      <c r="E93" s="90">
        <v>-0.50630709310286881</v>
      </c>
      <c r="F93" s="90"/>
      <c r="G93" s="20" t="s">
        <v>526</v>
      </c>
      <c r="H93" s="19">
        <v>-0.94245956429362177</v>
      </c>
      <c r="I93" s="3">
        <v>-240.38175129000012</v>
      </c>
      <c r="J93" s="90">
        <v>-0.37643464623366352</v>
      </c>
    </row>
    <row r="94" spans="2:10" x14ac:dyDescent="0.35">
      <c r="B94" s="20" t="s">
        <v>553</v>
      </c>
      <c r="C94" s="3">
        <v>-0.8708181059605653</v>
      </c>
      <c r="D94" s="3">
        <v>-108.15504816000004</v>
      </c>
      <c r="E94" s="90">
        <v>-0.36511629130945789</v>
      </c>
      <c r="F94" s="90"/>
      <c r="G94" s="20" t="s">
        <v>503</v>
      </c>
      <c r="H94" s="19">
        <v>-1.0405567691084441</v>
      </c>
      <c r="I94" s="3">
        <v>-265.40221771999995</v>
      </c>
      <c r="J94" s="90">
        <v>-0.49646470425151312</v>
      </c>
    </row>
    <row r="95" spans="2:10" x14ac:dyDescent="0.35">
      <c r="B95" s="20" t="s">
        <v>548</v>
      </c>
      <c r="C95" s="3">
        <v>-2.1410619295976074</v>
      </c>
      <c r="D95" s="3">
        <v>-265.9185133200001</v>
      </c>
      <c r="E95" s="90">
        <v>-0.32656712589319581</v>
      </c>
      <c r="F95" s="90"/>
      <c r="G95" s="20" t="s">
        <v>551</v>
      </c>
      <c r="H95" s="19">
        <v>-1.1424018831388403</v>
      </c>
      <c r="I95" s="3">
        <v>-291.37861798</v>
      </c>
      <c r="J95" s="90">
        <v>-0.4731139330276477</v>
      </c>
    </row>
    <row r="96" spans="2:10" x14ac:dyDescent="0.35">
      <c r="B96" s="20" t="s">
        <v>547</v>
      </c>
      <c r="C96" s="3">
        <v>-2.2659487203179811</v>
      </c>
      <c r="D96" s="3">
        <v>-281.42937233000043</v>
      </c>
      <c r="E96" s="90">
        <v>-0.22897745225649857</v>
      </c>
      <c r="F96" s="90"/>
      <c r="G96" s="20" t="s">
        <v>553</v>
      </c>
      <c r="H96" s="19">
        <v>-1.4930432605961634</v>
      </c>
      <c r="I96" s="3">
        <v>-380.81246912999973</v>
      </c>
      <c r="J96" s="90">
        <v>-0.34758607017215315</v>
      </c>
    </row>
    <row r="97" spans="2:10" x14ac:dyDescent="0.35">
      <c r="B97" s="20" t="s">
        <v>493</v>
      </c>
      <c r="C97" s="3">
        <v>-2.846539944496981</v>
      </c>
      <c r="D97" s="3">
        <v>-353.5384286100001</v>
      </c>
      <c r="E97" s="90">
        <v>-0.85771434975513006</v>
      </c>
      <c r="F97" s="90"/>
      <c r="G97" s="20" t="s">
        <v>550</v>
      </c>
      <c r="H97" s="19">
        <v>-2.8043069682755264</v>
      </c>
      <c r="I97" s="3">
        <v>-715.26062839000042</v>
      </c>
      <c r="J97" s="90">
        <v>-0.30024705113054384</v>
      </c>
    </row>
    <row r="98" spans="2:10" x14ac:dyDescent="0.35">
      <c r="B98" s="20" t="s">
        <v>551</v>
      </c>
      <c r="C98" s="3">
        <v>-4.1967437740541298</v>
      </c>
      <c r="D98" s="3">
        <v>-521.23287503000006</v>
      </c>
      <c r="E98" s="90">
        <v>-0.66323823850617825</v>
      </c>
      <c r="F98" s="90"/>
      <c r="G98" s="20" t="s">
        <v>548</v>
      </c>
      <c r="H98" s="19">
        <v>-3.3402946346447306</v>
      </c>
      <c r="I98" s="3">
        <v>-851.96851358000004</v>
      </c>
      <c r="J98" s="90">
        <v>-0.26973896484903015</v>
      </c>
    </row>
    <row r="99" spans="2:10" x14ac:dyDescent="0.35">
      <c r="B99" s="20" t="s">
        <v>550</v>
      </c>
      <c r="C99" s="3">
        <v>-4.8092765856953328</v>
      </c>
      <c r="D99" s="3">
        <v>-597.30905590999964</v>
      </c>
      <c r="E99" s="90">
        <v>-0.52302608134153594</v>
      </c>
      <c r="F99" s="90"/>
      <c r="G99" s="20" t="s">
        <v>547</v>
      </c>
      <c r="H99" s="19">
        <v>-4.013747343606763</v>
      </c>
      <c r="I99" s="3">
        <v>-1023.7379429800003</v>
      </c>
      <c r="J99" s="90">
        <v>-0.33108915631831581</v>
      </c>
    </row>
    <row r="100" spans="2:10" x14ac:dyDescent="0.35">
      <c r="B100" s="20" t="s">
        <v>491</v>
      </c>
      <c r="C100" s="3">
        <v>-4.8384293202963464</v>
      </c>
      <c r="D100" s="3">
        <v>-600.92980677999935</v>
      </c>
      <c r="E100" s="90">
        <v>-0.52977830479404653</v>
      </c>
      <c r="F100" s="90"/>
      <c r="G100" s="20" t="s">
        <v>491</v>
      </c>
      <c r="H100" s="19">
        <v>-5.82504577603145</v>
      </c>
      <c r="I100" s="3">
        <v>-1485.7239058699997</v>
      </c>
      <c r="J100" s="90">
        <v>-0.53508559609566086</v>
      </c>
    </row>
    <row r="101" spans="2:10" x14ac:dyDescent="0.35">
      <c r="B101" s="20" t="s">
        <v>494</v>
      </c>
      <c r="C101" s="3">
        <v>-8.3053570265692027</v>
      </c>
      <c r="D101" s="3">
        <v>-1031.5199960200007</v>
      </c>
      <c r="E101" s="90">
        <v>-0.46988540923831512</v>
      </c>
      <c r="F101" s="90"/>
      <c r="G101" s="20" t="s">
        <v>494</v>
      </c>
      <c r="H101" s="19">
        <v>-8.3759519787282635</v>
      </c>
      <c r="I101" s="3">
        <v>-2136.3526687500007</v>
      </c>
      <c r="J101" s="90">
        <v>-0.49657149862785643</v>
      </c>
    </row>
    <row r="102" spans="2:10" x14ac:dyDescent="0.35">
      <c r="B102" s="20" t="s">
        <v>368</v>
      </c>
      <c r="C102" s="3">
        <v>-37.954958982453071</v>
      </c>
      <c r="D102" s="3">
        <v>-4713.9814716300034</v>
      </c>
      <c r="E102" s="90">
        <v>-0.37954958982453069</v>
      </c>
      <c r="F102" s="90"/>
      <c r="G102" s="20" t="s">
        <v>368</v>
      </c>
      <c r="H102" s="19">
        <v>-36.270681486658376</v>
      </c>
      <c r="I102" s="3">
        <v>-9251.1236201199972</v>
      </c>
      <c r="J102" s="90">
        <v>-0.36270681486658374</v>
      </c>
    </row>
  </sheetData>
  <mergeCells count="2">
    <mergeCell ref="V2:W2"/>
    <mergeCell ref="AA2:AB2"/>
  </mergeCells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30D56-1414-4BD6-8042-611187BA96C8}">
  <sheetPr codeName="Hoja15">
    <tabColor rgb="FF526DB0"/>
  </sheetPr>
  <dimension ref="B2:AD294"/>
  <sheetViews>
    <sheetView topLeftCell="H1" workbookViewId="0">
      <selection activeCell="P18" sqref="P18"/>
    </sheetView>
  </sheetViews>
  <sheetFormatPr baseColWidth="10" defaultRowHeight="14.5" x14ac:dyDescent="0.35"/>
  <cols>
    <col min="1" max="1" width="39.1796875" customWidth="1"/>
    <col min="2" max="2" width="56.36328125" bestFit="1" customWidth="1"/>
    <col min="3" max="3" width="20.6328125" bestFit="1" customWidth="1"/>
    <col min="4" max="4" width="19.36328125" bestFit="1" customWidth="1"/>
    <col min="5" max="5" width="16.6328125" bestFit="1" customWidth="1"/>
    <col min="7" max="7" width="56.36328125" bestFit="1" customWidth="1"/>
    <col min="8" max="8" width="20.81640625" bestFit="1" customWidth="1"/>
    <col min="9" max="9" width="19.54296875" bestFit="1" customWidth="1"/>
    <col min="10" max="10" width="16.81640625" bestFit="1" customWidth="1"/>
    <col min="12" max="12" width="22.54296875" bestFit="1" customWidth="1"/>
    <col min="17" max="17" width="27" bestFit="1" customWidth="1"/>
    <col min="22" max="22" width="17.81640625" bestFit="1" customWidth="1"/>
    <col min="27" max="27" width="22" bestFit="1" customWidth="1"/>
  </cols>
  <sheetData>
    <row r="2" spans="2:30" x14ac:dyDescent="0.35">
      <c r="B2" s="1" t="s">
        <v>51</v>
      </c>
      <c r="C2" t="s">
        <v>1212</v>
      </c>
      <c r="D2" t="s">
        <v>380</v>
      </c>
      <c r="E2" t="s">
        <v>382</v>
      </c>
      <c r="G2" s="1" t="s">
        <v>51</v>
      </c>
      <c r="H2" t="s">
        <v>1218</v>
      </c>
      <c r="I2" t="s">
        <v>446</v>
      </c>
      <c r="J2" t="s">
        <v>447</v>
      </c>
      <c r="L2" t="s">
        <v>1252</v>
      </c>
      <c r="N2" s="201"/>
      <c r="O2" s="201"/>
      <c r="Q2" t="s">
        <v>1253</v>
      </c>
      <c r="S2" s="201"/>
      <c r="T2" s="201"/>
      <c r="V2" s="349" t="s">
        <v>1254</v>
      </c>
      <c r="W2" s="349"/>
      <c r="X2" s="201"/>
      <c r="Y2" s="201"/>
      <c r="AA2" s="349" t="s">
        <v>1255</v>
      </c>
      <c r="AB2" s="349"/>
    </row>
    <row r="3" spans="2:30" x14ac:dyDescent="0.35">
      <c r="B3" s="20" t="s">
        <v>312</v>
      </c>
      <c r="C3" s="19">
        <v>0.16747689819160153</v>
      </c>
      <c r="D3" s="3">
        <v>20.80052294</v>
      </c>
      <c r="E3" s="23">
        <v>0.40725894727649492</v>
      </c>
      <c r="G3" s="20" t="s">
        <v>121</v>
      </c>
      <c r="H3" s="19">
        <v>0.12946587302763729</v>
      </c>
      <c r="I3" s="3">
        <v>33.021292869999968</v>
      </c>
      <c r="J3" s="90">
        <v>0.23199364445147652</v>
      </c>
      <c r="L3" t="s">
        <v>1250</v>
      </c>
      <c r="M3" t="s">
        <v>1251</v>
      </c>
      <c r="N3" t="s">
        <v>1256</v>
      </c>
      <c r="O3" t="s">
        <v>45</v>
      </c>
      <c r="Q3" t="s">
        <v>1250</v>
      </c>
      <c r="R3" t="s">
        <v>1251</v>
      </c>
      <c r="S3" t="s">
        <v>1256</v>
      </c>
      <c r="T3" t="s">
        <v>45</v>
      </c>
      <c r="V3" t="s">
        <v>1250</v>
      </c>
      <c r="W3" t="s">
        <v>1251</v>
      </c>
      <c r="X3" t="s">
        <v>1256</v>
      </c>
      <c r="Y3" t="s">
        <v>45</v>
      </c>
      <c r="AA3" t="s">
        <v>1250</v>
      </c>
      <c r="AB3" t="s">
        <v>1251</v>
      </c>
      <c r="AC3" t="s">
        <v>1256</v>
      </c>
      <c r="AD3" t="s">
        <v>45</v>
      </c>
    </row>
    <row r="4" spans="2:30" x14ac:dyDescent="0.35">
      <c r="B4" s="20" t="s">
        <v>125</v>
      </c>
      <c r="C4" s="19">
        <v>0.13738701863648811</v>
      </c>
      <c r="D4" s="3">
        <v>17.063379270000027</v>
      </c>
      <c r="E4" s="23">
        <v>0.23227444943156095</v>
      </c>
      <c r="G4" s="20" t="s">
        <v>307</v>
      </c>
      <c r="H4" s="19">
        <v>1.9198765427393086E-2</v>
      </c>
      <c r="I4" s="3">
        <v>4.8967966700000005</v>
      </c>
      <c r="J4" s="90">
        <v>5.2218953303000859E-2</v>
      </c>
      <c r="L4" t="str">
        <f t="shared" ref="L4:O8" si="0">B3</f>
        <v>800 Australia</v>
      </c>
      <c r="M4" s="189">
        <f t="shared" si="0"/>
        <v>0.16747689819160153</v>
      </c>
      <c r="N4" s="202">
        <f t="shared" si="0"/>
        <v>20.80052294</v>
      </c>
      <c r="O4" s="187">
        <f t="shared" si="0"/>
        <v>0.40725894727649492</v>
      </c>
      <c r="Q4" s="189" t="str">
        <f>B293</f>
        <v>001 Francia</v>
      </c>
      <c r="R4" s="189">
        <f>C293</f>
        <v>-6.5221886465573657</v>
      </c>
      <c r="S4" s="202">
        <f>D293</f>
        <v>-810.05163115999972</v>
      </c>
      <c r="T4" s="187">
        <f>E293</f>
        <v>-0.46272400728107488</v>
      </c>
      <c r="V4" t="str">
        <f>G3</f>
        <v>064 Hungría</v>
      </c>
      <c r="W4" s="189">
        <f>H3</f>
        <v>0.12946587302763729</v>
      </c>
      <c r="X4" s="202">
        <f t="shared" ref="X4:Y8" si="1">I3</f>
        <v>33.021292869999968</v>
      </c>
      <c r="Y4" s="187">
        <f t="shared" si="1"/>
        <v>0.23199364445147652</v>
      </c>
      <c r="AA4" t="str">
        <f>G293</f>
        <v>400 Estados Unidos</v>
      </c>
      <c r="AB4" s="189">
        <f>H293</f>
        <v>-6.9526953010816683</v>
      </c>
      <c r="AC4" s="202">
        <f>I293</f>
        <v>-1773.33981847</v>
      </c>
      <c r="AD4" s="187">
        <f>J293</f>
        <v>-0.48393374600024619</v>
      </c>
    </row>
    <row r="5" spans="2:30" x14ac:dyDescent="0.35">
      <c r="B5" s="20" t="s">
        <v>302</v>
      </c>
      <c r="C5" s="19">
        <v>0.12341732674302597</v>
      </c>
      <c r="D5" s="3">
        <v>15.328352529999997</v>
      </c>
      <c r="E5" s="23">
        <v>0.5001466781485624</v>
      </c>
      <c r="G5" s="20" t="s">
        <v>217</v>
      </c>
      <c r="H5" s="19">
        <v>4.8180692334686996E-3</v>
      </c>
      <c r="I5" s="3">
        <v>1.2288865900000001</v>
      </c>
      <c r="J5" s="90">
        <v>2.1624628427674746</v>
      </c>
      <c r="L5" t="str">
        <f t="shared" si="0"/>
        <v>072 Ucrania (d.01/01/92)</v>
      </c>
      <c r="M5" s="189">
        <f t="shared" si="0"/>
        <v>0.13738701863648811</v>
      </c>
      <c r="N5" s="202">
        <f t="shared" si="0"/>
        <v>17.063379270000027</v>
      </c>
      <c r="O5" s="187">
        <f t="shared" si="0"/>
        <v>0.23227444943156095</v>
      </c>
      <c r="Q5" s="189" t="str">
        <f>B292</f>
        <v>010 Portugal</v>
      </c>
      <c r="R5" s="189">
        <f>C292</f>
        <v>-4.3140472499447409</v>
      </c>
      <c r="S5" s="202">
        <f>D292</f>
        <v>-535.80189122000002</v>
      </c>
      <c r="T5" s="187">
        <f>E292</f>
        <v>-0.41124369069400346</v>
      </c>
      <c r="V5" t="str">
        <f t="shared" ref="V5:W8" si="2">G4</f>
        <v>728 Corea del Sur (Rep. de Corea)</v>
      </c>
      <c r="W5" s="189">
        <f t="shared" si="2"/>
        <v>1.9198765427393086E-2</v>
      </c>
      <c r="X5" s="202">
        <f t="shared" si="1"/>
        <v>4.8967966700000005</v>
      </c>
      <c r="Y5" s="187">
        <f t="shared" si="1"/>
        <v>5.2218953303000859E-2</v>
      </c>
      <c r="AA5" t="str">
        <f>G292</f>
        <v>004 Alemania</v>
      </c>
      <c r="AB5" s="189">
        <f>H292</f>
        <v>-5.5647730859844122</v>
      </c>
      <c r="AC5" s="202">
        <f>I292</f>
        <v>-1419.3393017799997</v>
      </c>
      <c r="AD5" s="187">
        <f>J292</f>
        <v>-0.41260106411320618</v>
      </c>
    </row>
    <row r="6" spans="2:30" x14ac:dyDescent="0.35">
      <c r="B6" s="20" t="s">
        <v>201</v>
      </c>
      <c r="C6" s="19">
        <v>0.12053659450060834</v>
      </c>
      <c r="D6" s="3">
        <v>14.970567439999982</v>
      </c>
      <c r="E6" s="23">
        <v>0.36621039919354437</v>
      </c>
      <c r="G6" s="20" t="s">
        <v>282</v>
      </c>
      <c r="H6" s="19">
        <v>4.509544377078698E-3</v>
      </c>
      <c r="I6" s="3">
        <v>1.1501948900000001</v>
      </c>
      <c r="J6" s="90">
        <v>6.9412365171976811</v>
      </c>
      <c r="L6" t="str">
        <f t="shared" si="0"/>
        <v>706 Singapur</v>
      </c>
      <c r="M6" s="189">
        <f t="shared" si="0"/>
        <v>0.12341732674302597</v>
      </c>
      <c r="N6" s="202">
        <f t="shared" si="0"/>
        <v>15.328352529999997</v>
      </c>
      <c r="O6" s="187">
        <f t="shared" si="0"/>
        <v>0.5001466781485624</v>
      </c>
      <c r="Q6" s="189" t="str">
        <f>B291</f>
        <v>004 Alemania</v>
      </c>
      <c r="R6" s="189">
        <f>C291</f>
        <v>-3.0004378523371424</v>
      </c>
      <c r="S6" s="202">
        <f>D291</f>
        <v>-372.65244969000014</v>
      </c>
      <c r="T6" s="187">
        <f>E291</f>
        <v>-0.39242555944205904</v>
      </c>
      <c r="V6" t="str">
        <f t="shared" si="2"/>
        <v>432 Nicaragua</v>
      </c>
      <c r="W6" s="189">
        <f t="shared" si="2"/>
        <v>4.8180692334686996E-3</v>
      </c>
      <c r="X6" s="202">
        <f t="shared" si="1"/>
        <v>1.2288865900000001</v>
      </c>
      <c r="Y6" s="187">
        <f t="shared" si="1"/>
        <v>2.1624628427674746</v>
      </c>
      <c r="AA6" t="str">
        <f>G291</f>
        <v>720 China</v>
      </c>
      <c r="AB6" s="189">
        <f>H291</f>
        <v>-3.0564255171960548</v>
      </c>
      <c r="AC6" s="202">
        <f>I291</f>
        <v>-779.5654544199997</v>
      </c>
      <c r="AD6" s="187">
        <f>J291</f>
        <v>-0.26040820445969504</v>
      </c>
    </row>
    <row r="7" spans="2:30" x14ac:dyDescent="0.35">
      <c r="B7" s="20" t="s">
        <v>147</v>
      </c>
      <c r="C7" s="19">
        <v>0.11128286835564345</v>
      </c>
      <c r="D7" s="3">
        <v>13.821260609999996</v>
      </c>
      <c r="E7" s="23">
        <v>8.3074839563002767E-2</v>
      </c>
      <c r="G7" s="20" t="s">
        <v>155</v>
      </c>
      <c r="H7" s="19">
        <v>4.0681428254447545E-3</v>
      </c>
      <c r="I7" s="3">
        <v>1.0376119399999999</v>
      </c>
      <c r="J7" s="90">
        <v>1821.8100956895792</v>
      </c>
      <c r="L7" t="str">
        <f t="shared" si="0"/>
        <v>388 Sudáfrica (d.01/01/90)</v>
      </c>
      <c r="M7" s="189">
        <f t="shared" si="0"/>
        <v>0.12053659450060834</v>
      </c>
      <c r="N7" s="202">
        <f t="shared" si="0"/>
        <v>14.970567439999982</v>
      </c>
      <c r="O7" s="187">
        <f t="shared" si="0"/>
        <v>0.36621039919354437</v>
      </c>
      <c r="Q7" s="189" t="str">
        <f>B290</f>
        <v>017 Bélgica</v>
      </c>
      <c r="R7" s="189">
        <f>C290</f>
        <v>-2.9557610089290116</v>
      </c>
      <c r="S7" s="202">
        <f>D290</f>
        <v>-367.10361450000005</v>
      </c>
      <c r="T7" s="187">
        <f>E290</f>
        <v>-0.67988306207515625</v>
      </c>
      <c r="V7" t="str">
        <f t="shared" si="2"/>
        <v>649 Omán</v>
      </c>
      <c r="W7" s="189">
        <f t="shared" si="2"/>
        <v>4.509544377078698E-3</v>
      </c>
      <c r="X7" s="202">
        <f t="shared" si="1"/>
        <v>1.1501948900000001</v>
      </c>
      <c r="Y7" s="187">
        <f t="shared" si="1"/>
        <v>6.9412365171976811</v>
      </c>
      <c r="AA7" t="str">
        <f>G290</f>
        <v>005 Italia</v>
      </c>
      <c r="AB7" s="189">
        <f>H290</f>
        <v>-2.2362279966192911</v>
      </c>
      <c r="AC7" s="202">
        <f>I290</f>
        <v>-570.36760246999984</v>
      </c>
      <c r="AD7" s="187">
        <f>J290</f>
        <v>-0.31515917784783976</v>
      </c>
    </row>
    <row r="8" spans="2:30" x14ac:dyDescent="0.35">
      <c r="B8" s="20" t="s">
        <v>308</v>
      </c>
      <c r="C8" s="19">
        <v>8.5265225930600638E-2</v>
      </c>
      <c r="D8" s="3">
        <v>10.589886170000014</v>
      </c>
      <c r="E8" s="23">
        <v>0.12868432258124418</v>
      </c>
      <c r="G8" s="20" t="s">
        <v>277</v>
      </c>
      <c r="H8" s="19">
        <v>3.0244302932717782E-3</v>
      </c>
      <c r="I8" s="3">
        <v>0.77140481999999899</v>
      </c>
      <c r="J8" s="90">
        <v>7.1585547060784016E-2</v>
      </c>
      <c r="L8" t="str">
        <f t="shared" si="0"/>
        <v>204 Marruecos</v>
      </c>
      <c r="M8" s="189">
        <f t="shared" si="0"/>
        <v>0.11128286835564345</v>
      </c>
      <c r="N8" s="202">
        <f t="shared" si="0"/>
        <v>13.821260609999996</v>
      </c>
      <c r="O8" s="187">
        <f t="shared" si="0"/>
        <v>8.3074839563002767E-2</v>
      </c>
      <c r="Q8" s="189" t="str">
        <f>B289</f>
        <v>720 China</v>
      </c>
      <c r="R8" s="189">
        <f>C289</f>
        <v>-2.4867463378807195</v>
      </c>
      <c r="S8" s="202">
        <f>D289</f>
        <v>-308.85229429000003</v>
      </c>
      <c r="T8" s="187">
        <f>E289</f>
        <v>-0.772891742034437</v>
      </c>
      <c r="V8" t="str">
        <f t="shared" si="2"/>
        <v>229 Sáhara Occidental</v>
      </c>
      <c r="W8" s="189">
        <f t="shared" si="2"/>
        <v>4.0681428254447545E-3</v>
      </c>
      <c r="X8" s="202">
        <f t="shared" si="1"/>
        <v>1.0376119399999999</v>
      </c>
      <c r="Y8" s="187">
        <f t="shared" si="1"/>
        <v>1821.8100956895792</v>
      </c>
      <c r="AA8" t="str">
        <f>G289</f>
        <v>001 Francia</v>
      </c>
      <c r="AB8" s="189">
        <f>H289</f>
        <v>-1.5016470852371546</v>
      </c>
      <c r="AC8" s="202">
        <f>I289</f>
        <v>-383.00694251999994</v>
      </c>
      <c r="AD8" s="187">
        <f>J289</f>
        <v>-0.20206651602564751</v>
      </c>
    </row>
    <row r="9" spans="2:30" x14ac:dyDescent="0.35">
      <c r="B9" s="20" t="s">
        <v>362</v>
      </c>
      <c r="C9" s="19">
        <v>6.3608291857101984E-2</v>
      </c>
      <c r="D9" s="3">
        <v>7.9001088999999993</v>
      </c>
      <c r="E9" s="23">
        <v>0.49168258763247974</v>
      </c>
      <c r="G9" s="20" t="s">
        <v>130</v>
      </c>
      <c r="H9" s="19">
        <v>2.5475845925792841E-3</v>
      </c>
      <c r="I9" s="3">
        <v>0.64978155999999998</v>
      </c>
      <c r="J9" s="90">
        <v>3.1175363758882568</v>
      </c>
    </row>
    <row r="10" spans="2:30" x14ac:dyDescent="0.35">
      <c r="B10" s="20" t="s">
        <v>151</v>
      </c>
      <c r="C10" s="19">
        <v>4.7415243189772277E-2</v>
      </c>
      <c r="D10" s="3">
        <v>5.8889426799999995</v>
      </c>
      <c r="E10" s="23">
        <v>0.17267302210693347</v>
      </c>
      <c r="G10" s="20" t="s">
        <v>167</v>
      </c>
      <c r="H10" s="19">
        <v>2.5442704822492509E-3</v>
      </c>
      <c r="I10" s="3">
        <v>0.64893627000000009</v>
      </c>
      <c r="J10" s="90">
        <v>0.18064563450462479</v>
      </c>
    </row>
    <row r="11" spans="2:30" x14ac:dyDescent="0.35">
      <c r="B11" s="20" t="s">
        <v>199</v>
      </c>
      <c r="C11" s="19">
        <v>4.5415008586900882E-2</v>
      </c>
      <c r="D11" s="3">
        <v>5.6405148300000008</v>
      </c>
      <c r="E11" s="23">
        <v>31.352632730428326</v>
      </c>
      <c r="G11" s="20" t="s">
        <v>140</v>
      </c>
      <c r="H11" s="19">
        <v>1.451069146491765E-3</v>
      </c>
      <c r="I11" s="3">
        <v>0.37010663999999993</v>
      </c>
      <c r="J11" s="90">
        <v>0.30739979085727365</v>
      </c>
    </row>
    <row r="12" spans="2:30" x14ac:dyDescent="0.35">
      <c r="B12" s="20" t="s">
        <v>171</v>
      </c>
      <c r="C12" s="19">
        <v>3.5539051922057745E-2</v>
      </c>
      <c r="D12" s="3">
        <v>4.4139273699999979</v>
      </c>
      <c r="E12" s="23">
        <v>0.27838521220363188</v>
      </c>
      <c r="G12" s="20" t="s">
        <v>272</v>
      </c>
      <c r="H12" s="19">
        <v>1.1236606949631993E-3</v>
      </c>
      <c r="I12" s="3">
        <v>0.28659853000000002</v>
      </c>
      <c r="J12" s="90">
        <v>7.2105689811676976E-2</v>
      </c>
    </row>
    <row r="13" spans="2:30" x14ac:dyDescent="0.35">
      <c r="B13" s="20" t="s">
        <v>280</v>
      </c>
      <c r="C13" s="19">
        <v>1.1637198160992521E-2</v>
      </c>
      <c r="D13" s="3">
        <v>1.4453325199999991</v>
      </c>
      <c r="E13" s="23">
        <v>0.17186272341187592</v>
      </c>
      <c r="G13" s="20" t="s">
        <v>267</v>
      </c>
      <c r="H13" s="19">
        <v>8.317648083330289E-4</v>
      </c>
      <c r="I13" s="3">
        <v>0.21214817999999999</v>
      </c>
      <c r="J13" s="90">
        <v>-1</v>
      </c>
    </row>
    <row r="14" spans="2:30" x14ac:dyDescent="0.35">
      <c r="B14" s="20" t="s">
        <v>112</v>
      </c>
      <c r="C14" s="19">
        <v>1.092290065826983E-2</v>
      </c>
      <c r="D14" s="3">
        <v>1.3566172300000012</v>
      </c>
      <c r="E14" s="23">
        <v>0.21949909683481916</v>
      </c>
      <c r="G14" s="20" t="s">
        <v>183</v>
      </c>
      <c r="H14" s="19">
        <v>6.2943709650362632E-4</v>
      </c>
      <c r="I14" s="3">
        <v>0.16054290000000004</v>
      </c>
      <c r="J14" s="90">
        <v>8.6041216063593051E-2</v>
      </c>
    </row>
    <row r="15" spans="2:30" x14ac:dyDescent="0.35">
      <c r="B15" s="20" t="s">
        <v>134</v>
      </c>
      <c r="C15" s="19">
        <v>6.8735755632226263E-3</v>
      </c>
      <c r="D15" s="3">
        <v>0.8536936599999998</v>
      </c>
      <c r="E15" s="23">
        <v>0.35482093236602696</v>
      </c>
      <c r="G15" s="20" t="s">
        <v>301</v>
      </c>
      <c r="H15" s="19">
        <v>5.7248598711476327E-4</v>
      </c>
      <c r="I15" s="3">
        <v>0.14601707</v>
      </c>
      <c r="J15" s="90">
        <v>5.5118710312562049</v>
      </c>
    </row>
    <row r="16" spans="2:30" x14ac:dyDescent="0.35">
      <c r="B16" s="20" t="s">
        <v>214</v>
      </c>
      <c r="C16" s="19">
        <v>4.3889875641459205E-3</v>
      </c>
      <c r="D16" s="3">
        <v>0.54510943000000001</v>
      </c>
      <c r="E16" s="23">
        <v>32.158159837035107</v>
      </c>
      <c r="G16" s="20" t="s">
        <v>306</v>
      </c>
      <c r="H16" s="19">
        <v>5.2473380886544358E-4</v>
      </c>
      <c r="I16" s="3">
        <v>0.13383749999999994</v>
      </c>
      <c r="J16" s="90">
        <v>0.35666125571091034</v>
      </c>
    </row>
    <row r="17" spans="2:10" x14ac:dyDescent="0.35">
      <c r="B17" s="20" t="s">
        <v>298</v>
      </c>
      <c r="C17" s="19">
        <v>4.2222913700009218E-3</v>
      </c>
      <c r="D17" s="3">
        <v>0.52440586999999983</v>
      </c>
      <c r="E17" s="23">
        <v>1.7414073847797447</v>
      </c>
      <c r="G17" s="20" t="s">
        <v>160</v>
      </c>
      <c r="H17" s="19">
        <v>4.2765035989377869E-4</v>
      </c>
      <c r="I17" s="3">
        <v>0.10907559999999999</v>
      </c>
      <c r="J17" s="90">
        <v>1230.268441236183</v>
      </c>
    </row>
    <row r="18" spans="2:10" x14ac:dyDescent="0.35">
      <c r="B18" s="20" t="s">
        <v>189</v>
      </c>
      <c r="C18" s="19">
        <v>3.763980298796266E-3</v>
      </c>
      <c r="D18" s="3">
        <v>0.46748392999999999</v>
      </c>
      <c r="E18" s="23">
        <v>0.73893232195232539</v>
      </c>
      <c r="G18" s="20" t="s">
        <v>313</v>
      </c>
      <c r="H18" s="19">
        <v>3.6846709061399318E-4</v>
      </c>
      <c r="I18" s="3">
        <v>9.3980439999999998E-2</v>
      </c>
      <c r="J18" s="90">
        <v>8.3519905869472097</v>
      </c>
    </row>
    <row r="19" spans="2:10" x14ac:dyDescent="0.35">
      <c r="B19" s="20" t="s">
        <v>104</v>
      </c>
      <c r="C19" s="19">
        <v>3.544899453094988E-3</v>
      </c>
      <c r="D19" s="3">
        <v>0.44027422999999999</v>
      </c>
      <c r="E19" s="23">
        <v>22.979949433844876</v>
      </c>
      <c r="G19" s="20" t="s">
        <v>170</v>
      </c>
      <c r="H19" s="19">
        <v>3.1894245202798265E-4</v>
      </c>
      <c r="I19" s="3">
        <v>8.1348790000000004E-2</v>
      </c>
      <c r="J19" s="90">
        <v>84.207639356140987</v>
      </c>
    </row>
    <row r="20" spans="2:10" x14ac:dyDescent="0.35">
      <c r="B20" s="20" t="s">
        <v>193</v>
      </c>
      <c r="C20" s="19">
        <v>3.3182766198313028E-3</v>
      </c>
      <c r="D20" s="3">
        <v>0.41212781999999992</v>
      </c>
      <c r="E20" s="23">
        <v>1.4531969585417248</v>
      </c>
      <c r="G20" s="20" t="s">
        <v>144</v>
      </c>
      <c r="H20" s="19">
        <v>3.1498429184060467E-4</v>
      </c>
      <c r="I20" s="3">
        <v>8.0339229999999998E-2</v>
      </c>
      <c r="J20" s="90">
        <v>50.351744841936373</v>
      </c>
    </row>
    <row r="21" spans="2:10" x14ac:dyDescent="0.35">
      <c r="B21" s="20" t="s">
        <v>244</v>
      </c>
      <c r="C21" s="19">
        <v>3.2709942491498923E-3</v>
      </c>
      <c r="D21" s="3">
        <v>0.40625538000000005</v>
      </c>
      <c r="E21" s="23">
        <v>2.8041557970399276</v>
      </c>
      <c r="G21" s="20" t="s">
        <v>195</v>
      </c>
      <c r="H21" s="19">
        <v>3.0469313808427809E-4</v>
      </c>
      <c r="I21" s="3">
        <v>7.7714390000000022E-2</v>
      </c>
      <c r="J21" s="90">
        <v>0.42119360532957861</v>
      </c>
    </row>
    <row r="22" spans="2:10" x14ac:dyDescent="0.35">
      <c r="B22" s="20" t="s">
        <v>289</v>
      </c>
      <c r="C22" s="19">
        <v>3.0598376796269894E-3</v>
      </c>
      <c r="D22" s="3">
        <v>0.38002986999999999</v>
      </c>
      <c r="E22" s="23">
        <v>0.41784874114488679</v>
      </c>
      <c r="G22" s="20" t="s">
        <v>173</v>
      </c>
      <c r="H22" s="19">
        <v>2.3699415510051758E-4</v>
      </c>
      <c r="I22" s="3">
        <v>6.0447229999999998E-2</v>
      </c>
      <c r="J22" s="90">
        <v>336.80966178191341</v>
      </c>
    </row>
    <row r="23" spans="2:10" x14ac:dyDescent="0.35">
      <c r="B23" s="20" t="s">
        <v>192</v>
      </c>
      <c r="C23" s="19">
        <v>2.7628290548032861E-3</v>
      </c>
      <c r="D23" s="3">
        <v>0.34314159</v>
      </c>
      <c r="E23" s="23">
        <v>2.5116914912874049</v>
      </c>
      <c r="G23" s="20" t="s">
        <v>199</v>
      </c>
      <c r="H23" s="19">
        <v>2.3158922533951911E-4</v>
      </c>
      <c r="I23" s="3">
        <v>5.9068660000000002E-2</v>
      </c>
      <c r="J23" s="90">
        <v>1.6290039326431445</v>
      </c>
    </row>
    <row r="24" spans="2:10" x14ac:dyDescent="0.35">
      <c r="B24" s="20" t="s">
        <v>246</v>
      </c>
      <c r="C24" s="19">
        <v>2.655393554296212E-3</v>
      </c>
      <c r="D24" s="3">
        <v>0.32979817</v>
      </c>
      <c r="E24" s="23">
        <v>1.6645602308916327</v>
      </c>
      <c r="G24" s="20" t="s">
        <v>191</v>
      </c>
      <c r="H24" s="19">
        <v>7.9429025749920806E-5</v>
      </c>
      <c r="I24" s="3">
        <v>2.0258999999999999E-2</v>
      </c>
      <c r="J24" s="90">
        <v>-1</v>
      </c>
    </row>
    <row r="25" spans="2:10" x14ac:dyDescent="0.35">
      <c r="B25" s="20" t="s">
        <v>284</v>
      </c>
      <c r="C25" s="19">
        <v>2.4970103662027769E-3</v>
      </c>
      <c r="D25" s="3">
        <v>0.31012708</v>
      </c>
      <c r="E25" s="23">
        <v>1.7790451371629583</v>
      </c>
      <c r="G25" s="20" t="s">
        <v>142</v>
      </c>
      <c r="H25" s="19">
        <v>7.775462158253749E-5</v>
      </c>
      <c r="I25" s="3">
        <v>1.9831929999999998E-2</v>
      </c>
      <c r="J25" s="90">
        <v>8.2923273122595731</v>
      </c>
    </row>
    <row r="26" spans="2:10" x14ac:dyDescent="0.35">
      <c r="B26" s="20" t="s">
        <v>183</v>
      </c>
      <c r="C26" s="19">
        <v>2.4076946053479928E-3</v>
      </c>
      <c r="D26" s="3">
        <v>0.29903412000000007</v>
      </c>
      <c r="E26" s="23">
        <v>0.66715343231020441</v>
      </c>
      <c r="G26" s="20" t="s">
        <v>324</v>
      </c>
      <c r="H26" s="19">
        <v>5.9234590961362415E-5</v>
      </c>
      <c r="I26" s="3">
        <v>1.510825E-2</v>
      </c>
      <c r="J26" s="90">
        <v>-1</v>
      </c>
    </row>
    <row r="27" spans="2:10" x14ac:dyDescent="0.35">
      <c r="B27" s="20" t="s">
        <v>185</v>
      </c>
      <c r="C27" s="19">
        <v>2.3702245238516589E-3</v>
      </c>
      <c r="D27" s="3">
        <v>0.29438036000000001</v>
      </c>
      <c r="E27" s="23">
        <v>2.0416180819535485</v>
      </c>
      <c r="G27" s="20" t="s">
        <v>339</v>
      </c>
      <c r="H27" s="19">
        <v>5.8404465702364908E-5</v>
      </c>
      <c r="I27" s="3">
        <v>1.4896520000000003E-2</v>
      </c>
      <c r="J27" s="90">
        <v>0.96296502198206424</v>
      </c>
    </row>
    <row r="28" spans="2:10" x14ac:dyDescent="0.35">
      <c r="B28" s="20" t="s">
        <v>157</v>
      </c>
      <c r="C28" s="19">
        <v>1.9920467987570439E-3</v>
      </c>
      <c r="D28" s="3">
        <v>0.24741092999999997</v>
      </c>
      <c r="E28" s="23">
        <v>0.70896655496304084</v>
      </c>
      <c r="G28" s="20" t="s">
        <v>257</v>
      </c>
      <c r="H28" s="19">
        <v>3.7395078680607484E-5</v>
      </c>
      <c r="I28" s="3">
        <v>9.5379099999999984E-3</v>
      </c>
      <c r="J28" s="90">
        <v>164.33339076498964</v>
      </c>
    </row>
    <row r="29" spans="2:10" x14ac:dyDescent="0.35">
      <c r="B29" s="20" t="s">
        <v>306</v>
      </c>
      <c r="C29" s="19">
        <v>1.9644253190333632E-3</v>
      </c>
      <c r="D29" s="3">
        <v>0.24398036000000001</v>
      </c>
      <c r="E29" s="23">
        <v>-1</v>
      </c>
      <c r="G29" s="20" t="s">
        <v>315</v>
      </c>
      <c r="H29" s="19">
        <v>1.8433030765239902E-5</v>
      </c>
      <c r="I29" s="3">
        <v>4.7014899999999991E-3</v>
      </c>
      <c r="J29" s="90">
        <v>0.67121089472609685</v>
      </c>
    </row>
    <row r="30" spans="2:10" x14ac:dyDescent="0.35">
      <c r="B30" s="20" t="s">
        <v>156</v>
      </c>
      <c r="C30" s="19">
        <v>1.4861587498689055E-3</v>
      </c>
      <c r="D30" s="3">
        <v>0.18457996000000004</v>
      </c>
      <c r="E30" s="23">
        <v>2.3207087404287092</v>
      </c>
      <c r="G30" s="20" t="s">
        <v>169</v>
      </c>
      <c r="H30" s="19">
        <v>6.1649140816147373E-6</v>
      </c>
      <c r="I30" s="3">
        <v>1.57241E-3</v>
      </c>
      <c r="J30" s="90">
        <v>10.992030758476057</v>
      </c>
    </row>
    <row r="31" spans="2:10" x14ac:dyDescent="0.35">
      <c r="B31" s="20" t="s">
        <v>154</v>
      </c>
      <c r="C31" s="19">
        <v>1.1534764296716245E-3</v>
      </c>
      <c r="D31" s="3">
        <v>0.14326102999999968</v>
      </c>
      <c r="E31" s="23">
        <v>5.2619656609807386E-2</v>
      </c>
      <c r="G31" s="20" t="s">
        <v>175</v>
      </c>
      <c r="H31" s="19">
        <v>6.1269619137259371E-6</v>
      </c>
      <c r="I31" s="3">
        <v>1.56273E-3</v>
      </c>
      <c r="J31" s="90">
        <v>-1</v>
      </c>
    </row>
    <row r="32" spans="2:10" x14ac:dyDescent="0.35">
      <c r="B32" s="20" t="s">
        <v>257</v>
      </c>
      <c r="C32" s="19">
        <v>1.1418874807140244E-3</v>
      </c>
      <c r="D32" s="3">
        <v>0.14182169</v>
      </c>
      <c r="E32" s="23">
        <v>0.18087065981269146</v>
      </c>
      <c r="G32" s="20" t="s">
        <v>327</v>
      </c>
      <c r="H32" s="19">
        <v>5.9501001065499194E-6</v>
      </c>
      <c r="I32" s="3">
        <v>1.5176199999999999E-3</v>
      </c>
      <c r="J32" s="90">
        <v>-1</v>
      </c>
    </row>
    <row r="33" spans="2:10" x14ac:dyDescent="0.35">
      <c r="B33" s="20" t="s">
        <v>286</v>
      </c>
      <c r="C33" s="19">
        <v>1.0963068901899619E-3</v>
      </c>
      <c r="D33" s="3">
        <v>0.13616061000000002</v>
      </c>
      <c r="E33" s="23">
        <v>6.6649376217302629</v>
      </c>
      <c r="G33" s="20" t="s">
        <v>228</v>
      </c>
      <c r="H33" s="19">
        <v>5.554229198313112E-6</v>
      </c>
      <c r="I33" s="3">
        <v>1.4166500000000002E-3</v>
      </c>
      <c r="J33" s="90">
        <v>0.16415487441425003</v>
      </c>
    </row>
    <row r="34" spans="2:10" x14ac:dyDescent="0.35">
      <c r="B34" s="20" t="s">
        <v>256</v>
      </c>
      <c r="C34" s="19">
        <v>8.0538670272140749E-4</v>
      </c>
      <c r="D34" s="3">
        <v>0.10002851000000001</v>
      </c>
      <c r="E34" s="23">
        <v>0.30736753408103157</v>
      </c>
      <c r="G34" s="20" t="s">
        <v>256</v>
      </c>
      <c r="H34" s="19">
        <v>3.7369162995716487E-6</v>
      </c>
      <c r="I34" s="3">
        <v>9.5313000000000006E-4</v>
      </c>
      <c r="J34" s="90">
        <v>28.665563909774434</v>
      </c>
    </row>
    <row r="35" spans="2:10" x14ac:dyDescent="0.35">
      <c r="B35" s="20" t="s">
        <v>326</v>
      </c>
      <c r="C35" s="19">
        <v>7.5445495724666442E-4</v>
      </c>
      <c r="D35" s="3">
        <v>9.3702819999999992E-2</v>
      </c>
      <c r="E35" s="23">
        <v>-1</v>
      </c>
      <c r="G35" s="20" t="s">
        <v>180</v>
      </c>
      <c r="H35" s="19">
        <v>3.3657456658905681E-6</v>
      </c>
      <c r="I35" s="3">
        <v>8.5846000000000002E-4</v>
      </c>
      <c r="J35" s="90">
        <v>1.6070011231748409</v>
      </c>
    </row>
    <row r="36" spans="2:10" x14ac:dyDescent="0.35">
      <c r="B36" s="20" t="s">
        <v>296</v>
      </c>
      <c r="C36" s="19">
        <v>5.475716787945019E-4</v>
      </c>
      <c r="D36" s="3">
        <v>6.8008050000000014E-2</v>
      </c>
      <c r="E36" s="23">
        <v>1.7272210322174946</v>
      </c>
      <c r="G36" s="20" t="s">
        <v>185</v>
      </c>
      <c r="H36" s="19">
        <v>2.7149914483096479E-6</v>
      </c>
      <c r="I36" s="3">
        <v>6.9247999999999998E-4</v>
      </c>
      <c r="J36" s="90">
        <v>-1</v>
      </c>
    </row>
    <row r="37" spans="2:10" x14ac:dyDescent="0.35">
      <c r="B37" s="20" t="s">
        <v>158</v>
      </c>
      <c r="C37" s="19">
        <v>4.9991901633869335E-4</v>
      </c>
      <c r="D37" s="3">
        <v>6.2089619999999998E-2</v>
      </c>
      <c r="E37" s="23">
        <v>41.393079999999998</v>
      </c>
      <c r="G37" s="20" t="s">
        <v>232</v>
      </c>
      <c r="H37" s="19">
        <v>1.7645797729042336E-6</v>
      </c>
      <c r="I37" s="3">
        <v>4.5007000000000011E-4</v>
      </c>
      <c r="J37" s="90">
        <v>0.51183869353591427</v>
      </c>
    </row>
    <row r="38" spans="2:10" x14ac:dyDescent="0.35">
      <c r="B38" s="20" t="s">
        <v>336</v>
      </c>
      <c r="C38" s="19">
        <v>4.707916511928468E-4</v>
      </c>
      <c r="D38" s="3">
        <v>5.847202E-2</v>
      </c>
      <c r="E38" s="23">
        <v>0.82987050238002946</v>
      </c>
      <c r="G38" s="20" t="s">
        <v>166</v>
      </c>
      <c r="H38" s="19">
        <v>1.2808464594620486E-6</v>
      </c>
      <c r="I38" s="3">
        <v>3.2669000000000014E-4</v>
      </c>
      <c r="J38" s="90">
        <v>0.1388734202505495</v>
      </c>
    </row>
    <row r="39" spans="2:10" x14ac:dyDescent="0.35">
      <c r="B39" s="20" t="s">
        <v>100</v>
      </c>
      <c r="C39" s="19">
        <v>4.5432594587876832E-4</v>
      </c>
      <c r="D39" s="3">
        <v>5.6426990000000003E-2</v>
      </c>
      <c r="E39" s="23">
        <v>72.233943955861079</v>
      </c>
      <c r="G39" s="20" t="s">
        <v>243</v>
      </c>
      <c r="H39" s="19">
        <v>8.2424424124615493E-7</v>
      </c>
      <c r="I39" s="3">
        <v>2.1023E-4</v>
      </c>
      <c r="J39" s="90">
        <v>1.3063443733300195</v>
      </c>
    </row>
    <row r="40" spans="2:10" x14ac:dyDescent="0.35">
      <c r="B40" s="20" t="s">
        <v>272</v>
      </c>
      <c r="C40" s="19">
        <v>4.5375098315622678E-4</v>
      </c>
      <c r="D40" s="3">
        <v>5.6355579999999961E-2</v>
      </c>
      <c r="E40" s="23">
        <v>2.8105506431701066E-2</v>
      </c>
      <c r="G40" s="20" t="s">
        <v>334</v>
      </c>
      <c r="H40" s="19">
        <v>7.733930410893617E-7</v>
      </c>
      <c r="I40" s="3">
        <v>1.9725999999999999E-4</v>
      </c>
      <c r="J40" s="90">
        <v>-1</v>
      </c>
    </row>
    <row r="41" spans="2:10" x14ac:dyDescent="0.35">
      <c r="B41" s="20" t="s">
        <v>200</v>
      </c>
      <c r="C41" s="19">
        <v>4.2801687231352781E-4</v>
      </c>
      <c r="D41" s="3">
        <v>5.3159419999999999E-2</v>
      </c>
      <c r="E41" s="23">
        <v>0.82169578777388042</v>
      </c>
      <c r="G41" s="20" t="s">
        <v>210</v>
      </c>
      <c r="H41" s="19">
        <v>3.8422649308910806E-7</v>
      </c>
      <c r="I41" s="3">
        <v>9.7999999999999997E-5</v>
      </c>
      <c r="J41" s="90">
        <v>-1</v>
      </c>
    </row>
    <row r="42" spans="2:10" x14ac:dyDescent="0.35">
      <c r="B42" s="20" t="s">
        <v>239</v>
      </c>
      <c r="C42" s="19">
        <v>3.398305053964383E-4</v>
      </c>
      <c r="D42" s="3">
        <v>4.220672999999997E-2</v>
      </c>
      <c r="E42" s="23">
        <v>0.19652068578880511</v>
      </c>
      <c r="G42" s="20" t="s">
        <v>126</v>
      </c>
      <c r="H42" s="19">
        <v>2.8887559194699308E-7</v>
      </c>
      <c r="I42" s="3">
        <v>7.3679999999999579E-5</v>
      </c>
      <c r="J42" s="90">
        <v>4.6887617990640784E-3</v>
      </c>
    </row>
    <row r="43" spans="2:10" x14ac:dyDescent="0.35">
      <c r="B43" s="20" t="s">
        <v>184</v>
      </c>
      <c r="C43" s="19">
        <v>2.40613163428372E-4</v>
      </c>
      <c r="D43" s="3">
        <v>2.9884000000000001E-2</v>
      </c>
      <c r="E43" s="23">
        <v>-1</v>
      </c>
      <c r="G43" s="20" t="s">
        <v>206</v>
      </c>
      <c r="H43" s="19">
        <v>2.4355254847648416E-7</v>
      </c>
      <c r="I43" s="3">
        <v>6.2120000000000144E-5</v>
      </c>
      <c r="J43" s="90">
        <v>3.7400958504925086E-2</v>
      </c>
    </row>
    <row r="44" spans="2:10" x14ac:dyDescent="0.35">
      <c r="B44" s="20" t="s">
        <v>162</v>
      </c>
      <c r="C44" s="19">
        <v>1.631418278956515E-4</v>
      </c>
      <c r="D44" s="3">
        <v>2.026211E-2</v>
      </c>
      <c r="E44" s="23">
        <v>0.20588648016404987</v>
      </c>
      <c r="G44" s="20" t="s">
        <v>234</v>
      </c>
      <c r="H44" s="19">
        <v>2.142650800746913E-7</v>
      </c>
      <c r="I44" s="3">
        <v>5.4649999999999987E-5</v>
      </c>
      <c r="J44" s="90">
        <v>0.68312499999999976</v>
      </c>
    </row>
    <row r="45" spans="2:10" x14ac:dyDescent="0.35">
      <c r="B45" s="20" t="s">
        <v>304</v>
      </c>
      <c r="C45" s="19">
        <v>1.4730865404051198E-4</v>
      </c>
      <c r="D45" s="3">
        <v>1.8295640000000002E-2</v>
      </c>
      <c r="E45" s="23">
        <v>0.56977445257474857</v>
      </c>
      <c r="G45" s="20" t="s">
        <v>153</v>
      </c>
      <c r="H45" s="19">
        <v>2.0685499770797285E-7</v>
      </c>
      <c r="I45" s="3">
        <v>5.2759999999999996E-5</v>
      </c>
      <c r="J45" s="90">
        <v>3.5079787234042552</v>
      </c>
    </row>
    <row r="46" spans="2:10" x14ac:dyDescent="0.35">
      <c r="B46" s="20" t="s">
        <v>177</v>
      </c>
      <c r="C46" s="19">
        <v>1.4293987133149683E-4</v>
      </c>
      <c r="D46" s="3">
        <v>1.7753040000000109E-2</v>
      </c>
      <c r="E46" s="23">
        <v>3.2877498361545854E-2</v>
      </c>
      <c r="G46" s="20" t="s">
        <v>274</v>
      </c>
      <c r="H46" s="19">
        <v>9.8095376092749823E-8</v>
      </c>
      <c r="I46" s="3">
        <v>2.5020000000000001E-5</v>
      </c>
      <c r="J46" s="90">
        <v>-1</v>
      </c>
    </row>
    <row r="47" spans="2:10" x14ac:dyDescent="0.35">
      <c r="B47" s="20" t="s">
        <v>290</v>
      </c>
      <c r="C47" s="19">
        <v>1.363948293552114E-4</v>
      </c>
      <c r="D47" s="3">
        <v>1.6940150000000008E-2</v>
      </c>
      <c r="E47" s="23">
        <v>0.56269940525126128</v>
      </c>
      <c r="G47" s="20" t="s">
        <v>329</v>
      </c>
      <c r="H47" s="19">
        <v>3.5599760788256124E-8</v>
      </c>
      <c r="I47" s="3">
        <v>9.0799999999999995E-6</v>
      </c>
      <c r="J47" s="90">
        <v>-1</v>
      </c>
    </row>
    <row r="48" spans="2:10" x14ac:dyDescent="0.35">
      <c r="B48" s="20" t="s">
        <v>173</v>
      </c>
      <c r="C48" s="19">
        <v>1.2738495978823177E-4</v>
      </c>
      <c r="D48" s="3">
        <v>1.5821129999999999E-2</v>
      </c>
      <c r="E48" s="23">
        <v>-1</v>
      </c>
      <c r="G48" s="20" t="s">
        <v>275</v>
      </c>
      <c r="H48" s="19">
        <v>1.6270815778773452E-8</v>
      </c>
      <c r="I48" s="3">
        <v>4.1500000000000001E-6</v>
      </c>
      <c r="J48" s="90">
        <v>-1</v>
      </c>
    </row>
    <row r="49" spans="2:10" x14ac:dyDescent="0.35">
      <c r="B49" s="20" t="s">
        <v>180</v>
      </c>
      <c r="C49" s="19">
        <v>6.4901222069182319E-5</v>
      </c>
      <c r="D49" s="3">
        <v>8.0606900000000023E-3</v>
      </c>
      <c r="E49" s="23">
        <v>-1</v>
      </c>
      <c r="G49" s="20" t="s">
        <v>99</v>
      </c>
      <c r="H49" s="19"/>
      <c r="I49" s="3"/>
      <c r="J49" s="90">
        <v>-1</v>
      </c>
    </row>
    <row r="50" spans="2:10" x14ac:dyDescent="0.35">
      <c r="B50" s="20" t="s">
        <v>337</v>
      </c>
      <c r="C50" s="19">
        <v>5.8266002491826956E-5</v>
      </c>
      <c r="D50" s="3">
        <v>7.2366000000000002E-3</v>
      </c>
      <c r="E50" s="23">
        <v>-1</v>
      </c>
      <c r="G50" s="20" t="s">
        <v>340</v>
      </c>
      <c r="H50" s="19"/>
      <c r="I50" s="3"/>
      <c r="J50" s="90">
        <v>-1</v>
      </c>
    </row>
    <row r="51" spans="2:10" x14ac:dyDescent="0.35">
      <c r="B51" s="20" t="s">
        <v>241</v>
      </c>
      <c r="C51" s="19">
        <v>5.0740520651043843E-5</v>
      </c>
      <c r="D51" s="3">
        <v>6.3019399999999989E-3</v>
      </c>
      <c r="E51" s="23">
        <v>0.41797120865928905</v>
      </c>
      <c r="G51" s="20" t="s">
        <v>323</v>
      </c>
      <c r="H51" s="19"/>
      <c r="I51" s="3"/>
      <c r="J51" s="90">
        <v>-1</v>
      </c>
    </row>
    <row r="52" spans="2:10" x14ac:dyDescent="0.35">
      <c r="B52" s="20" t="s">
        <v>323</v>
      </c>
      <c r="C52" s="19">
        <v>2.7375343182186615E-5</v>
      </c>
      <c r="D52" s="3">
        <v>3.4000000000000002E-3</v>
      </c>
      <c r="E52" s="23">
        <v>-1</v>
      </c>
      <c r="G52" s="20" t="s">
        <v>194</v>
      </c>
      <c r="H52" s="19"/>
      <c r="I52" s="3"/>
      <c r="J52" s="90">
        <v>-1</v>
      </c>
    </row>
    <row r="53" spans="2:10" x14ac:dyDescent="0.35">
      <c r="B53" s="20" t="s">
        <v>240</v>
      </c>
      <c r="C53" s="19">
        <v>2.623153693146266E-5</v>
      </c>
      <c r="D53" s="3">
        <v>3.25794E-3</v>
      </c>
      <c r="E53" s="23">
        <v>3.365640495867769</v>
      </c>
      <c r="G53" s="20" t="s">
        <v>355</v>
      </c>
      <c r="H53" s="19"/>
      <c r="I53" s="3"/>
      <c r="J53" s="90">
        <v>-1</v>
      </c>
    </row>
    <row r="54" spans="2:10" x14ac:dyDescent="0.35">
      <c r="B54" s="20" t="s">
        <v>330</v>
      </c>
      <c r="C54" s="19">
        <v>2.2049631197522691E-5</v>
      </c>
      <c r="D54" s="3">
        <v>2.7385500000000002E-3</v>
      </c>
      <c r="E54" s="23">
        <v>-1</v>
      </c>
      <c r="G54" s="20" t="s">
        <v>141</v>
      </c>
      <c r="H54" s="19"/>
      <c r="I54" s="3"/>
      <c r="J54" s="90">
        <v>-1</v>
      </c>
    </row>
    <row r="55" spans="2:10" x14ac:dyDescent="0.35">
      <c r="B55" s="20" t="s">
        <v>206</v>
      </c>
      <c r="C55" s="19">
        <v>1.9692372602390697E-5</v>
      </c>
      <c r="D55" s="3">
        <v>2.4457799999999998E-3</v>
      </c>
      <c r="E55" s="23">
        <v>6.3655718078184371</v>
      </c>
      <c r="G55" s="20" t="s">
        <v>115</v>
      </c>
      <c r="H55" s="19"/>
      <c r="I55" s="3"/>
      <c r="J55" s="90">
        <v>-1</v>
      </c>
    </row>
    <row r="56" spans="2:10" x14ac:dyDescent="0.35">
      <c r="B56" s="20" t="s">
        <v>248</v>
      </c>
      <c r="C56" s="19">
        <v>1.1705616228987667E-5</v>
      </c>
      <c r="D56" s="3">
        <v>1.4538299999999893E-3</v>
      </c>
      <c r="E56" s="23">
        <v>5.5281919040770511E-3</v>
      </c>
      <c r="G56" s="20" t="s">
        <v>219</v>
      </c>
      <c r="H56" s="19"/>
      <c r="I56" s="3"/>
      <c r="J56" s="90">
        <v>-1</v>
      </c>
    </row>
    <row r="57" spans="2:10" x14ac:dyDescent="0.35">
      <c r="B57" s="20" t="s">
        <v>153</v>
      </c>
      <c r="C57" s="19">
        <v>9.9487633224133056E-6</v>
      </c>
      <c r="D57" s="3">
        <v>1.2356299999999999E-3</v>
      </c>
      <c r="E57" s="23">
        <v>-1</v>
      </c>
      <c r="G57" s="20" t="s">
        <v>203</v>
      </c>
      <c r="H57" s="19"/>
      <c r="I57" s="3"/>
      <c r="J57" s="90">
        <v>-1</v>
      </c>
    </row>
    <row r="58" spans="2:10" x14ac:dyDescent="0.35">
      <c r="B58" s="20" t="s">
        <v>222</v>
      </c>
      <c r="C58" s="19">
        <v>7.8204914214287808E-6</v>
      </c>
      <c r="D58" s="3">
        <v>9.7129999999999992E-4</v>
      </c>
      <c r="E58" s="23">
        <v>-1</v>
      </c>
      <c r="G58" s="20" t="s">
        <v>221</v>
      </c>
      <c r="H58" s="19"/>
      <c r="I58" s="3"/>
      <c r="J58" s="90">
        <v>-1</v>
      </c>
    </row>
    <row r="59" spans="2:10" x14ac:dyDescent="0.35">
      <c r="B59" s="20" t="s">
        <v>317</v>
      </c>
      <c r="C59" s="19">
        <v>3.2206286096690129E-6</v>
      </c>
      <c r="D59" s="3">
        <v>4.0000000000000002E-4</v>
      </c>
      <c r="E59" s="23">
        <v>-1</v>
      </c>
      <c r="G59" s="20" t="s">
        <v>351</v>
      </c>
      <c r="H59" s="19"/>
      <c r="I59" s="3"/>
      <c r="J59" s="90">
        <v>-1</v>
      </c>
    </row>
    <row r="60" spans="2:10" x14ac:dyDescent="0.35">
      <c r="B60" s="20" t="s">
        <v>209</v>
      </c>
      <c r="C60" s="19">
        <v>3.0407565018189985E-6</v>
      </c>
      <c r="D60" s="3">
        <v>3.7765999999999999E-4</v>
      </c>
      <c r="E60" s="23">
        <v>0.77996695580338704</v>
      </c>
      <c r="G60" s="20" t="s">
        <v>225</v>
      </c>
      <c r="H60" s="19"/>
      <c r="I60" s="3"/>
      <c r="J60" s="90">
        <v>-1</v>
      </c>
    </row>
    <row r="61" spans="2:10" x14ac:dyDescent="0.35">
      <c r="B61" s="20" t="s">
        <v>224</v>
      </c>
      <c r="C61" s="19">
        <v>2.3404308106464719E-6</v>
      </c>
      <c r="D61" s="3">
        <v>2.9067999999999997E-4</v>
      </c>
      <c r="E61" s="23">
        <v>-1</v>
      </c>
      <c r="G61" s="20" t="s">
        <v>359</v>
      </c>
      <c r="H61" s="19"/>
      <c r="I61" s="3"/>
      <c r="J61" s="90">
        <v>-1</v>
      </c>
    </row>
    <row r="62" spans="2:10" x14ac:dyDescent="0.35">
      <c r="B62" s="20" t="s">
        <v>205</v>
      </c>
      <c r="C62" s="19">
        <v>9.3720292541368276E-7</v>
      </c>
      <c r="D62" s="3">
        <v>1.164E-4</v>
      </c>
      <c r="E62" s="23">
        <v>-1</v>
      </c>
      <c r="G62" s="20" t="s">
        <v>226</v>
      </c>
      <c r="H62" s="19"/>
      <c r="I62" s="3"/>
      <c r="J62" s="90">
        <v>-1</v>
      </c>
    </row>
    <row r="63" spans="2:10" x14ac:dyDescent="0.35">
      <c r="B63" s="20" t="s">
        <v>267</v>
      </c>
      <c r="C63" s="19">
        <v>9.3003702675716926E-7</v>
      </c>
      <c r="D63" s="3">
        <v>1.1551E-4</v>
      </c>
      <c r="E63" s="23">
        <v>-1</v>
      </c>
      <c r="G63" s="20" t="s">
        <v>110</v>
      </c>
      <c r="H63" s="19"/>
      <c r="I63" s="3"/>
      <c r="J63" s="90">
        <v>-1</v>
      </c>
    </row>
    <row r="64" spans="2:10" x14ac:dyDescent="0.35">
      <c r="B64" s="20" t="s">
        <v>275</v>
      </c>
      <c r="C64" s="19">
        <v>4.1063014773279919E-7</v>
      </c>
      <c r="D64" s="3">
        <v>5.1E-5</v>
      </c>
      <c r="E64" s="23">
        <v>-1</v>
      </c>
      <c r="G64" s="20" t="s">
        <v>91</v>
      </c>
      <c r="H64" s="19"/>
      <c r="I64" s="3"/>
      <c r="J64" s="90">
        <v>-1</v>
      </c>
    </row>
    <row r="65" spans="2:10" x14ac:dyDescent="0.35">
      <c r="B65" s="20" t="s">
        <v>347</v>
      </c>
      <c r="C65" s="19"/>
      <c r="D65" s="3"/>
      <c r="E65" s="23">
        <v>-1</v>
      </c>
      <c r="G65" s="20" t="s">
        <v>321</v>
      </c>
      <c r="H65" s="19"/>
      <c r="I65" s="3"/>
      <c r="J65" s="90">
        <v>-1</v>
      </c>
    </row>
    <row r="66" spans="2:10" x14ac:dyDescent="0.35">
      <c r="B66" s="20" t="s">
        <v>324</v>
      </c>
      <c r="C66" s="19"/>
      <c r="D66" s="3"/>
      <c r="E66" s="23">
        <v>-1</v>
      </c>
      <c r="G66" s="20" t="s">
        <v>230</v>
      </c>
      <c r="H66" s="19"/>
      <c r="I66" s="3"/>
      <c r="J66" s="90">
        <v>-1</v>
      </c>
    </row>
    <row r="67" spans="2:10" x14ac:dyDescent="0.35">
      <c r="B67" s="20" t="s">
        <v>293</v>
      </c>
      <c r="C67" s="19"/>
      <c r="D67" s="3"/>
      <c r="E67" s="23">
        <v>-1</v>
      </c>
      <c r="G67" s="20" t="s">
        <v>325</v>
      </c>
      <c r="H67" s="19"/>
      <c r="I67" s="3"/>
      <c r="J67" s="90">
        <v>-1</v>
      </c>
    </row>
    <row r="68" spans="2:10" x14ac:dyDescent="0.35">
      <c r="B68" s="20" t="s">
        <v>91</v>
      </c>
      <c r="C68" s="19"/>
      <c r="D68" s="3"/>
      <c r="E68" s="23">
        <v>-1</v>
      </c>
      <c r="G68" s="20" t="s">
        <v>92</v>
      </c>
      <c r="H68" s="19"/>
      <c r="I68" s="3"/>
      <c r="J68" s="90">
        <v>-1</v>
      </c>
    </row>
    <row r="69" spans="2:10" x14ac:dyDescent="0.35">
      <c r="B69" s="20" t="s">
        <v>339</v>
      </c>
      <c r="C69" s="19"/>
      <c r="D69" s="3"/>
      <c r="E69" s="23">
        <v>-1</v>
      </c>
      <c r="G69" s="20" t="s">
        <v>336</v>
      </c>
      <c r="H69" s="19"/>
      <c r="I69" s="3"/>
      <c r="J69" s="90">
        <v>-1</v>
      </c>
    </row>
    <row r="70" spans="2:10" x14ac:dyDescent="0.35">
      <c r="B70" s="20" t="s">
        <v>92</v>
      </c>
      <c r="C70" s="19"/>
      <c r="D70" s="3"/>
      <c r="E70" s="23">
        <v>-1</v>
      </c>
      <c r="G70" s="20" t="s">
        <v>233</v>
      </c>
      <c r="H70" s="19"/>
      <c r="I70" s="3"/>
      <c r="J70" s="90">
        <v>-1</v>
      </c>
    </row>
    <row r="71" spans="2:10" x14ac:dyDescent="0.35">
      <c r="B71" s="20" t="s">
        <v>357</v>
      </c>
      <c r="C71" s="19"/>
      <c r="D71" s="3"/>
      <c r="E71" s="23">
        <v>-1</v>
      </c>
      <c r="G71" s="20" t="s">
        <v>345</v>
      </c>
      <c r="H71" s="19"/>
      <c r="I71" s="3"/>
      <c r="J71" s="90">
        <v>-1</v>
      </c>
    </row>
    <row r="72" spans="2:10" x14ac:dyDescent="0.35">
      <c r="B72" s="20" t="s">
        <v>94</v>
      </c>
      <c r="C72" s="19"/>
      <c r="D72" s="3"/>
      <c r="E72" s="23">
        <v>-1</v>
      </c>
      <c r="G72" s="20" t="s">
        <v>137</v>
      </c>
      <c r="H72" s="19"/>
      <c r="I72" s="3"/>
      <c r="J72" s="90">
        <v>-1</v>
      </c>
    </row>
    <row r="73" spans="2:10" x14ac:dyDescent="0.35">
      <c r="B73" s="20" t="s">
        <v>318</v>
      </c>
      <c r="C73" s="19"/>
      <c r="D73" s="3"/>
      <c r="E73" s="23">
        <v>-1</v>
      </c>
      <c r="G73" s="20" t="s">
        <v>353</v>
      </c>
      <c r="H73" s="19"/>
      <c r="I73" s="3"/>
      <c r="J73" s="90">
        <v>-1</v>
      </c>
    </row>
    <row r="74" spans="2:10" x14ac:dyDescent="0.35">
      <c r="B74" s="20" t="s">
        <v>181</v>
      </c>
      <c r="C74" s="19"/>
      <c r="D74" s="3"/>
      <c r="E74" s="23">
        <v>-1</v>
      </c>
      <c r="G74" s="20" t="s">
        <v>236</v>
      </c>
      <c r="H74" s="19"/>
      <c r="I74" s="3"/>
      <c r="J74" s="90">
        <v>-1</v>
      </c>
    </row>
    <row r="75" spans="2:10" x14ac:dyDescent="0.35">
      <c r="B75" s="20" t="s">
        <v>329</v>
      </c>
      <c r="C75" s="19"/>
      <c r="D75" s="3"/>
      <c r="E75" s="23">
        <v>-1</v>
      </c>
      <c r="G75" s="20" t="s">
        <v>357</v>
      </c>
      <c r="H75" s="19"/>
      <c r="I75" s="3"/>
      <c r="J75" s="90">
        <v>-1</v>
      </c>
    </row>
    <row r="76" spans="2:10" x14ac:dyDescent="0.35">
      <c r="B76" s="20" t="s">
        <v>95</v>
      </c>
      <c r="C76" s="19"/>
      <c r="D76" s="3"/>
      <c r="E76" s="23">
        <v>-1</v>
      </c>
      <c r="G76" s="20" t="s">
        <v>237</v>
      </c>
      <c r="H76" s="19"/>
      <c r="I76" s="3"/>
      <c r="J76" s="90">
        <v>-1</v>
      </c>
    </row>
    <row r="77" spans="2:10" x14ac:dyDescent="0.35">
      <c r="B77" s="20" t="s">
        <v>343</v>
      </c>
      <c r="C77" s="19"/>
      <c r="D77" s="3"/>
      <c r="E77" s="23">
        <v>-1</v>
      </c>
      <c r="G77" s="20" t="s">
        <v>364</v>
      </c>
      <c r="H77" s="19"/>
      <c r="I77" s="3"/>
      <c r="J77" s="90">
        <v>-1</v>
      </c>
    </row>
    <row r="78" spans="2:10" x14ac:dyDescent="0.35">
      <c r="B78" s="20" t="s">
        <v>191</v>
      </c>
      <c r="C78" s="19"/>
      <c r="D78" s="3"/>
      <c r="E78" s="23">
        <v>-1</v>
      </c>
      <c r="G78" s="20" t="s">
        <v>240</v>
      </c>
      <c r="H78" s="19"/>
      <c r="I78" s="3"/>
      <c r="J78" s="90">
        <v>-1</v>
      </c>
    </row>
    <row r="79" spans="2:10" x14ac:dyDescent="0.35">
      <c r="B79" s="20" t="s">
        <v>351</v>
      </c>
      <c r="C79" s="19"/>
      <c r="D79" s="3"/>
      <c r="E79" s="23">
        <v>-1</v>
      </c>
      <c r="G79" s="20" t="s">
        <v>103</v>
      </c>
      <c r="H79" s="19"/>
      <c r="I79" s="3"/>
      <c r="J79" s="90">
        <v>-1</v>
      </c>
    </row>
    <row r="80" spans="2:10" x14ac:dyDescent="0.35">
      <c r="B80" s="20" t="s">
        <v>99</v>
      </c>
      <c r="C80" s="19"/>
      <c r="D80" s="3"/>
      <c r="E80" s="23">
        <v>-1</v>
      </c>
      <c r="G80" s="20" t="s">
        <v>367</v>
      </c>
      <c r="H80" s="19"/>
      <c r="I80" s="3"/>
      <c r="J80" s="90">
        <v>-1</v>
      </c>
    </row>
    <row r="81" spans="2:10" x14ac:dyDescent="0.35">
      <c r="B81" s="20" t="s">
        <v>285</v>
      </c>
      <c r="C81" s="19"/>
      <c r="D81" s="3"/>
      <c r="E81" s="23">
        <v>-1</v>
      </c>
      <c r="G81" s="20" t="s">
        <v>314</v>
      </c>
      <c r="H81" s="19"/>
      <c r="I81" s="3"/>
      <c r="J81" s="90">
        <v>-1</v>
      </c>
    </row>
    <row r="82" spans="2:10" x14ac:dyDescent="0.35">
      <c r="B82" s="20" t="s">
        <v>78</v>
      </c>
      <c r="C82" s="19"/>
      <c r="D82" s="3"/>
      <c r="E82" s="23">
        <v>-1</v>
      </c>
      <c r="G82" s="20" t="s">
        <v>247</v>
      </c>
      <c r="H82" s="19"/>
      <c r="I82" s="3"/>
      <c r="J82" s="90">
        <v>-1</v>
      </c>
    </row>
    <row r="83" spans="2:10" x14ac:dyDescent="0.35">
      <c r="B83" s="20" t="s">
        <v>315</v>
      </c>
      <c r="C83" s="19"/>
      <c r="D83" s="3"/>
      <c r="E83" s="23">
        <v>-1</v>
      </c>
      <c r="G83" s="20" t="s">
        <v>319</v>
      </c>
      <c r="H83" s="19"/>
      <c r="I83" s="3"/>
      <c r="J83" s="90">
        <v>-1</v>
      </c>
    </row>
    <row r="84" spans="2:10" x14ac:dyDescent="0.35">
      <c r="B84" s="20" t="s">
        <v>194</v>
      </c>
      <c r="C84" s="19"/>
      <c r="D84" s="3"/>
      <c r="E84" s="23">
        <v>-1</v>
      </c>
      <c r="G84" s="20" t="s">
        <v>249</v>
      </c>
      <c r="H84" s="19"/>
      <c r="I84" s="3"/>
      <c r="J84" s="90">
        <v>-1</v>
      </c>
    </row>
    <row r="85" spans="2:10" x14ac:dyDescent="0.35">
      <c r="B85" s="20" t="s">
        <v>321</v>
      </c>
      <c r="C85" s="19"/>
      <c r="D85" s="3"/>
      <c r="E85" s="23">
        <v>-1</v>
      </c>
      <c r="G85" s="20" t="s">
        <v>322</v>
      </c>
      <c r="H85" s="19"/>
      <c r="I85" s="3"/>
      <c r="J85" s="90">
        <v>-1</v>
      </c>
    </row>
    <row r="86" spans="2:10" x14ac:dyDescent="0.35">
      <c r="B86" s="20" t="s">
        <v>197</v>
      </c>
      <c r="C86" s="19"/>
      <c r="D86" s="3"/>
      <c r="E86" s="23">
        <v>-1</v>
      </c>
      <c r="G86" s="20" t="s">
        <v>250</v>
      </c>
      <c r="H86" s="19"/>
      <c r="I86" s="3"/>
      <c r="J86" s="90">
        <v>-1</v>
      </c>
    </row>
    <row r="87" spans="2:10" x14ac:dyDescent="0.35">
      <c r="B87" s="20" t="s">
        <v>327</v>
      </c>
      <c r="C87" s="19"/>
      <c r="D87" s="3"/>
      <c r="E87" s="23">
        <v>-1</v>
      </c>
      <c r="G87" s="20" t="s">
        <v>116</v>
      </c>
      <c r="H87" s="19"/>
      <c r="I87" s="3"/>
      <c r="J87" s="90">
        <v>-1</v>
      </c>
    </row>
    <row r="88" spans="2:10" x14ac:dyDescent="0.35">
      <c r="B88" s="20" t="s">
        <v>103</v>
      </c>
      <c r="C88" s="19"/>
      <c r="D88" s="3"/>
      <c r="E88" s="23">
        <v>-1</v>
      </c>
      <c r="G88" s="20" t="s">
        <v>252</v>
      </c>
      <c r="H88" s="19"/>
      <c r="I88" s="3"/>
      <c r="J88" s="90">
        <v>-1</v>
      </c>
    </row>
    <row r="89" spans="2:10" x14ac:dyDescent="0.35">
      <c r="B89" s="20" t="s">
        <v>334</v>
      </c>
      <c r="C89" s="19"/>
      <c r="D89" s="3"/>
      <c r="E89" s="23">
        <v>-1</v>
      </c>
      <c r="G89" s="20" t="s">
        <v>119</v>
      </c>
      <c r="H89" s="19"/>
      <c r="I89" s="3"/>
      <c r="J89" s="90">
        <v>-1</v>
      </c>
    </row>
    <row r="90" spans="2:10" x14ac:dyDescent="0.35">
      <c r="B90" s="20" t="s">
        <v>203</v>
      </c>
      <c r="C90" s="19"/>
      <c r="D90" s="3"/>
      <c r="E90" s="23">
        <v>-1</v>
      </c>
      <c r="G90" s="20" t="s">
        <v>253</v>
      </c>
      <c r="H90" s="19"/>
      <c r="I90" s="3"/>
      <c r="J90" s="90">
        <v>-1</v>
      </c>
    </row>
    <row r="91" spans="2:10" x14ac:dyDescent="0.35">
      <c r="B91" s="20" t="s">
        <v>341</v>
      </c>
      <c r="C91" s="19"/>
      <c r="D91" s="3"/>
      <c r="E91" s="23">
        <v>-1</v>
      </c>
      <c r="G91" s="20" t="s">
        <v>204</v>
      </c>
      <c r="H91" s="19"/>
      <c r="I91" s="3"/>
      <c r="J91" s="90">
        <v>-1</v>
      </c>
    </row>
    <row r="92" spans="2:10" x14ac:dyDescent="0.35">
      <c r="B92" s="20" t="s">
        <v>137</v>
      </c>
      <c r="C92" s="19"/>
      <c r="D92" s="3"/>
      <c r="E92" s="23">
        <v>-1</v>
      </c>
      <c r="G92" s="20" t="s">
        <v>146</v>
      </c>
      <c r="H92" s="19"/>
      <c r="I92" s="3"/>
      <c r="J92" s="90">
        <v>-1</v>
      </c>
    </row>
    <row r="93" spans="2:10" x14ac:dyDescent="0.35">
      <c r="B93" s="20" t="s">
        <v>345</v>
      </c>
      <c r="C93" s="19"/>
      <c r="D93" s="3"/>
      <c r="E93" s="23">
        <v>-1</v>
      </c>
      <c r="G93" s="20" t="s">
        <v>176</v>
      </c>
      <c r="H93" s="19"/>
      <c r="I93" s="3"/>
      <c r="J93" s="90">
        <v>-1</v>
      </c>
    </row>
    <row r="94" spans="2:10" x14ac:dyDescent="0.35">
      <c r="B94" s="20" t="s">
        <v>141</v>
      </c>
      <c r="C94" s="19"/>
      <c r="D94" s="3"/>
      <c r="E94" s="23">
        <v>-1</v>
      </c>
      <c r="G94" s="20" t="s">
        <v>197</v>
      </c>
      <c r="H94" s="19"/>
      <c r="I94" s="3"/>
      <c r="J94" s="90">
        <v>-1</v>
      </c>
    </row>
    <row r="95" spans="2:10" x14ac:dyDescent="0.35">
      <c r="B95" s="20" t="s">
        <v>349</v>
      </c>
      <c r="C95" s="19"/>
      <c r="D95" s="3"/>
      <c r="E95" s="23">
        <v>-1</v>
      </c>
      <c r="G95" s="20" t="s">
        <v>341</v>
      </c>
      <c r="H95" s="19"/>
      <c r="I95" s="3"/>
      <c r="J95" s="90">
        <v>-1</v>
      </c>
    </row>
    <row r="96" spans="2:10" x14ac:dyDescent="0.35">
      <c r="B96" s="20" t="s">
        <v>210</v>
      </c>
      <c r="C96" s="19"/>
      <c r="D96" s="3"/>
      <c r="E96" s="23">
        <v>-1</v>
      </c>
      <c r="G96" s="20" t="s">
        <v>258</v>
      </c>
      <c r="H96" s="19"/>
      <c r="I96" s="3"/>
      <c r="J96" s="90">
        <v>-1</v>
      </c>
    </row>
    <row r="97" spans="2:10" x14ac:dyDescent="0.35">
      <c r="B97" s="20" t="s">
        <v>353</v>
      </c>
      <c r="C97" s="19"/>
      <c r="D97" s="3"/>
      <c r="E97" s="23">
        <v>-1</v>
      </c>
      <c r="G97" s="20" t="s">
        <v>350</v>
      </c>
      <c r="H97" s="19"/>
      <c r="I97" s="3"/>
      <c r="J97" s="90">
        <v>-1</v>
      </c>
    </row>
    <row r="98" spans="2:10" x14ac:dyDescent="0.35">
      <c r="B98" s="20" t="s">
        <v>219</v>
      </c>
      <c r="C98" s="19"/>
      <c r="D98" s="3"/>
      <c r="E98" s="23">
        <v>-1</v>
      </c>
      <c r="G98" s="20" t="s">
        <v>94</v>
      </c>
      <c r="H98" s="19"/>
      <c r="I98" s="3"/>
      <c r="J98" s="90">
        <v>-1</v>
      </c>
    </row>
    <row r="99" spans="2:10" x14ac:dyDescent="0.35">
      <c r="B99" s="20" t="s">
        <v>359</v>
      </c>
      <c r="C99" s="19"/>
      <c r="D99" s="3"/>
      <c r="E99" s="23">
        <v>-1</v>
      </c>
      <c r="G99" s="20" t="s">
        <v>352</v>
      </c>
      <c r="H99" s="19"/>
      <c r="I99" s="3"/>
      <c r="J99" s="90">
        <v>-1</v>
      </c>
    </row>
    <row r="100" spans="2:10" x14ac:dyDescent="0.35">
      <c r="B100" s="20" t="s">
        <v>221</v>
      </c>
      <c r="C100" s="19"/>
      <c r="D100" s="3"/>
      <c r="E100" s="23">
        <v>-1</v>
      </c>
      <c r="G100" s="20" t="s">
        <v>90</v>
      </c>
      <c r="H100" s="19"/>
      <c r="I100" s="3"/>
      <c r="J100" s="90">
        <v>-1</v>
      </c>
    </row>
    <row r="101" spans="2:10" x14ac:dyDescent="0.35">
      <c r="B101" s="20" t="s">
        <v>119</v>
      </c>
      <c r="C101" s="19"/>
      <c r="D101" s="3"/>
      <c r="E101" s="23">
        <v>-1</v>
      </c>
      <c r="G101" s="20" t="s">
        <v>354</v>
      </c>
      <c r="H101" s="19"/>
      <c r="I101" s="3"/>
      <c r="J101" s="90">
        <v>-1</v>
      </c>
    </row>
    <row r="102" spans="2:10" x14ac:dyDescent="0.35">
      <c r="B102" s="20" t="s">
        <v>146</v>
      </c>
      <c r="C102" s="19"/>
      <c r="D102" s="3"/>
      <c r="E102" s="23">
        <v>-1</v>
      </c>
      <c r="G102" s="20" t="s">
        <v>366</v>
      </c>
      <c r="H102" s="19"/>
      <c r="I102" s="3"/>
      <c r="J102" s="90">
        <v>-1</v>
      </c>
    </row>
    <row r="103" spans="2:10" x14ac:dyDescent="0.35">
      <c r="B103" s="20" t="s">
        <v>314</v>
      </c>
      <c r="C103" s="19"/>
      <c r="D103" s="3"/>
      <c r="E103" s="23">
        <v>-1</v>
      </c>
      <c r="G103" s="20" t="s">
        <v>356</v>
      </c>
      <c r="H103" s="19"/>
      <c r="I103" s="3"/>
      <c r="J103" s="90">
        <v>-1</v>
      </c>
    </row>
    <row r="104" spans="2:10" x14ac:dyDescent="0.35">
      <c r="B104" s="20" t="s">
        <v>225</v>
      </c>
      <c r="C104" s="19"/>
      <c r="D104" s="3"/>
      <c r="E104" s="23">
        <v>-1</v>
      </c>
      <c r="G104" s="20" t="s">
        <v>95</v>
      </c>
      <c r="H104" s="19"/>
      <c r="I104" s="3"/>
      <c r="J104" s="90">
        <v>-1</v>
      </c>
    </row>
    <row r="105" spans="2:10" x14ac:dyDescent="0.35">
      <c r="B105" s="20" t="s">
        <v>87</v>
      </c>
      <c r="C105" s="19"/>
      <c r="D105" s="3"/>
      <c r="E105" s="23">
        <v>-1</v>
      </c>
      <c r="G105" s="20" t="s">
        <v>358</v>
      </c>
      <c r="H105" s="19"/>
      <c r="I105" s="3"/>
      <c r="J105" s="90">
        <v>-1</v>
      </c>
    </row>
    <row r="106" spans="2:10" x14ac:dyDescent="0.35">
      <c r="B106" s="20" t="s">
        <v>226</v>
      </c>
      <c r="C106" s="19"/>
      <c r="D106" s="3"/>
      <c r="E106" s="23">
        <v>-1</v>
      </c>
      <c r="G106" s="20" t="s">
        <v>78</v>
      </c>
      <c r="H106" s="19"/>
      <c r="I106" s="3"/>
      <c r="J106" s="90">
        <v>-1</v>
      </c>
    </row>
    <row r="107" spans="2:10" x14ac:dyDescent="0.35">
      <c r="B107" s="20" t="s">
        <v>319</v>
      </c>
      <c r="C107" s="19"/>
      <c r="D107" s="3"/>
      <c r="E107" s="23">
        <v>-1</v>
      </c>
      <c r="G107" s="20" t="s">
        <v>363</v>
      </c>
      <c r="H107" s="19"/>
      <c r="I107" s="3"/>
      <c r="J107" s="90">
        <v>-1</v>
      </c>
    </row>
    <row r="108" spans="2:10" x14ac:dyDescent="0.35">
      <c r="B108" s="20" t="s">
        <v>230</v>
      </c>
      <c r="C108" s="19"/>
      <c r="D108" s="3"/>
      <c r="E108" s="23">
        <v>-1</v>
      </c>
      <c r="G108" s="20" t="s">
        <v>283</v>
      </c>
      <c r="H108" s="19"/>
      <c r="I108" s="3"/>
      <c r="J108" s="90">
        <v>-1</v>
      </c>
    </row>
    <row r="109" spans="2:10" x14ac:dyDescent="0.35">
      <c r="B109" s="20" t="s">
        <v>322</v>
      </c>
      <c r="C109" s="19"/>
      <c r="D109" s="3"/>
      <c r="E109" s="23">
        <v>-1</v>
      </c>
      <c r="G109" s="20" t="s">
        <v>365</v>
      </c>
      <c r="H109" s="19"/>
      <c r="I109" s="3"/>
      <c r="J109" s="90">
        <v>-1</v>
      </c>
    </row>
    <row r="110" spans="2:10" x14ac:dyDescent="0.35">
      <c r="B110" s="20" t="s">
        <v>233</v>
      </c>
      <c r="C110" s="19"/>
      <c r="D110" s="3"/>
      <c r="E110" s="23">
        <v>-1</v>
      </c>
      <c r="G110" s="20" t="s">
        <v>87</v>
      </c>
      <c r="H110" s="19"/>
      <c r="I110" s="3"/>
      <c r="J110" s="90">
        <v>-1</v>
      </c>
    </row>
    <row r="111" spans="2:10" x14ac:dyDescent="0.35">
      <c r="B111" s="20" t="s">
        <v>325</v>
      </c>
      <c r="C111" s="19"/>
      <c r="D111" s="3"/>
      <c r="E111" s="23">
        <v>-1</v>
      </c>
      <c r="G111" s="20" t="s">
        <v>285</v>
      </c>
      <c r="H111" s="19"/>
      <c r="I111" s="3"/>
      <c r="J111" s="90">
        <v>-1</v>
      </c>
    </row>
    <row r="112" spans="2:10" x14ac:dyDescent="0.35">
      <c r="B112" s="20" t="s">
        <v>235</v>
      </c>
      <c r="C112" s="19"/>
      <c r="D112" s="3"/>
      <c r="E112" s="23">
        <v>-1</v>
      </c>
      <c r="G112" s="20" t="s">
        <v>251</v>
      </c>
      <c r="H112" s="19">
        <v>-4.0030127494283601E-8</v>
      </c>
      <c r="I112" s="3">
        <v>-1.0210000000000001E-5</v>
      </c>
      <c r="J112" s="90">
        <v>-1</v>
      </c>
    </row>
    <row r="113" spans="2:10" x14ac:dyDescent="0.35">
      <c r="B113" s="20" t="s">
        <v>328</v>
      </c>
      <c r="C113" s="19"/>
      <c r="D113" s="3"/>
      <c r="E113" s="23">
        <v>-1</v>
      </c>
      <c r="G113" s="20" t="s">
        <v>163</v>
      </c>
      <c r="H113" s="19">
        <v>-1.2075689782800538E-7</v>
      </c>
      <c r="I113" s="3">
        <v>-3.0800000000000003E-5</v>
      </c>
      <c r="J113" s="90">
        <v>-1</v>
      </c>
    </row>
    <row r="114" spans="2:10" x14ac:dyDescent="0.35">
      <c r="B114" s="20" t="s">
        <v>236</v>
      </c>
      <c r="C114" s="19"/>
      <c r="D114" s="3"/>
      <c r="E114" s="23">
        <v>-1</v>
      </c>
      <c r="G114" s="20" t="s">
        <v>318</v>
      </c>
      <c r="H114" s="19">
        <v>-1.8262520457235359E-7</v>
      </c>
      <c r="I114" s="3">
        <v>-4.6579999999999998E-5</v>
      </c>
      <c r="J114" s="90">
        <v>-1</v>
      </c>
    </row>
    <row r="115" spans="2:10" x14ac:dyDescent="0.35">
      <c r="B115" s="20" t="s">
        <v>332</v>
      </c>
      <c r="C115" s="19"/>
      <c r="D115" s="3"/>
      <c r="E115" s="23">
        <v>-1</v>
      </c>
      <c r="G115" s="20" t="s">
        <v>330</v>
      </c>
      <c r="H115" s="19">
        <v>-2.383380460702742E-7</v>
      </c>
      <c r="I115" s="3">
        <v>-6.0789999999999992E-5</v>
      </c>
      <c r="J115" s="90">
        <v>-0.3230417685195025</v>
      </c>
    </row>
    <row r="116" spans="2:10" x14ac:dyDescent="0.35">
      <c r="B116" s="20" t="s">
        <v>237</v>
      </c>
      <c r="C116" s="19"/>
      <c r="D116" s="3"/>
      <c r="E116" s="23">
        <v>-1</v>
      </c>
      <c r="G116" s="20" t="s">
        <v>133</v>
      </c>
      <c r="H116" s="19">
        <v>-3.5203772259664293E-7</v>
      </c>
      <c r="I116" s="3">
        <v>-8.9789999999999992E-5</v>
      </c>
      <c r="J116" s="90">
        <v>-0.82527573529411757</v>
      </c>
    </row>
    <row r="117" spans="2:10" x14ac:dyDescent="0.35">
      <c r="B117" s="20" t="s">
        <v>338</v>
      </c>
      <c r="C117" s="19"/>
      <c r="D117" s="3"/>
      <c r="E117" s="23">
        <v>-1</v>
      </c>
      <c r="G117" s="20" t="s">
        <v>212</v>
      </c>
      <c r="H117" s="19">
        <v>-4.0053651565289058E-7</v>
      </c>
      <c r="I117" s="3">
        <v>-1.0216000000000001E-4</v>
      </c>
      <c r="J117" s="90">
        <v>-0.90191577646331778</v>
      </c>
    </row>
    <row r="118" spans="2:10" x14ac:dyDescent="0.35">
      <c r="B118" s="20" t="s">
        <v>243</v>
      </c>
      <c r="C118" s="19"/>
      <c r="D118" s="3"/>
      <c r="E118" s="23">
        <v>-1</v>
      </c>
      <c r="G118" s="20" t="s">
        <v>347</v>
      </c>
      <c r="H118" s="19">
        <v>-4.3652834429123765E-7</v>
      </c>
      <c r="I118" s="3">
        <v>-1.1134E-4</v>
      </c>
      <c r="J118" s="90">
        <v>-1</v>
      </c>
    </row>
    <row r="119" spans="2:10" x14ac:dyDescent="0.35">
      <c r="B119" s="20" t="s">
        <v>340</v>
      </c>
      <c r="C119" s="19"/>
      <c r="D119" s="3"/>
      <c r="E119" s="23">
        <v>-1</v>
      </c>
      <c r="G119" s="20" t="s">
        <v>338</v>
      </c>
      <c r="H119" s="19">
        <v>-5.4015187707026949E-7</v>
      </c>
      <c r="I119" s="3">
        <v>-1.3777E-4</v>
      </c>
      <c r="J119" s="90">
        <v>-0.91099649540435101</v>
      </c>
    </row>
    <row r="120" spans="2:10" x14ac:dyDescent="0.35">
      <c r="B120" s="20" t="s">
        <v>245</v>
      </c>
      <c r="C120" s="19"/>
      <c r="D120" s="3"/>
      <c r="E120" s="23">
        <v>-1</v>
      </c>
      <c r="G120" s="20" t="s">
        <v>320</v>
      </c>
      <c r="H120" s="19">
        <v>-8.1350158215366347E-7</v>
      </c>
      <c r="I120" s="3">
        <v>-2.0749000000000001E-4</v>
      </c>
      <c r="J120" s="90">
        <v>-1</v>
      </c>
    </row>
    <row r="121" spans="2:10" x14ac:dyDescent="0.35">
      <c r="B121" s="20" t="s">
        <v>342</v>
      </c>
      <c r="C121" s="19"/>
      <c r="D121" s="3"/>
      <c r="E121" s="23">
        <v>-1</v>
      </c>
      <c r="G121" s="20" t="s">
        <v>245</v>
      </c>
      <c r="H121" s="19">
        <v>-1.2081962868401991E-6</v>
      </c>
      <c r="I121" s="3">
        <v>-3.0815999999999998E-4</v>
      </c>
      <c r="J121" s="90">
        <v>-1</v>
      </c>
    </row>
    <row r="122" spans="2:10" x14ac:dyDescent="0.35">
      <c r="B122" s="20" t="s">
        <v>110</v>
      </c>
      <c r="C122" s="19"/>
      <c r="D122" s="3"/>
      <c r="E122" s="23">
        <v>-1</v>
      </c>
      <c r="G122" s="20" t="s">
        <v>331</v>
      </c>
      <c r="H122" s="19">
        <v>-1.324718851887222E-6</v>
      </c>
      <c r="I122" s="3">
        <v>-3.3787999999999982E-4</v>
      </c>
      <c r="J122" s="90">
        <v>-0.40076385676499526</v>
      </c>
    </row>
    <row r="123" spans="2:10" x14ac:dyDescent="0.35">
      <c r="B123" s="20" t="s">
        <v>344</v>
      </c>
      <c r="C123" s="19"/>
      <c r="D123" s="3"/>
      <c r="E123" s="23">
        <v>-1</v>
      </c>
      <c r="G123" s="20" t="s">
        <v>241</v>
      </c>
      <c r="H123" s="19">
        <v>-1.9228183572009315E-6</v>
      </c>
      <c r="I123" s="3">
        <v>-4.9043000000000003E-4</v>
      </c>
      <c r="J123" s="90">
        <v>-0.67253130013850226</v>
      </c>
    </row>
    <row r="124" spans="2:10" x14ac:dyDescent="0.35">
      <c r="B124" s="20" t="s">
        <v>247</v>
      </c>
      <c r="C124" s="19"/>
      <c r="D124" s="3"/>
      <c r="E124" s="23">
        <v>-1</v>
      </c>
      <c r="G124" s="20" t="s">
        <v>284</v>
      </c>
      <c r="H124" s="19">
        <v>-2.0002125508088804E-6</v>
      </c>
      <c r="I124" s="3">
        <v>-5.1017000000000011E-4</v>
      </c>
      <c r="J124" s="90">
        <v>-0.64040218919461744</v>
      </c>
    </row>
    <row r="125" spans="2:10" x14ac:dyDescent="0.35">
      <c r="B125" s="20" t="s">
        <v>346</v>
      </c>
      <c r="C125" s="19"/>
      <c r="D125" s="3"/>
      <c r="E125" s="23">
        <v>-1</v>
      </c>
      <c r="G125" s="20" t="s">
        <v>343</v>
      </c>
      <c r="H125" s="19">
        <v>-2.413804925869797E-6</v>
      </c>
      <c r="I125" s="3">
        <v>-6.1565999999999965E-4</v>
      </c>
      <c r="J125" s="90">
        <v>-0.18992121320557975</v>
      </c>
    </row>
    <row r="126" spans="2:10" x14ac:dyDescent="0.35">
      <c r="B126" s="20" t="s">
        <v>252</v>
      </c>
      <c r="C126" s="19"/>
      <c r="D126" s="3"/>
      <c r="E126" s="23">
        <v>-1</v>
      </c>
      <c r="G126" s="20" t="s">
        <v>244</v>
      </c>
      <c r="H126" s="19">
        <v>-2.515350499043348E-6</v>
      </c>
      <c r="I126" s="3">
        <v>-6.415599999999999E-4</v>
      </c>
      <c r="J126" s="90">
        <v>-0.76952417507286697</v>
      </c>
    </row>
    <row r="127" spans="2:10" x14ac:dyDescent="0.35">
      <c r="B127" s="20" t="s">
        <v>348</v>
      </c>
      <c r="C127" s="19"/>
      <c r="D127" s="3"/>
      <c r="E127" s="23">
        <v>-1</v>
      </c>
      <c r="G127" s="20" t="s">
        <v>159</v>
      </c>
      <c r="H127" s="19">
        <v>-3.2282866776486899E-6</v>
      </c>
      <c r="I127" s="3">
        <v>-8.2340000000000017E-4</v>
      </c>
      <c r="J127" s="90">
        <v>-0.26679713826533258</v>
      </c>
    </row>
    <row r="128" spans="2:10" x14ac:dyDescent="0.35">
      <c r="B128" s="20" t="s">
        <v>258</v>
      </c>
      <c r="C128" s="19"/>
      <c r="D128" s="3"/>
      <c r="E128" s="23">
        <v>-1</v>
      </c>
      <c r="G128" s="20" t="s">
        <v>293</v>
      </c>
      <c r="H128" s="19">
        <v>-3.2694930086932459E-6</v>
      </c>
      <c r="I128" s="3">
        <v>-8.339100000000001E-4</v>
      </c>
      <c r="J128" s="90">
        <v>-0.58225806451612905</v>
      </c>
    </row>
    <row r="129" spans="2:10" x14ac:dyDescent="0.35">
      <c r="B129" s="20" t="s">
        <v>350</v>
      </c>
      <c r="C129" s="19"/>
      <c r="D129" s="3"/>
      <c r="E129" s="23">
        <v>-1</v>
      </c>
      <c r="G129" s="20" t="s">
        <v>164</v>
      </c>
      <c r="H129" s="19">
        <v>-3.6817131462788465E-6</v>
      </c>
      <c r="I129" s="3">
        <v>-9.3905000000000008E-4</v>
      </c>
      <c r="J129" s="90">
        <v>-0.32632076422408252</v>
      </c>
    </row>
    <row r="130" spans="2:10" x14ac:dyDescent="0.35">
      <c r="B130" s="20" t="s">
        <v>155</v>
      </c>
      <c r="C130" s="19"/>
      <c r="D130" s="3"/>
      <c r="E130" s="23">
        <v>-1</v>
      </c>
      <c r="G130" s="20" t="s">
        <v>239</v>
      </c>
      <c r="H130" s="19">
        <v>-3.7807886919968236E-6</v>
      </c>
      <c r="I130" s="3">
        <v>-9.6432000000000006E-4</v>
      </c>
      <c r="J130" s="90">
        <v>-0.83112405840070336</v>
      </c>
    </row>
    <row r="131" spans="2:10" x14ac:dyDescent="0.35">
      <c r="B131" s="20" t="s">
        <v>352</v>
      </c>
      <c r="C131" s="19"/>
      <c r="D131" s="3"/>
      <c r="E131" s="23">
        <v>-1</v>
      </c>
      <c r="G131" s="20" t="s">
        <v>332</v>
      </c>
      <c r="H131" s="19">
        <v>-3.865789001896535E-6</v>
      </c>
      <c r="I131" s="3">
        <v>-9.859999999999999E-4</v>
      </c>
      <c r="J131" s="90">
        <v>-1</v>
      </c>
    </row>
    <row r="132" spans="2:10" x14ac:dyDescent="0.35">
      <c r="B132" s="20" t="s">
        <v>360</v>
      </c>
      <c r="C132" s="19"/>
      <c r="D132" s="3"/>
      <c r="E132" s="23">
        <v>-1</v>
      </c>
      <c r="G132" s="20" t="s">
        <v>290</v>
      </c>
      <c r="H132" s="19">
        <v>-3.9080931229213467E-6</v>
      </c>
      <c r="I132" s="3">
        <v>-9.9679E-4</v>
      </c>
      <c r="J132" s="90">
        <v>-0.53756754716167099</v>
      </c>
    </row>
    <row r="133" spans="2:10" x14ac:dyDescent="0.35">
      <c r="B133" s="20" t="s">
        <v>354</v>
      </c>
      <c r="C133" s="19"/>
      <c r="D133" s="3"/>
      <c r="E133" s="23">
        <v>-1</v>
      </c>
      <c r="G133" s="20" t="s">
        <v>271</v>
      </c>
      <c r="H133" s="19">
        <v>-3.9206785009092652E-6</v>
      </c>
      <c r="I133" s="3">
        <v>-1E-3</v>
      </c>
      <c r="J133" s="90">
        <v>-1</v>
      </c>
    </row>
    <row r="134" spans="2:10" x14ac:dyDescent="0.35">
      <c r="B134" s="20" t="s">
        <v>361</v>
      </c>
      <c r="C134" s="19"/>
      <c r="D134" s="3"/>
      <c r="E134" s="23">
        <v>-1</v>
      </c>
      <c r="G134" s="20" t="s">
        <v>222</v>
      </c>
      <c r="H134" s="19">
        <v>-4.3319576756546464E-6</v>
      </c>
      <c r="I134" s="3">
        <v>-1.1048999999999998E-3</v>
      </c>
      <c r="J134" s="90">
        <v>-0.77366364642121921</v>
      </c>
    </row>
    <row r="135" spans="2:10" x14ac:dyDescent="0.35">
      <c r="B135" s="20" t="s">
        <v>358</v>
      </c>
      <c r="C135" s="19"/>
      <c r="D135" s="3"/>
      <c r="E135" s="23">
        <v>-1</v>
      </c>
      <c r="G135" s="20" t="s">
        <v>342</v>
      </c>
      <c r="H135" s="19">
        <v>-4.8664245688985985E-6</v>
      </c>
      <c r="I135" s="3">
        <v>-1.2412199999999999E-3</v>
      </c>
      <c r="J135" s="90">
        <v>-0.78726643071887958</v>
      </c>
    </row>
    <row r="136" spans="2:10" x14ac:dyDescent="0.35">
      <c r="B136" s="20" t="s">
        <v>364</v>
      </c>
      <c r="C136" s="19"/>
      <c r="D136" s="3"/>
      <c r="E136" s="23">
        <v>-1</v>
      </c>
      <c r="G136" s="20" t="s">
        <v>335</v>
      </c>
      <c r="H136" s="19">
        <v>-5.3490208855755218E-6</v>
      </c>
      <c r="I136" s="3">
        <v>-1.3643100000000005E-3</v>
      </c>
      <c r="J136" s="90">
        <v>-0.47366447594546468</v>
      </c>
    </row>
    <row r="137" spans="2:10" x14ac:dyDescent="0.35">
      <c r="B137" s="20" t="s">
        <v>90</v>
      </c>
      <c r="C137" s="19"/>
      <c r="D137" s="3"/>
      <c r="E137" s="23">
        <v>-1</v>
      </c>
      <c r="G137" s="20" t="s">
        <v>349</v>
      </c>
      <c r="H137" s="19">
        <v>-5.8424774816999596E-6</v>
      </c>
      <c r="I137" s="3">
        <v>-1.4901699999999999E-3</v>
      </c>
      <c r="J137" s="90">
        <v>-0.7386110739369427</v>
      </c>
    </row>
    <row r="138" spans="2:10" x14ac:dyDescent="0.35">
      <c r="B138" s="20" t="s">
        <v>366</v>
      </c>
      <c r="C138" s="19"/>
      <c r="D138" s="3"/>
      <c r="E138" s="23">
        <v>-1</v>
      </c>
      <c r="G138" s="20" t="s">
        <v>198</v>
      </c>
      <c r="H138" s="19">
        <v>-6.2768102460306896E-6</v>
      </c>
      <c r="I138" s="3">
        <v>-1.6009500000000001E-3</v>
      </c>
      <c r="J138" s="90">
        <v>-0.77038010134110957</v>
      </c>
    </row>
    <row r="139" spans="2:10" x14ac:dyDescent="0.35">
      <c r="B139" s="20" t="s">
        <v>363</v>
      </c>
      <c r="C139" s="19"/>
      <c r="D139" s="3"/>
      <c r="E139" s="23">
        <v>-1</v>
      </c>
      <c r="G139" s="20" t="s">
        <v>270</v>
      </c>
      <c r="H139" s="19">
        <v>-7.5734178330663921E-6</v>
      </c>
      <c r="I139" s="3">
        <v>-1.9316600000000002E-3</v>
      </c>
      <c r="J139" s="90">
        <v>-0.72528000660826863</v>
      </c>
    </row>
    <row r="140" spans="2:10" x14ac:dyDescent="0.35">
      <c r="B140" s="20" t="s">
        <v>115</v>
      </c>
      <c r="C140" s="19"/>
      <c r="D140" s="3"/>
      <c r="E140" s="23">
        <v>-1</v>
      </c>
      <c r="G140" s="20" t="s">
        <v>333</v>
      </c>
      <c r="H140" s="19">
        <v>-7.8413570018185305E-6</v>
      </c>
      <c r="I140" s="3">
        <v>-2E-3</v>
      </c>
      <c r="J140" s="90">
        <v>-1</v>
      </c>
    </row>
    <row r="141" spans="2:10" x14ac:dyDescent="0.35">
      <c r="B141" s="20" t="s">
        <v>365</v>
      </c>
      <c r="C141" s="19"/>
      <c r="D141" s="3"/>
      <c r="E141" s="23">
        <v>-1</v>
      </c>
      <c r="G141" s="20" t="s">
        <v>181</v>
      </c>
      <c r="H141" s="19">
        <v>-8.0431543242603316E-6</v>
      </c>
      <c r="I141" s="3">
        <v>-2.0514700000000001E-3</v>
      </c>
      <c r="J141" s="90">
        <v>-0.89500205048557246</v>
      </c>
    </row>
    <row r="142" spans="2:10" x14ac:dyDescent="0.35">
      <c r="B142" s="20" t="s">
        <v>283</v>
      </c>
      <c r="C142" s="19"/>
      <c r="D142" s="3"/>
      <c r="E142" s="23">
        <v>-1</v>
      </c>
      <c r="G142" s="20" t="s">
        <v>107</v>
      </c>
      <c r="H142" s="19">
        <v>-8.1032191188942634E-6</v>
      </c>
      <c r="I142" s="3">
        <v>-2.0667900000000006E-3</v>
      </c>
      <c r="J142" s="90">
        <v>-0.94382592017535849</v>
      </c>
    </row>
    <row r="143" spans="2:10" x14ac:dyDescent="0.35">
      <c r="B143" s="20" t="s">
        <v>367</v>
      </c>
      <c r="C143" s="19"/>
      <c r="D143" s="3"/>
      <c r="E143" s="23">
        <v>-1</v>
      </c>
      <c r="G143" s="20" t="s">
        <v>229</v>
      </c>
      <c r="H143" s="19">
        <v>-8.6821857131235336E-6</v>
      </c>
      <c r="I143" s="3">
        <v>-2.2144600000000001E-3</v>
      </c>
      <c r="J143" s="90">
        <v>-0.97151004650346584</v>
      </c>
    </row>
    <row r="144" spans="2:10" x14ac:dyDescent="0.35">
      <c r="B144" s="20" t="s">
        <v>116</v>
      </c>
      <c r="C144" s="19"/>
      <c r="D144" s="3"/>
      <c r="E144" s="23">
        <v>-1</v>
      </c>
      <c r="G144" s="20" t="s">
        <v>227</v>
      </c>
      <c r="H144" s="19">
        <v>-9.8900291388986509E-6</v>
      </c>
      <c r="I144" s="3">
        <v>-2.5225300000000003E-3</v>
      </c>
      <c r="J144" s="90">
        <v>-0.62951196869572157</v>
      </c>
    </row>
    <row r="145" spans="2:10" x14ac:dyDescent="0.35">
      <c r="B145" s="20" t="s">
        <v>250</v>
      </c>
      <c r="C145" s="19"/>
      <c r="D145" s="3"/>
      <c r="E145" s="23">
        <v>-1</v>
      </c>
      <c r="G145" s="20" t="s">
        <v>152</v>
      </c>
      <c r="H145" s="19">
        <v>-1.0501341330760422E-5</v>
      </c>
      <c r="I145" s="3">
        <v>-2.6784500000000002E-3</v>
      </c>
      <c r="J145" s="90">
        <v>-0.97330227622896015</v>
      </c>
    </row>
    <row r="146" spans="2:10" x14ac:dyDescent="0.35">
      <c r="B146" s="20" t="s">
        <v>107</v>
      </c>
      <c r="C146" s="19">
        <v>-5.1530057754704153E-8</v>
      </c>
      <c r="D146" s="3">
        <v>-6.3999999999999929E-6</v>
      </c>
      <c r="E146" s="23">
        <v>-8.1311142167450057E-2</v>
      </c>
      <c r="G146" s="20" t="s">
        <v>317</v>
      </c>
      <c r="H146" s="19">
        <v>-1.1148723764830561E-5</v>
      </c>
      <c r="I146" s="3">
        <v>-2.8435700000000001E-3</v>
      </c>
      <c r="J146" s="90">
        <v>-0.98688124052100212</v>
      </c>
    </row>
    <row r="147" spans="2:10" x14ac:dyDescent="0.35">
      <c r="B147" s="20" t="s">
        <v>159</v>
      </c>
      <c r="C147" s="19">
        <v>-7.5040646605278127E-7</v>
      </c>
      <c r="D147" s="3">
        <v>-9.3199999999987737E-5</v>
      </c>
      <c r="E147" s="23">
        <v>-6.2275175424553186E-4</v>
      </c>
      <c r="G147" s="20" t="s">
        <v>248</v>
      </c>
      <c r="H147" s="19">
        <v>-1.1196477628971634E-5</v>
      </c>
      <c r="I147" s="3">
        <v>-2.8557499999999998E-3</v>
      </c>
      <c r="J147" s="90">
        <v>-0.98356788107981508</v>
      </c>
    </row>
    <row r="148" spans="2:10" x14ac:dyDescent="0.35">
      <c r="B148" s="20" t="s">
        <v>282</v>
      </c>
      <c r="C148" s="19">
        <v>-6.3692761699124523E-6</v>
      </c>
      <c r="D148" s="3">
        <v>-7.910600000000656E-4</v>
      </c>
      <c r="E148" s="23">
        <v>-2.5279014009427225E-4</v>
      </c>
      <c r="G148" s="20" t="s">
        <v>242</v>
      </c>
      <c r="H148" s="19">
        <v>-1.1908708085446814E-5</v>
      </c>
      <c r="I148" s="3">
        <v>-3.0374100000000004E-3</v>
      </c>
      <c r="J148" s="90">
        <v>-0.97572109129807671</v>
      </c>
    </row>
    <row r="149" spans="2:10" x14ac:dyDescent="0.35">
      <c r="B149" s="20" t="s">
        <v>196</v>
      </c>
      <c r="C149" s="19">
        <v>-6.4482620865640457E-6</v>
      </c>
      <c r="D149" s="3">
        <v>-8.0086999999999867E-4</v>
      </c>
      <c r="E149" s="23">
        <v>-3.0951497584540966E-2</v>
      </c>
      <c r="G149" s="20" t="s">
        <v>178</v>
      </c>
      <c r="H149" s="19">
        <v>-1.2574321674546178E-5</v>
      </c>
      <c r="I149" s="3">
        <v>-3.20718E-3</v>
      </c>
      <c r="J149" s="90">
        <v>-0.99660669339050989</v>
      </c>
    </row>
    <row r="150" spans="2:10" x14ac:dyDescent="0.35">
      <c r="B150" s="20" t="s">
        <v>229</v>
      </c>
      <c r="C150" s="19">
        <v>-4.8821992188264022E-5</v>
      </c>
      <c r="D150" s="3">
        <v>-6.0636599999999994E-3</v>
      </c>
      <c r="E150" s="23">
        <v>-0.68701075780493182</v>
      </c>
      <c r="G150" s="20" t="s">
        <v>326</v>
      </c>
      <c r="H150" s="19">
        <v>-1.3536416971884303E-5</v>
      </c>
      <c r="I150" s="3">
        <v>-3.4525700000000003E-3</v>
      </c>
      <c r="J150" s="90">
        <v>-0.8362710214047131</v>
      </c>
    </row>
    <row r="151" spans="2:10" x14ac:dyDescent="0.35">
      <c r="B151" s="20" t="s">
        <v>238</v>
      </c>
      <c r="C151" s="19">
        <v>-9.1079618628585424E-5</v>
      </c>
      <c r="D151" s="3">
        <v>-1.1312030000000001E-2</v>
      </c>
      <c r="E151" s="23">
        <v>-0.68451843904552534</v>
      </c>
      <c r="G151" s="20" t="s">
        <v>184</v>
      </c>
      <c r="H151" s="19">
        <v>-1.7479756994528825E-5</v>
      </c>
      <c r="I151" s="3">
        <v>-4.4583499999999998E-3</v>
      </c>
      <c r="J151" s="90">
        <v>-0.83312933420289914</v>
      </c>
    </row>
    <row r="152" spans="2:10" x14ac:dyDescent="0.35">
      <c r="B152" s="20" t="s">
        <v>242</v>
      </c>
      <c r="C152" s="19">
        <v>-1.0826948228554805E-4</v>
      </c>
      <c r="D152" s="3">
        <v>-1.3447000000000001E-2</v>
      </c>
      <c r="E152" s="23">
        <v>-1</v>
      </c>
      <c r="G152" s="20" t="s">
        <v>214</v>
      </c>
      <c r="H152" s="19">
        <v>-1.9343216279225985E-5</v>
      </c>
      <c r="I152" s="3">
        <v>-4.9336399999999996E-3</v>
      </c>
      <c r="J152" s="90">
        <v>-0.81779725635024292</v>
      </c>
    </row>
    <row r="153" spans="2:10" x14ac:dyDescent="0.35">
      <c r="B153" s="20" t="s">
        <v>251</v>
      </c>
      <c r="C153" s="19">
        <v>-1.1425630880806179E-4</v>
      </c>
      <c r="D153" s="3">
        <v>-1.4190560000000001E-2</v>
      </c>
      <c r="E153" s="23">
        <v>-0.47421067423145979</v>
      </c>
      <c r="G153" s="20" t="s">
        <v>328</v>
      </c>
      <c r="H153" s="19">
        <v>-1.9871331673298465E-5</v>
      </c>
      <c r="I153" s="3">
        <v>-5.0683400000000002E-3</v>
      </c>
      <c r="J153" s="90">
        <v>-0.94584345735965392</v>
      </c>
    </row>
    <row r="154" spans="2:10" x14ac:dyDescent="0.35">
      <c r="B154" s="20" t="s">
        <v>228</v>
      </c>
      <c r="C154" s="19">
        <v>-1.6006548344769562E-4</v>
      </c>
      <c r="D154" s="3">
        <v>-1.9880029999999993E-2</v>
      </c>
      <c r="E154" s="23">
        <v>-0.19352833652618906</v>
      </c>
      <c r="G154" s="20" t="s">
        <v>344</v>
      </c>
      <c r="H154" s="19">
        <v>-2.0305350783349128E-5</v>
      </c>
      <c r="I154" s="3">
        <v>-5.1790400000000011E-3</v>
      </c>
      <c r="J154" s="90">
        <v>-0.46978444870372615</v>
      </c>
    </row>
    <row r="155" spans="2:10" x14ac:dyDescent="0.35">
      <c r="B155" s="20" t="s">
        <v>234</v>
      </c>
      <c r="C155" s="19">
        <v>-1.6082096240380882E-4</v>
      </c>
      <c r="D155" s="3">
        <v>-1.9973860000000003E-2</v>
      </c>
      <c r="E155" s="23">
        <v>-0.63544236948429988</v>
      </c>
      <c r="G155" s="20" t="s">
        <v>136</v>
      </c>
      <c r="H155" s="19">
        <v>-3.1033856226452233E-5</v>
      </c>
      <c r="I155" s="3">
        <v>-7.9154300000000011E-3</v>
      </c>
      <c r="J155" s="90">
        <v>-1</v>
      </c>
    </row>
    <row r="156" spans="2:10" x14ac:dyDescent="0.35">
      <c r="B156" s="20" t="s">
        <v>313</v>
      </c>
      <c r="C156" s="19">
        <v>-1.7866630449855437E-4</v>
      </c>
      <c r="D156" s="3">
        <v>-2.2190240000000007E-2</v>
      </c>
      <c r="E156" s="23">
        <v>-0.32293580545125466</v>
      </c>
      <c r="G156" s="20" t="s">
        <v>135</v>
      </c>
      <c r="H156" s="19">
        <v>-3.2781341841092491E-5</v>
      </c>
      <c r="I156" s="3">
        <v>-8.3611399999999995E-3</v>
      </c>
      <c r="J156" s="90">
        <v>-0.70255776825476857</v>
      </c>
    </row>
    <row r="157" spans="2:10" x14ac:dyDescent="0.35">
      <c r="B157" s="20" t="s">
        <v>320</v>
      </c>
      <c r="C157" s="19">
        <v>-2.1426793830698821E-4</v>
      </c>
      <c r="D157" s="3">
        <v>-2.6611940000000028E-2</v>
      </c>
      <c r="E157" s="23">
        <v>-0.12720083586031583</v>
      </c>
      <c r="G157" s="20" t="s">
        <v>156</v>
      </c>
      <c r="H157" s="19">
        <v>-3.6571422541136472E-5</v>
      </c>
      <c r="I157" s="3">
        <v>-9.3278299999999988E-3</v>
      </c>
      <c r="J157" s="90">
        <v>-0.49495038467069119</v>
      </c>
    </row>
    <row r="158" spans="2:10" x14ac:dyDescent="0.35">
      <c r="B158" s="20" t="s">
        <v>253</v>
      </c>
      <c r="C158" s="19">
        <v>-2.1836795955852716E-4</v>
      </c>
      <c r="D158" s="3">
        <v>-2.7121160000000002E-2</v>
      </c>
      <c r="E158" s="23">
        <v>-0.83658483168768838</v>
      </c>
      <c r="G158" s="20" t="s">
        <v>200</v>
      </c>
      <c r="H158" s="19">
        <v>-4.2875520709533507E-5</v>
      </c>
      <c r="I158" s="3">
        <v>-1.0935740000000003E-2</v>
      </c>
      <c r="J158" s="90">
        <v>-0.60509283825499394</v>
      </c>
    </row>
    <row r="159" spans="2:10" x14ac:dyDescent="0.35">
      <c r="B159" s="20" t="s">
        <v>294</v>
      </c>
      <c r="C159" s="19">
        <v>-2.7881223421050372E-4</v>
      </c>
      <c r="D159" s="3">
        <v>-3.4628300000000001E-2</v>
      </c>
      <c r="E159" s="23">
        <v>-0.64018645629509996</v>
      </c>
      <c r="G159" s="20" t="s">
        <v>132</v>
      </c>
      <c r="H159" s="19">
        <v>-4.5093605364637877E-5</v>
      </c>
      <c r="I159" s="3">
        <v>-1.1501479999999994E-2</v>
      </c>
      <c r="J159" s="90">
        <v>-0.15810896319848189</v>
      </c>
    </row>
    <row r="160" spans="2:10" x14ac:dyDescent="0.35">
      <c r="B160" s="20" t="s">
        <v>212</v>
      </c>
      <c r="C160" s="19">
        <v>-3.1350637539244794E-4</v>
      </c>
      <c r="D160" s="3">
        <v>-3.8937289999999999E-2</v>
      </c>
      <c r="E160" s="23">
        <v>-0.53904708559290171</v>
      </c>
      <c r="G160" s="20" t="s">
        <v>205</v>
      </c>
      <c r="H160" s="19">
        <v>-5.8222232565642626E-5</v>
      </c>
      <c r="I160" s="3">
        <v>-1.4850039999999998E-2</v>
      </c>
      <c r="J160" s="90">
        <v>-0.59694957578505692</v>
      </c>
    </row>
    <row r="161" spans="2:10" x14ac:dyDescent="0.35">
      <c r="B161" s="20" t="s">
        <v>126</v>
      </c>
      <c r="C161" s="19">
        <v>-3.38924784115684E-4</v>
      </c>
      <c r="D161" s="3">
        <v>-4.2094239999999949E-2</v>
      </c>
      <c r="E161" s="23">
        <v>-4.3352512871124294E-2</v>
      </c>
      <c r="G161" s="20" t="s">
        <v>238</v>
      </c>
      <c r="H161" s="19">
        <v>-5.9702288699735869E-5</v>
      </c>
      <c r="I161" s="3">
        <v>-1.5227539999999999E-2</v>
      </c>
      <c r="J161" s="90">
        <v>-0.9801807995138857</v>
      </c>
    </row>
    <row r="162" spans="2:10" x14ac:dyDescent="0.35">
      <c r="B162" s="20" t="s">
        <v>160</v>
      </c>
      <c r="C162" s="19">
        <v>-3.4916759083016073E-4</v>
      </c>
      <c r="D162" s="3">
        <v>-4.3366390000000032E-2</v>
      </c>
      <c r="E162" s="23">
        <v>-7.9973971717802184E-2</v>
      </c>
      <c r="G162" s="20" t="s">
        <v>337</v>
      </c>
      <c r="H162" s="19">
        <v>-6.7541724569088969E-5</v>
      </c>
      <c r="I162" s="3">
        <v>-1.7227050000000001E-2</v>
      </c>
      <c r="J162" s="90">
        <v>-1</v>
      </c>
    </row>
    <row r="163" spans="2:10" x14ac:dyDescent="0.35">
      <c r="B163" s="20" t="s">
        <v>163</v>
      </c>
      <c r="C163" s="19">
        <v>-4.4316807806057008E-4</v>
      </c>
      <c r="D163" s="3">
        <v>-5.5041190000000018E-2</v>
      </c>
      <c r="E163" s="23">
        <v>-0.29611179829369272</v>
      </c>
      <c r="G163" s="20" t="s">
        <v>106</v>
      </c>
      <c r="H163" s="19">
        <v>-7.273674120314876E-5</v>
      </c>
      <c r="I163" s="3">
        <v>-1.8552079999999999E-2</v>
      </c>
      <c r="J163" s="90">
        <v>-0.32192325758833806</v>
      </c>
    </row>
    <row r="164" spans="2:10" x14ac:dyDescent="0.35">
      <c r="B164" s="20" t="s">
        <v>130</v>
      </c>
      <c r="C164" s="19">
        <v>-5.3832952138904982E-4</v>
      </c>
      <c r="D164" s="3">
        <v>-6.6860179999999991E-2</v>
      </c>
      <c r="E164" s="23">
        <v>-0.13085600322023117</v>
      </c>
      <c r="G164" s="20" t="s">
        <v>186</v>
      </c>
      <c r="H164" s="19">
        <v>-7.2784730307999906E-5</v>
      </c>
      <c r="I164" s="3">
        <v>-1.8564320000000002E-2</v>
      </c>
      <c r="J164" s="90">
        <v>-0.92821600000000004</v>
      </c>
    </row>
    <row r="165" spans="2:10" x14ac:dyDescent="0.35">
      <c r="B165" s="20" t="s">
        <v>136</v>
      </c>
      <c r="C165" s="19">
        <v>-5.4525161845981143E-4</v>
      </c>
      <c r="D165" s="3">
        <v>-6.77199E-2</v>
      </c>
      <c r="E165" s="23">
        <v>-0.37447169800991664</v>
      </c>
      <c r="G165" s="20" t="s">
        <v>157</v>
      </c>
      <c r="H165" s="19">
        <v>-7.9546097209957966E-5</v>
      </c>
      <c r="I165" s="3">
        <v>-2.0288860000000002E-2</v>
      </c>
      <c r="J165" s="90">
        <v>-0.98078870671222995</v>
      </c>
    </row>
    <row r="166" spans="2:10" x14ac:dyDescent="0.35">
      <c r="B166" s="20" t="s">
        <v>217</v>
      </c>
      <c r="C166" s="19">
        <v>-5.6096635369783066E-4</v>
      </c>
      <c r="D166" s="3">
        <v>-6.9671660000000024E-2</v>
      </c>
      <c r="E166" s="23">
        <v>-7.26843325481763E-2</v>
      </c>
      <c r="G166" s="20" t="s">
        <v>196</v>
      </c>
      <c r="H166" s="19">
        <v>-8.2307078217083292E-5</v>
      </c>
      <c r="I166" s="3">
        <v>-2.0993070000000003E-2</v>
      </c>
      <c r="J166" s="90">
        <v>-0.94898343884088165</v>
      </c>
    </row>
    <row r="167" spans="2:10" x14ac:dyDescent="0.35">
      <c r="B167" s="20" t="s">
        <v>335</v>
      </c>
      <c r="C167" s="19">
        <v>-5.9275210621381302E-4</v>
      </c>
      <c r="D167" s="3">
        <v>-7.361943E-2</v>
      </c>
      <c r="E167" s="23">
        <v>-1</v>
      </c>
      <c r="G167" s="20" t="s">
        <v>209</v>
      </c>
      <c r="H167" s="19">
        <v>-1.1672718525798583E-4</v>
      </c>
      <c r="I167" s="3">
        <v>-2.977219E-2</v>
      </c>
      <c r="J167" s="90">
        <v>-0.63642389853537074</v>
      </c>
    </row>
    <row r="168" spans="2:10" x14ac:dyDescent="0.35">
      <c r="B168" s="20" t="s">
        <v>175</v>
      </c>
      <c r="C168" s="19">
        <v>-7.2073054733909174E-4</v>
      </c>
      <c r="D168" s="3">
        <v>-8.9514270000000007E-2</v>
      </c>
      <c r="E168" s="23">
        <v>-1</v>
      </c>
      <c r="G168" s="20" t="s">
        <v>304</v>
      </c>
      <c r="H168" s="19">
        <v>-1.3159592719804914E-4</v>
      </c>
      <c r="I168" s="3">
        <v>-3.3564580000000004E-2</v>
      </c>
      <c r="J168" s="90">
        <v>-0.90160811401046437</v>
      </c>
    </row>
    <row r="169" spans="2:10" x14ac:dyDescent="0.35">
      <c r="B169" s="20" t="s">
        <v>186</v>
      </c>
      <c r="C169" s="19">
        <v>-7.7859952683906146E-4</v>
      </c>
      <c r="D169" s="3">
        <v>-9.6701559999999992E-2</v>
      </c>
      <c r="E169" s="23">
        <v>-1</v>
      </c>
      <c r="G169" s="20" t="s">
        <v>190</v>
      </c>
      <c r="H169" s="19">
        <v>-1.5821188447610678E-4</v>
      </c>
      <c r="I169" s="3">
        <v>-4.0353190000000004E-2</v>
      </c>
      <c r="J169" s="90">
        <v>-0.72811028726777427</v>
      </c>
    </row>
    <row r="170" spans="2:10" x14ac:dyDescent="0.35">
      <c r="B170" s="20" t="s">
        <v>232</v>
      </c>
      <c r="C170" s="19">
        <v>-8.7152102296951669E-4</v>
      </c>
      <c r="D170" s="3">
        <v>-0.10824235</v>
      </c>
      <c r="E170" s="23">
        <v>-0.98501461655698641</v>
      </c>
      <c r="G170" s="20" t="s">
        <v>216</v>
      </c>
      <c r="H170" s="19">
        <v>-1.8141810607549377E-4</v>
      </c>
      <c r="I170" s="3">
        <v>-4.6272120000000028E-2</v>
      </c>
      <c r="J170" s="90">
        <v>-0.20453435469406067</v>
      </c>
    </row>
    <row r="171" spans="2:10" x14ac:dyDescent="0.35">
      <c r="B171" s="20" t="s">
        <v>301</v>
      </c>
      <c r="C171" s="19">
        <v>-8.7182094400879229E-4</v>
      </c>
      <c r="D171" s="3">
        <v>-0.1082796</v>
      </c>
      <c r="E171" s="23">
        <v>-0.94594880290907413</v>
      </c>
      <c r="G171" s="20" t="s">
        <v>348</v>
      </c>
      <c r="H171" s="19">
        <v>-2.008310712252508E-4</v>
      </c>
      <c r="I171" s="3">
        <v>-5.122355E-2</v>
      </c>
      <c r="J171" s="90">
        <v>-1</v>
      </c>
    </row>
    <row r="172" spans="2:10" x14ac:dyDescent="0.35">
      <c r="B172" s="20" t="s">
        <v>311</v>
      </c>
      <c r="C172" s="19">
        <v>-9.4164755392645862E-4</v>
      </c>
      <c r="D172" s="3">
        <v>-0.11695202000000027</v>
      </c>
      <c r="E172" s="23">
        <v>-9.6964490948200033E-2</v>
      </c>
      <c r="G172" s="20" t="s">
        <v>162</v>
      </c>
      <c r="H172" s="19">
        <v>-2.0221946189599282E-4</v>
      </c>
      <c r="I172" s="3">
        <v>-5.1577670000000006E-2</v>
      </c>
      <c r="J172" s="90">
        <v>-0.75375006868525318</v>
      </c>
    </row>
    <row r="173" spans="2:10" x14ac:dyDescent="0.35">
      <c r="B173" s="20" t="s">
        <v>198</v>
      </c>
      <c r="C173" s="19">
        <v>-1.0200041597482599E-3</v>
      </c>
      <c r="D173" s="3">
        <v>-0.12668386000000001</v>
      </c>
      <c r="E173" s="23">
        <v>-0.62105910588646873</v>
      </c>
      <c r="G173" s="20" t="s">
        <v>165</v>
      </c>
      <c r="H173" s="19">
        <v>-2.1477884578545046E-4</v>
      </c>
      <c r="I173" s="3">
        <v>-5.4781039999999982E-2</v>
      </c>
      <c r="J173" s="90">
        <v>-0.53145642295289353</v>
      </c>
    </row>
    <row r="174" spans="2:10" x14ac:dyDescent="0.35">
      <c r="B174" s="20" t="s">
        <v>152</v>
      </c>
      <c r="C174" s="19">
        <v>-1.0321285382122196E-3</v>
      </c>
      <c r="D174" s="3">
        <v>-0.12818969999999996</v>
      </c>
      <c r="E174" s="23">
        <v>-0.26668850553623868</v>
      </c>
      <c r="G174" s="20" t="s">
        <v>235</v>
      </c>
      <c r="H174" s="19">
        <v>-2.1634158902912796E-4</v>
      </c>
      <c r="I174" s="3">
        <v>-5.5179630000000007E-2</v>
      </c>
      <c r="J174" s="90">
        <v>-0.96496445538863163</v>
      </c>
    </row>
    <row r="175" spans="2:10" x14ac:dyDescent="0.35">
      <c r="B175" s="20" t="s">
        <v>190</v>
      </c>
      <c r="C175" s="19">
        <v>-1.1032043494518596E-3</v>
      </c>
      <c r="D175" s="3">
        <v>-0.13701727000000002</v>
      </c>
      <c r="E175" s="23">
        <v>-0.33760245589859939</v>
      </c>
      <c r="G175" s="20" t="s">
        <v>224</v>
      </c>
      <c r="H175" s="19">
        <v>-2.2390481309809195E-4</v>
      </c>
      <c r="I175" s="3">
        <v>-5.7108690000000004E-2</v>
      </c>
      <c r="J175" s="90">
        <v>-0.47358875647467735</v>
      </c>
    </row>
    <row r="176" spans="2:10" x14ac:dyDescent="0.35">
      <c r="B176" s="20" t="s">
        <v>133</v>
      </c>
      <c r="C176" s="19">
        <v>-1.1562646888904481E-3</v>
      </c>
      <c r="D176" s="3">
        <v>-0.14360733000000001</v>
      </c>
      <c r="E176" s="23">
        <v>-1</v>
      </c>
      <c r="G176" s="20" t="s">
        <v>346</v>
      </c>
      <c r="H176" s="19">
        <v>-2.3244295308309207E-4</v>
      </c>
      <c r="I176" s="3">
        <v>-5.9286409999999991E-2</v>
      </c>
      <c r="J176" s="90">
        <v>-0.88896647678208529</v>
      </c>
    </row>
    <row r="177" spans="2:10" x14ac:dyDescent="0.35">
      <c r="B177" s="20" t="s">
        <v>202</v>
      </c>
      <c r="C177" s="19">
        <v>-1.2161132277653509E-3</v>
      </c>
      <c r="D177" s="3">
        <v>-0.15104047999999998</v>
      </c>
      <c r="E177" s="23">
        <v>-0.31346695110215428</v>
      </c>
      <c r="G177" s="20" t="s">
        <v>109</v>
      </c>
      <c r="H177" s="19">
        <v>-3.4009380681825795E-4</v>
      </c>
      <c r="I177" s="3">
        <v>-8.6743609999999999E-2</v>
      </c>
      <c r="J177" s="90">
        <v>-0.73080138127002159</v>
      </c>
    </row>
    <row r="178" spans="2:10" x14ac:dyDescent="0.35">
      <c r="B178" s="20" t="s">
        <v>168</v>
      </c>
      <c r="C178" s="19">
        <v>-1.4533747635153572E-3</v>
      </c>
      <c r="D178" s="3">
        <v>-0.18050821000000017</v>
      </c>
      <c r="E178" s="23">
        <v>-5.9205073464939417E-2</v>
      </c>
      <c r="G178" s="20" t="s">
        <v>264</v>
      </c>
      <c r="H178" s="19">
        <v>-4.8823734969724407E-4</v>
      </c>
      <c r="I178" s="3">
        <v>-0.12452878999999983</v>
      </c>
      <c r="J178" s="90">
        <v>-0.19336776140052825</v>
      </c>
    </row>
    <row r="179" spans="2:10" x14ac:dyDescent="0.35">
      <c r="B179" s="20" t="s">
        <v>263</v>
      </c>
      <c r="C179" s="19">
        <v>-1.4874785634731481E-3</v>
      </c>
      <c r="D179" s="3">
        <v>-0.18474388000000008</v>
      </c>
      <c r="E179" s="23">
        <v>-0.15211902146986367</v>
      </c>
      <c r="G179" s="20" t="s">
        <v>127</v>
      </c>
      <c r="H179" s="19">
        <v>-4.8962472099157593E-4</v>
      </c>
      <c r="I179" s="3">
        <v>-0.12488264999999987</v>
      </c>
      <c r="J179" s="90">
        <v>-0.15848166668210661</v>
      </c>
    </row>
    <row r="180" spans="2:10" x14ac:dyDescent="0.35">
      <c r="B180" s="20" t="s">
        <v>270</v>
      </c>
      <c r="C180" s="19">
        <v>-1.6334955844097517E-3</v>
      </c>
      <c r="D180" s="3">
        <v>-0.20287909999999998</v>
      </c>
      <c r="E180" s="23">
        <v>-0.5543471510055934</v>
      </c>
      <c r="G180" s="20" t="s">
        <v>143</v>
      </c>
      <c r="H180" s="19">
        <v>-5.0379166147997666E-4</v>
      </c>
      <c r="I180" s="3">
        <v>-0.12849603999999992</v>
      </c>
      <c r="J180" s="90">
        <v>-0.26247740096958649</v>
      </c>
    </row>
    <row r="181" spans="2:10" x14ac:dyDescent="0.35">
      <c r="B181" s="20" t="s">
        <v>182</v>
      </c>
      <c r="C181" s="19">
        <v>-1.6672846484366635E-3</v>
      </c>
      <c r="D181" s="3">
        <v>-0.20707567999999998</v>
      </c>
      <c r="E181" s="23">
        <v>-7.3547026567322149E-2</v>
      </c>
      <c r="G181" s="20" t="s">
        <v>131</v>
      </c>
      <c r="H181" s="19">
        <v>-5.0486424149747083E-4</v>
      </c>
      <c r="I181" s="3">
        <v>-0.12876961000000001</v>
      </c>
      <c r="J181" s="90">
        <v>-0.99786763943493106</v>
      </c>
    </row>
    <row r="182" spans="2:10" x14ac:dyDescent="0.35">
      <c r="B182" s="20" t="s">
        <v>331</v>
      </c>
      <c r="C182" s="19">
        <v>-1.6932092594616249E-3</v>
      </c>
      <c r="D182" s="3">
        <v>-0.2102955</v>
      </c>
      <c r="E182" s="23">
        <v>-0.54540078933087122</v>
      </c>
      <c r="G182" s="20" t="s">
        <v>296</v>
      </c>
      <c r="H182" s="19">
        <v>-5.5060914997468E-4</v>
      </c>
      <c r="I182" s="3">
        <v>-0.14043721000000009</v>
      </c>
      <c r="J182" s="90">
        <v>-0.1464432534727288</v>
      </c>
    </row>
    <row r="183" spans="2:10" x14ac:dyDescent="0.35">
      <c r="B183" s="20" t="s">
        <v>195</v>
      </c>
      <c r="C183" s="19">
        <v>-2.0574062357616666E-3</v>
      </c>
      <c r="D183" s="3">
        <v>-0.25552852999999998</v>
      </c>
      <c r="E183" s="23">
        <v>-0.31514657958360848</v>
      </c>
      <c r="G183" s="20" t="s">
        <v>292</v>
      </c>
      <c r="H183" s="19">
        <v>-6.6376749842042776E-4</v>
      </c>
      <c r="I183" s="3">
        <v>-0.16929913999999999</v>
      </c>
      <c r="J183" s="90">
        <v>-0.81867713289204169</v>
      </c>
    </row>
    <row r="184" spans="2:10" x14ac:dyDescent="0.35">
      <c r="B184" s="20" t="s">
        <v>178</v>
      </c>
      <c r="C184" s="19">
        <v>-2.315491389913207E-3</v>
      </c>
      <c r="D184" s="3">
        <v>-0.28758253999999983</v>
      </c>
      <c r="E184" s="23">
        <v>-0.21205048567928964</v>
      </c>
      <c r="G184" s="20" t="s">
        <v>187</v>
      </c>
      <c r="H184" s="19">
        <v>-7.7644250562058383E-4</v>
      </c>
      <c r="I184" s="3">
        <v>-0.19803778999999996</v>
      </c>
      <c r="J184" s="90">
        <v>-0.50362469379485431</v>
      </c>
    </row>
    <row r="185" spans="2:10" x14ac:dyDescent="0.35">
      <c r="B185" s="20" t="s">
        <v>135</v>
      </c>
      <c r="C185" s="19">
        <v>-2.3689327297163206E-3</v>
      </c>
      <c r="D185" s="3">
        <v>-0.29421991999999997</v>
      </c>
      <c r="E185" s="23">
        <v>-0.81124348147128977</v>
      </c>
      <c r="G185" s="20" t="s">
        <v>311</v>
      </c>
      <c r="H185" s="19">
        <v>-7.8459783055675493E-4</v>
      </c>
      <c r="I185" s="3">
        <v>-0.20011786999999992</v>
      </c>
      <c r="J185" s="90">
        <v>-0.28574602767813562</v>
      </c>
    </row>
    <row r="186" spans="2:10" x14ac:dyDescent="0.35">
      <c r="B186" s="20" t="s">
        <v>249</v>
      </c>
      <c r="C186" s="19">
        <v>-2.3939009750756405E-3</v>
      </c>
      <c r="D186" s="3">
        <v>-0.29732095999999997</v>
      </c>
      <c r="E186" s="23">
        <v>-0.81063278938518335</v>
      </c>
      <c r="G186" s="20" t="s">
        <v>129</v>
      </c>
      <c r="H186" s="19">
        <v>-7.8805081131929126E-4</v>
      </c>
      <c r="I186" s="3">
        <v>-0.20099858000000004</v>
      </c>
      <c r="J186" s="90">
        <v>-0.6941840401264695</v>
      </c>
    </row>
    <row r="187" spans="2:10" x14ac:dyDescent="0.35">
      <c r="B187" s="20" t="s">
        <v>274</v>
      </c>
      <c r="C187" s="19">
        <v>-2.4235729485193825E-3</v>
      </c>
      <c r="D187" s="3">
        <v>-0.3010062</v>
      </c>
      <c r="E187" s="23">
        <v>-0.61357518759573026</v>
      </c>
      <c r="G187" s="20" t="s">
        <v>158</v>
      </c>
      <c r="H187" s="19">
        <v>-1.0004883847311386E-3</v>
      </c>
      <c r="I187" s="3">
        <v>-0.25518246</v>
      </c>
      <c r="J187" s="90">
        <v>-0.8992801493556084</v>
      </c>
    </row>
    <row r="188" spans="2:10" x14ac:dyDescent="0.35">
      <c r="B188" s="20" t="s">
        <v>164</v>
      </c>
      <c r="C188" s="19">
        <v>-2.7070469621266664E-3</v>
      </c>
      <c r="D188" s="3">
        <v>-0.33621349</v>
      </c>
      <c r="E188" s="23">
        <v>-0.11394072979376213</v>
      </c>
      <c r="G188" s="20" t="s">
        <v>286</v>
      </c>
      <c r="H188" s="19">
        <v>-1.0374933559009055E-3</v>
      </c>
      <c r="I188" s="3">
        <v>-0.26462086999999995</v>
      </c>
      <c r="J188" s="90">
        <v>-0.77607909892298332</v>
      </c>
    </row>
    <row r="189" spans="2:10" x14ac:dyDescent="0.35">
      <c r="B189" s="20" t="s">
        <v>142</v>
      </c>
      <c r="C189" s="19">
        <v>-2.9337661727014954E-3</v>
      </c>
      <c r="D189" s="3">
        <v>-0.36437186999999993</v>
      </c>
      <c r="E189" s="23">
        <v>-0.46345285294169636</v>
      </c>
      <c r="G189" s="20" t="s">
        <v>255</v>
      </c>
      <c r="H189" s="19">
        <v>-1.047166493105134E-3</v>
      </c>
      <c r="I189" s="3">
        <v>-0.26708808000000001</v>
      </c>
      <c r="J189" s="90">
        <v>-0.48298226195154159</v>
      </c>
    </row>
    <row r="190" spans="2:10" x14ac:dyDescent="0.35">
      <c r="B190" s="20" t="s">
        <v>140</v>
      </c>
      <c r="C190" s="19">
        <v>-2.9837938877255036E-3</v>
      </c>
      <c r="D190" s="3">
        <v>-0.37058527999999979</v>
      </c>
      <c r="E190" s="23">
        <v>-0.25025918149855053</v>
      </c>
      <c r="G190" s="20" t="s">
        <v>108</v>
      </c>
      <c r="H190" s="19">
        <v>-1.1288357553436898E-3</v>
      </c>
      <c r="I190" s="3">
        <v>-0.28791847000000015</v>
      </c>
      <c r="J190" s="90">
        <v>-0.13814854355217165</v>
      </c>
    </row>
    <row r="191" spans="2:10" x14ac:dyDescent="0.35">
      <c r="B191" s="20" t="s">
        <v>179</v>
      </c>
      <c r="C191" s="19">
        <v>-3.0829799895960583E-3</v>
      </c>
      <c r="D191" s="3">
        <v>-0.38290413000000006</v>
      </c>
      <c r="E191" s="23">
        <v>-0.9914117584826867</v>
      </c>
      <c r="G191" s="20" t="s">
        <v>265</v>
      </c>
      <c r="H191" s="19">
        <v>-1.1711948834878673E-3</v>
      </c>
      <c r="I191" s="3">
        <v>-0.29872249999999978</v>
      </c>
      <c r="J191" s="90">
        <v>-0.2099528838521858</v>
      </c>
    </row>
    <row r="192" spans="2:10" x14ac:dyDescent="0.35">
      <c r="B192" s="20" t="s">
        <v>292</v>
      </c>
      <c r="C192" s="19">
        <v>-3.7258849322553645E-3</v>
      </c>
      <c r="D192" s="3">
        <v>-0.46275250999999995</v>
      </c>
      <c r="E192" s="23">
        <v>-0.80450799852204291</v>
      </c>
      <c r="G192" s="20" t="s">
        <v>100</v>
      </c>
      <c r="H192" s="19">
        <v>-1.2160793598612672E-3</v>
      </c>
      <c r="I192" s="3">
        <v>-0.31017063999999994</v>
      </c>
      <c r="J192" s="90">
        <v>-0.14760467661208365</v>
      </c>
    </row>
    <row r="193" spans="2:10" x14ac:dyDescent="0.35">
      <c r="B193" s="20" t="s">
        <v>144</v>
      </c>
      <c r="C193" s="19">
        <v>-3.8286391685625706E-3</v>
      </c>
      <c r="D193" s="3">
        <v>-0.47551452</v>
      </c>
      <c r="E193" s="23">
        <v>-0.60188292849746627</v>
      </c>
      <c r="G193" s="20" t="s">
        <v>215</v>
      </c>
      <c r="H193" s="19">
        <v>-1.2964675403996507E-3</v>
      </c>
      <c r="I193" s="3">
        <v>-0.33067427999999999</v>
      </c>
      <c r="J193" s="90">
        <v>-0.16447505223744996</v>
      </c>
    </row>
    <row r="194" spans="2:10" x14ac:dyDescent="0.35">
      <c r="B194" s="20" t="s">
        <v>93</v>
      </c>
      <c r="C194" s="19">
        <v>-3.8302328966300665E-3</v>
      </c>
      <c r="D194" s="3">
        <v>-0.47571246000000023</v>
      </c>
      <c r="E194" s="23">
        <v>-0.43247991259788998</v>
      </c>
      <c r="G194" s="20" t="s">
        <v>263</v>
      </c>
      <c r="H194" s="19">
        <v>-1.3405816034476217E-3</v>
      </c>
      <c r="I194" s="3">
        <v>-0.34192592000000011</v>
      </c>
      <c r="J194" s="90">
        <v>-0.80804245439024114</v>
      </c>
    </row>
    <row r="195" spans="2:10" x14ac:dyDescent="0.35">
      <c r="B195" s="20" t="s">
        <v>188</v>
      </c>
      <c r="C195" s="19">
        <v>-4.0192566622215993E-3</v>
      </c>
      <c r="D195" s="3">
        <v>-0.49918909</v>
      </c>
      <c r="E195" s="23">
        <v>-0.56969559045405327</v>
      </c>
      <c r="G195" s="20" t="s">
        <v>105</v>
      </c>
      <c r="H195" s="19">
        <v>-1.4331347084114863E-3</v>
      </c>
      <c r="I195" s="3">
        <v>-0.36553232000000013</v>
      </c>
      <c r="J195" s="90">
        <v>-0.36619751779106757</v>
      </c>
    </row>
    <row r="196" spans="2:10" x14ac:dyDescent="0.35">
      <c r="B196" s="20" t="s">
        <v>124</v>
      </c>
      <c r="C196" s="19">
        <v>-4.0487301644272708E-3</v>
      </c>
      <c r="D196" s="3">
        <v>-0.50284967999999997</v>
      </c>
      <c r="E196" s="23">
        <v>-0.38299290166742195</v>
      </c>
      <c r="G196" s="20" t="s">
        <v>223</v>
      </c>
      <c r="H196" s="19">
        <v>-1.5481938802080447E-3</v>
      </c>
      <c r="I196" s="3">
        <v>-0.39487906999999994</v>
      </c>
      <c r="J196" s="90">
        <v>-0.55326339866493501</v>
      </c>
    </row>
    <row r="197" spans="2:10" x14ac:dyDescent="0.35">
      <c r="B197" s="20" t="s">
        <v>268</v>
      </c>
      <c r="C197" s="19">
        <v>-4.1041100811062513E-3</v>
      </c>
      <c r="D197" s="3">
        <v>-0.50972782999999922</v>
      </c>
      <c r="E197" s="23">
        <v>-8.5860020081590771E-2</v>
      </c>
      <c r="G197" s="20" t="s">
        <v>220</v>
      </c>
      <c r="H197" s="19">
        <v>-1.7099466078518929E-3</v>
      </c>
      <c r="I197" s="3">
        <v>-0.43613538000000002</v>
      </c>
      <c r="J197" s="90">
        <v>-0.72004870508977992</v>
      </c>
    </row>
    <row r="198" spans="2:10" x14ac:dyDescent="0.35">
      <c r="B198" s="20" t="s">
        <v>131</v>
      </c>
      <c r="C198" s="19">
        <v>-4.1486125662032339E-3</v>
      </c>
      <c r="D198" s="3">
        <v>-0.51525500999999996</v>
      </c>
      <c r="E198" s="23">
        <v>-0.49433379059763727</v>
      </c>
      <c r="G198" s="20" t="s">
        <v>168</v>
      </c>
      <c r="H198" s="19">
        <v>-1.7672309749133335E-3</v>
      </c>
      <c r="I198" s="3">
        <v>-0.45074621000000015</v>
      </c>
      <c r="J198" s="90">
        <v>-0.7645281369836977</v>
      </c>
    </row>
    <row r="199" spans="2:10" x14ac:dyDescent="0.35">
      <c r="B199" s="20" t="s">
        <v>167</v>
      </c>
      <c r="C199" s="19">
        <v>-4.8520367436454079E-3</v>
      </c>
      <c r="D199" s="3">
        <v>-0.60261984000000002</v>
      </c>
      <c r="E199" s="23">
        <v>-0.1251864424064788</v>
      </c>
      <c r="G199" s="20" t="s">
        <v>179</v>
      </c>
      <c r="H199" s="19">
        <v>-1.9110323271457779E-3</v>
      </c>
      <c r="I199" s="3">
        <v>-0.48742388000000003</v>
      </c>
      <c r="J199" s="90">
        <v>-0.97912902122789947</v>
      </c>
    </row>
    <row r="200" spans="2:10" x14ac:dyDescent="0.35">
      <c r="B200" s="20" t="s">
        <v>204</v>
      </c>
      <c r="C200" s="19">
        <v>-5.2086740994414038E-3</v>
      </c>
      <c r="D200" s="3">
        <v>-0.64691396999999995</v>
      </c>
      <c r="E200" s="23">
        <v>-0.88454473784090371</v>
      </c>
      <c r="G200" s="20" t="s">
        <v>189</v>
      </c>
      <c r="H200" s="19">
        <v>-2.1508621913856486E-3</v>
      </c>
      <c r="I200" s="3">
        <v>-0.54859438000000016</v>
      </c>
      <c r="J200" s="90">
        <v>-0.41045723466531669</v>
      </c>
    </row>
    <row r="201" spans="2:10" x14ac:dyDescent="0.35">
      <c r="B201" s="20" t="s">
        <v>166</v>
      </c>
      <c r="C201" s="19">
        <v>-5.3122925109202988E-3</v>
      </c>
      <c r="D201" s="3">
        <v>-0.65978331000000001</v>
      </c>
      <c r="E201" s="23">
        <v>-0.84824438027096682</v>
      </c>
      <c r="G201" s="20" t="s">
        <v>316</v>
      </c>
      <c r="H201" s="19">
        <v>-2.2014410220069828E-3</v>
      </c>
      <c r="I201" s="3">
        <v>-0.56149490999999996</v>
      </c>
      <c r="J201" s="90">
        <v>-0.27156158827448429</v>
      </c>
    </row>
    <row r="202" spans="2:10" x14ac:dyDescent="0.35">
      <c r="B202" s="20" t="s">
        <v>170</v>
      </c>
      <c r="C202" s="19">
        <v>-5.5324904316548405E-3</v>
      </c>
      <c r="D202" s="3">
        <v>-0.68713175000000004</v>
      </c>
      <c r="E202" s="23">
        <v>-0.70206120078509926</v>
      </c>
      <c r="G202" s="20" t="s">
        <v>362</v>
      </c>
      <c r="H202" s="19">
        <v>-2.2558350648775529E-3</v>
      </c>
      <c r="I202" s="3">
        <v>-0.57536854000000004</v>
      </c>
      <c r="J202" s="90">
        <v>-0.99232775221645775</v>
      </c>
    </row>
    <row r="203" spans="2:10" x14ac:dyDescent="0.35">
      <c r="B203" s="20" t="s">
        <v>172</v>
      </c>
      <c r="C203" s="19">
        <v>-6.7134766657531092E-3</v>
      </c>
      <c r="D203" s="3">
        <v>-0.83380948000000021</v>
      </c>
      <c r="E203" s="23">
        <v>-0.29019635994535153</v>
      </c>
      <c r="G203" s="20" t="s">
        <v>193</v>
      </c>
      <c r="H203" s="19">
        <v>-2.298961940285778E-3</v>
      </c>
      <c r="I203" s="3">
        <v>-0.58636838999999963</v>
      </c>
      <c r="J203" s="90">
        <v>-0.18380558885565745</v>
      </c>
    </row>
    <row r="204" spans="2:10" x14ac:dyDescent="0.35">
      <c r="B204" s="20" t="s">
        <v>279</v>
      </c>
      <c r="C204" s="19">
        <v>-6.9220107579148708E-3</v>
      </c>
      <c r="D204" s="3">
        <v>-0.85970927999999991</v>
      </c>
      <c r="E204" s="23">
        <v>-0.44559035134448455</v>
      </c>
      <c r="G204" s="20" t="s">
        <v>213</v>
      </c>
      <c r="H204" s="19">
        <v>-3.0748809961197061E-3</v>
      </c>
      <c r="I204" s="3">
        <v>-0.78427266999999978</v>
      </c>
      <c r="J204" s="90">
        <v>-0.4486630827288498</v>
      </c>
    </row>
    <row r="205" spans="2:10" x14ac:dyDescent="0.35">
      <c r="B205" s="20" t="s">
        <v>129</v>
      </c>
      <c r="C205" s="19">
        <v>-7.3581599590149547E-3</v>
      </c>
      <c r="D205" s="3">
        <v>-0.91387872999999953</v>
      </c>
      <c r="E205" s="23">
        <v>-0.43674104590603113</v>
      </c>
      <c r="G205" s="20" t="s">
        <v>161</v>
      </c>
      <c r="H205" s="19">
        <v>-3.9547535490353034E-3</v>
      </c>
      <c r="I205" s="3">
        <v>-1.00869111</v>
      </c>
      <c r="J205" s="90">
        <v>-0.73454937827606304</v>
      </c>
    </row>
    <row r="206" spans="2:10" x14ac:dyDescent="0.35">
      <c r="B206" s="20" t="s">
        <v>333</v>
      </c>
      <c r="C206" s="19">
        <v>-7.7913447325112769E-3</v>
      </c>
      <c r="D206" s="3">
        <v>-0.96767999999999998</v>
      </c>
      <c r="E206" s="23">
        <v>-1</v>
      </c>
      <c r="G206" s="20" t="s">
        <v>113</v>
      </c>
      <c r="H206" s="19">
        <v>-4.2001824166219654E-3</v>
      </c>
      <c r="I206" s="3">
        <v>-1.0712896799999996</v>
      </c>
      <c r="J206" s="90">
        <v>-0.24249177962377422</v>
      </c>
    </row>
    <row r="207" spans="2:10" x14ac:dyDescent="0.35">
      <c r="B207" s="20" t="s">
        <v>176</v>
      </c>
      <c r="C207" s="19">
        <v>-8.15969921828354E-3</v>
      </c>
      <c r="D207" s="3">
        <v>-1.01342939</v>
      </c>
      <c r="E207" s="23">
        <v>-0.51852378645583008</v>
      </c>
      <c r="G207" s="20" t="s">
        <v>93</v>
      </c>
      <c r="H207" s="19">
        <v>-4.3589874213416898E-3</v>
      </c>
      <c r="I207" s="3">
        <v>-1.1117941499999997</v>
      </c>
      <c r="J207" s="90">
        <v>-0.25237111720805117</v>
      </c>
    </row>
    <row r="208" spans="2:10" x14ac:dyDescent="0.35">
      <c r="B208" s="20" t="s">
        <v>227</v>
      </c>
      <c r="C208" s="19">
        <v>-8.5321241760398497E-3</v>
      </c>
      <c r="D208" s="3">
        <v>-1.0596843300000001</v>
      </c>
      <c r="E208" s="23">
        <v>-0.93004010597260278</v>
      </c>
      <c r="G208" s="20" t="s">
        <v>134</v>
      </c>
      <c r="H208" s="19">
        <v>-4.4343062037851847E-3</v>
      </c>
      <c r="I208" s="3">
        <v>-1.1310048000000001</v>
      </c>
      <c r="J208" s="90">
        <v>-0.97008922269842357</v>
      </c>
    </row>
    <row r="209" spans="2:10" x14ac:dyDescent="0.35">
      <c r="B209" s="20" t="s">
        <v>165</v>
      </c>
      <c r="C209" s="19">
        <v>-1.0016305298910988E-2</v>
      </c>
      <c r="D209" s="3">
        <v>-1.24401867</v>
      </c>
      <c r="E209" s="23">
        <v>-0.92659206163252283</v>
      </c>
      <c r="G209" s="20" t="s">
        <v>231</v>
      </c>
      <c r="H209" s="19">
        <v>-5.1171455683257953E-3</v>
      </c>
      <c r="I209" s="3">
        <v>-1.3051683700000014</v>
      </c>
      <c r="J209" s="90">
        <v>-0.18655771971153678</v>
      </c>
    </row>
    <row r="210" spans="2:10" x14ac:dyDescent="0.35">
      <c r="B210" s="20" t="s">
        <v>295</v>
      </c>
      <c r="C210" s="19">
        <v>-1.0029994258753521E-2</v>
      </c>
      <c r="D210" s="3">
        <v>-1.2457188299999995</v>
      </c>
      <c r="E210" s="23">
        <v>-7.977361932574567E-2</v>
      </c>
      <c r="G210" s="20" t="s">
        <v>192</v>
      </c>
      <c r="H210" s="19">
        <v>-6.4142460238558411E-3</v>
      </c>
      <c r="I210" s="3">
        <v>-1.63600408</v>
      </c>
      <c r="J210" s="90">
        <v>-0.97639791902191242</v>
      </c>
    </row>
    <row r="211" spans="2:10" x14ac:dyDescent="0.35">
      <c r="B211" s="20" t="s">
        <v>316</v>
      </c>
      <c r="C211" s="19">
        <v>-1.003378461656426E-2</v>
      </c>
      <c r="D211" s="3">
        <v>-1.246189590000002</v>
      </c>
      <c r="E211" s="23">
        <v>-0.16829813184596076</v>
      </c>
      <c r="G211" s="20" t="s">
        <v>172</v>
      </c>
      <c r="H211" s="19">
        <v>-7.1813010921145575E-3</v>
      </c>
      <c r="I211" s="3">
        <v>-1.8316475299999997</v>
      </c>
      <c r="J211" s="90">
        <v>-0.38935590024879052</v>
      </c>
    </row>
    <row r="212" spans="2:10" x14ac:dyDescent="0.35">
      <c r="B212" s="20" t="s">
        <v>291</v>
      </c>
      <c r="C212" s="19">
        <v>-1.0490436500424914E-2</v>
      </c>
      <c r="D212" s="3">
        <v>-1.3029054599999998</v>
      </c>
      <c r="E212" s="23">
        <v>-0.773775562020518</v>
      </c>
      <c r="G212" s="20" t="s">
        <v>360</v>
      </c>
      <c r="H212" s="19">
        <v>-7.3866558029873752E-3</v>
      </c>
      <c r="I212" s="3">
        <v>-1.8840248700000002</v>
      </c>
      <c r="J212" s="90">
        <v>-0.88268683646304391</v>
      </c>
    </row>
    <row r="213" spans="2:10" x14ac:dyDescent="0.35">
      <c r="B213" s="20" t="s">
        <v>169</v>
      </c>
      <c r="C213" s="19">
        <v>-1.11809157637491E-2</v>
      </c>
      <c r="D213" s="3">
        <v>-1.3886625399999999</v>
      </c>
      <c r="E213" s="23">
        <v>-0.83287234231989871</v>
      </c>
      <c r="G213" s="20" t="s">
        <v>104</v>
      </c>
      <c r="H213" s="19">
        <v>-7.6853211723240016E-3</v>
      </c>
      <c r="I213" s="3">
        <v>-1.9602018300000008</v>
      </c>
      <c r="J213" s="90">
        <v>-0.22648595296712892</v>
      </c>
    </row>
    <row r="214" spans="2:10" x14ac:dyDescent="0.35">
      <c r="B214" s="20" t="s">
        <v>300</v>
      </c>
      <c r="C214" s="19">
        <v>-1.213201554058208E-2</v>
      </c>
      <c r="D214" s="3">
        <v>-1.5067885200000006</v>
      </c>
      <c r="E214" s="23">
        <v>-0.12678446241243368</v>
      </c>
      <c r="G214" s="20" t="s">
        <v>112</v>
      </c>
      <c r="H214" s="19">
        <v>-7.8435147080247215E-3</v>
      </c>
      <c r="I214" s="3">
        <v>-2.0005503400000002</v>
      </c>
      <c r="J214" s="90">
        <v>-0.47856265718820845</v>
      </c>
    </row>
    <row r="215" spans="2:10" x14ac:dyDescent="0.35">
      <c r="B215" s="20" t="s">
        <v>174</v>
      </c>
      <c r="C215" s="19">
        <v>-1.2137547211766325E-2</v>
      </c>
      <c r="D215" s="3">
        <v>-1.5074755499999997</v>
      </c>
      <c r="E215" s="23">
        <v>-0.33166480021610767</v>
      </c>
      <c r="G215" s="20" t="s">
        <v>202</v>
      </c>
      <c r="H215" s="19">
        <v>-7.8447490944439473E-3</v>
      </c>
      <c r="I215" s="3">
        <v>-2.0008651799999999</v>
      </c>
      <c r="J215" s="90">
        <v>-0.59164064548824979</v>
      </c>
    </row>
    <row r="216" spans="2:10" x14ac:dyDescent="0.35">
      <c r="B216" s="20" t="s">
        <v>216</v>
      </c>
      <c r="C216" s="19">
        <v>-1.2596246610265595E-2</v>
      </c>
      <c r="D216" s="3">
        <v>-1.5644457199999999</v>
      </c>
      <c r="E216" s="23">
        <v>-0.45041734594377525</v>
      </c>
      <c r="G216" s="20" t="s">
        <v>310</v>
      </c>
      <c r="H216" s="19">
        <v>-1.0024465401636682E-2</v>
      </c>
      <c r="I216" s="3">
        <v>-2.5568190299999998</v>
      </c>
      <c r="J216" s="90">
        <v>-0.12480202225801729</v>
      </c>
    </row>
    <row r="217" spans="2:10" x14ac:dyDescent="0.35">
      <c r="B217" s="20" t="s">
        <v>299</v>
      </c>
      <c r="C217" s="19">
        <v>-1.3049135028564432E-2</v>
      </c>
      <c r="D217" s="3">
        <v>-1.6206941699999993</v>
      </c>
      <c r="E217" s="23">
        <v>-0.19128650427253102</v>
      </c>
      <c r="G217" s="20" t="s">
        <v>312</v>
      </c>
      <c r="H217" s="19">
        <v>-1.0112593432810492E-2</v>
      </c>
      <c r="I217" s="3">
        <v>-2.5792967799999991</v>
      </c>
      <c r="J217" s="90">
        <v>-0.32842480439676458</v>
      </c>
    </row>
    <row r="218" spans="2:10" x14ac:dyDescent="0.35">
      <c r="B218" s="20" t="s">
        <v>109</v>
      </c>
      <c r="C218" s="19">
        <v>-1.378447748738988E-2</v>
      </c>
      <c r="D218" s="3">
        <v>-1.7120232299999998</v>
      </c>
      <c r="E218" s="23">
        <v>-0.51284144134935183</v>
      </c>
      <c r="G218" s="20" t="s">
        <v>309</v>
      </c>
      <c r="H218" s="19">
        <v>-1.017615084626668E-2</v>
      </c>
      <c r="I218" s="3">
        <v>-2.595507600000019</v>
      </c>
      <c r="J218" s="90">
        <v>-2.4511743483364046E-2</v>
      </c>
    </row>
    <row r="219" spans="2:10" x14ac:dyDescent="0.35">
      <c r="B219" s="20" t="s">
        <v>108</v>
      </c>
      <c r="C219" s="19">
        <v>-1.433085471554878E-2</v>
      </c>
      <c r="D219" s="3">
        <v>-1.7798829300000008</v>
      </c>
      <c r="E219" s="23">
        <v>-0.32372728794577099</v>
      </c>
      <c r="G219" s="20" t="s">
        <v>279</v>
      </c>
      <c r="H219" s="19">
        <v>-1.0244119611138013E-2</v>
      </c>
      <c r="I219" s="3">
        <v>-2.6128435699999999</v>
      </c>
      <c r="J219" s="90">
        <v>-0.60215511334955796</v>
      </c>
    </row>
    <row r="220" spans="2:10" x14ac:dyDescent="0.35">
      <c r="B220" s="20" t="s">
        <v>309</v>
      </c>
      <c r="C220" s="19">
        <v>-1.4366848702437573E-2</v>
      </c>
      <c r="D220" s="3">
        <v>-1.784353359999999</v>
      </c>
      <c r="E220" s="23">
        <v>-0.10258164748616527</v>
      </c>
      <c r="G220" s="20" t="s">
        <v>268</v>
      </c>
      <c r="H220" s="19">
        <v>-1.1189120828625745E-2</v>
      </c>
      <c r="I220" s="3">
        <v>-2.8538735900000001</v>
      </c>
      <c r="J220" s="90">
        <v>-0.78487414794135912</v>
      </c>
    </row>
    <row r="221" spans="2:10" x14ac:dyDescent="0.35">
      <c r="B221" s="20" t="s">
        <v>187</v>
      </c>
      <c r="C221" s="19">
        <v>-1.5164401709160259E-2</v>
      </c>
      <c r="D221" s="3">
        <v>-1.8834089300000001</v>
      </c>
      <c r="E221" s="23">
        <v>-0.51828464556408216</v>
      </c>
      <c r="G221" s="20" t="s">
        <v>145</v>
      </c>
      <c r="H221" s="19">
        <v>-1.1253027221675227E-2</v>
      </c>
      <c r="I221" s="3">
        <v>-2.8701734200000022</v>
      </c>
      <c r="J221" s="90">
        <v>-0.34238351290951463</v>
      </c>
    </row>
    <row r="222" spans="2:10" x14ac:dyDescent="0.35">
      <c r="B222" s="20" t="s">
        <v>218</v>
      </c>
      <c r="C222" s="19">
        <v>-1.6934635844513591E-2</v>
      </c>
      <c r="D222" s="3">
        <v>-2.1032708700000002</v>
      </c>
      <c r="E222" s="23">
        <v>-0.3106731086604535</v>
      </c>
      <c r="G222" s="20" t="s">
        <v>188</v>
      </c>
      <c r="H222" s="19">
        <v>-1.1696666853424621E-2</v>
      </c>
      <c r="I222" s="3">
        <v>-2.9833272099999997</v>
      </c>
      <c r="J222" s="90">
        <v>-0.55822932649814727</v>
      </c>
    </row>
    <row r="223" spans="2:10" x14ac:dyDescent="0.35">
      <c r="B223" s="20" t="s">
        <v>149</v>
      </c>
      <c r="C223" s="19">
        <v>-1.7554038571956705E-2</v>
      </c>
      <c r="D223" s="3">
        <v>-2.180200290000001</v>
      </c>
      <c r="E223" s="23">
        <v>-0.22685209071159429</v>
      </c>
      <c r="G223" s="20" t="s">
        <v>154</v>
      </c>
      <c r="H223" s="19">
        <v>-1.3206797257681225E-2</v>
      </c>
      <c r="I223" s="3">
        <v>-3.36849789</v>
      </c>
      <c r="J223" s="90">
        <v>-0.80895192452016806</v>
      </c>
    </row>
    <row r="224" spans="2:10" x14ac:dyDescent="0.35">
      <c r="B224" s="20" t="s">
        <v>143</v>
      </c>
      <c r="C224" s="19">
        <v>-1.7864628909690237E-2</v>
      </c>
      <c r="D224" s="3">
        <v>-2.2187754100000001</v>
      </c>
      <c r="E224" s="23">
        <v>-0.69962588456530561</v>
      </c>
      <c r="G224" s="20" t="s">
        <v>149</v>
      </c>
      <c r="H224" s="19">
        <v>-1.4195499690770783E-2</v>
      </c>
      <c r="I224" s="3">
        <v>-3.6206742500000004</v>
      </c>
      <c r="J224" s="90">
        <v>-0.17754492794536203</v>
      </c>
    </row>
    <row r="225" spans="2:10" x14ac:dyDescent="0.35">
      <c r="B225" s="20" t="s">
        <v>303</v>
      </c>
      <c r="C225" s="19">
        <v>-1.801187178239138E-2</v>
      </c>
      <c r="D225" s="3">
        <v>-2.2370628799999981</v>
      </c>
      <c r="E225" s="23">
        <v>-0.21920097388264981</v>
      </c>
      <c r="G225" s="20" t="s">
        <v>89</v>
      </c>
      <c r="H225" s="19">
        <v>-1.4712694662187534E-2</v>
      </c>
      <c r="I225" s="3">
        <v>-3.7525889100000001</v>
      </c>
      <c r="J225" s="90">
        <v>-0.14647415710295342</v>
      </c>
    </row>
    <row r="226" spans="2:10" x14ac:dyDescent="0.35">
      <c r="B226" s="20" t="s">
        <v>113</v>
      </c>
      <c r="C226" s="19">
        <v>-1.8106732419007739E-2</v>
      </c>
      <c r="D226" s="3">
        <v>-2.2488445100000005</v>
      </c>
      <c r="E226" s="23">
        <v>-0.60003860043851964</v>
      </c>
      <c r="G226" s="20" t="s">
        <v>139</v>
      </c>
      <c r="H226" s="19">
        <v>-1.5759538326624904E-2</v>
      </c>
      <c r="I226" s="3">
        <v>-4.0195946500000002</v>
      </c>
      <c r="J226" s="90">
        <v>-0.37744055655447584</v>
      </c>
    </row>
    <row r="227" spans="2:10" x14ac:dyDescent="0.35">
      <c r="B227" s="20" t="s">
        <v>161</v>
      </c>
      <c r="C227" s="19">
        <v>-2.1968178440386978E-2</v>
      </c>
      <c r="D227" s="3">
        <v>-2.7284336199999997</v>
      </c>
      <c r="E227" s="23">
        <v>-0.50192640859806636</v>
      </c>
      <c r="G227" s="20" t="s">
        <v>276</v>
      </c>
      <c r="H227" s="19">
        <v>-1.5777514715965141E-2</v>
      </c>
      <c r="I227" s="3">
        <v>-4.0241796699999997</v>
      </c>
      <c r="J227" s="90">
        <v>-0.94619343964766867</v>
      </c>
    </row>
    <row r="228" spans="2:10" x14ac:dyDescent="0.35">
      <c r="B228" s="20" t="s">
        <v>269</v>
      </c>
      <c r="C228" s="19">
        <v>-2.2255564712597858E-2</v>
      </c>
      <c r="D228" s="3">
        <v>-2.7641268099999996</v>
      </c>
      <c r="E228" s="23">
        <v>-0.46291588525980487</v>
      </c>
      <c r="G228" s="20" t="s">
        <v>291</v>
      </c>
      <c r="H228" s="19">
        <v>-1.8295938987746424E-2</v>
      </c>
      <c r="I228" s="3">
        <v>-4.6665236600000011</v>
      </c>
      <c r="J228" s="90">
        <v>-0.31474801789275375</v>
      </c>
    </row>
    <row r="229" spans="2:10" x14ac:dyDescent="0.35">
      <c r="B229" s="20" t="s">
        <v>215</v>
      </c>
      <c r="C229" s="19">
        <v>-2.3959065812844543E-2</v>
      </c>
      <c r="D229" s="3">
        <v>-2.97570055</v>
      </c>
      <c r="E229" s="23">
        <v>-0.71680060688673242</v>
      </c>
      <c r="G229" s="20" t="s">
        <v>177</v>
      </c>
      <c r="H229" s="19">
        <v>-2.6393416900284641E-2</v>
      </c>
      <c r="I229" s="3">
        <v>-6.7318493199999949</v>
      </c>
      <c r="J229" s="90">
        <v>-0.16718497935280374</v>
      </c>
    </row>
    <row r="230" spans="2:10" x14ac:dyDescent="0.35">
      <c r="B230" s="20" t="s">
        <v>278</v>
      </c>
      <c r="C230" s="19">
        <v>-2.4825492606510718E-2</v>
      </c>
      <c r="D230" s="3">
        <v>-3.0833102000000006</v>
      </c>
      <c r="E230" s="23">
        <v>-0.53131813479225776</v>
      </c>
      <c r="G230" s="20" t="s">
        <v>259</v>
      </c>
      <c r="H230" s="19">
        <v>-3.0312248643999642E-2</v>
      </c>
      <c r="I230" s="3">
        <v>-7.7313782900000003</v>
      </c>
      <c r="J230" s="90">
        <v>-0.56553225398875195</v>
      </c>
    </row>
    <row r="231" spans="2:10" x14ac:dyDescent="0.35">
      <c r="B231" s="20" t="s">
        <v>259</v>
      </c>
      <c r="C231" s="19">
        <v>-2.7203067168459633E-2</v>
      </c>
      <c r="D231" s="3">
        <v>-3.3786034299999983</v>
      </c>
      <c r="E231" s="23">
        <v>-0.26226770499587149</v>
      </c>
      <c r="G231" s="20" t="s">
        <v>218</v>
      </c>
      <c r="H231" s="19">
        <v>-3.0979750627898966E-2</v>
      </c>
      <c r="I231" s="3">
        <v>-7.9016299399999994</v>
      </c>
      <c r="J231" s="90">
        <v>-0.28777417864508847</v>
      </c>
    </row>
    <row r="232" spans="2:10" x14ac:dyDescent="0.35">
      <c r="B232" s="20" t="s">
        <v>213</v>
      </c>
      <c r="C232" s="19">
        <v>-2.7277581725381542E-2</v>
      </c>
      <c r="D232" s="3">
        <v>-3.387858089999999</v>
      </c>
      <c r="E232" s="23">
        <v>-0.35602225702264867</v>
      </c>
      <c r="G232" s="20" t="s">
        <v>266</v>
      </c>
      <c r="H232" s="19">
        <v>-3.2508095485094382E-2</v>
      </c>
      <c r="I232" s="3">
        <v>-8.2914463599999984</v>
      </c>
      <c r="J232" s="90">
        <v>-0.46567272912737334</v>
      </c>
    </row>
    <row r="233" spans="2:10" x14ac:dyDescent="0.35">
      <c r="B233" s="20" t="s">
        <v>255</v>
      </c>
      <c r="C233" s="19">
        <v>-3.002022090097797E-2</v>
      </c>
      <c r="D233" s="3">
        <v>-3.7284921100000012</v>
      </c>
      <c r="E233" s="23">
        <v>-0.63836389061988852</v>
      </c>
      <c r="G233" s="20" t="s">
        <v>269</v>
      </c>
      <c r="H233" s="19">
        <v>-3.2580150655546938E-2</v>
      </c>
      <c r="I233" s="3">
        <v>-8.3098246000000007</v>
      </c>
      <c r="J233" s="90">
        <v>-0.95506718163658189</v>
      </c>
    </row>
    <row r="234" spans="2:10" x14ac:dyDescent="0.35">
      <c r="B234" s="20" t="s">
        <v>89</v>
      </c>
      <c r="C234" s="19">
        <v>-3.0173235220663369E-2</v>
      </c>
      <c r="D234" s="3">
        <v>-3.7474963900000002</v>
      </c>
      <c r="E234" s="23">
        <v>-0.29245005504859611</v>
      </c>
      <c r="G234" s="20" t="s">
        <v>85</v>
      </c>
      <c r="H234" s="19">
        <v>-3.7073174548039926E-2</v>
      </c>
      <c r="I234" s="3">
        <v>-9.4558058100000011</v>
      </c>
      <c r="J234" s="90">
        <v>-0.29506547316684772</v>
      </c>
    </row>
    <row r="235" spans="2:10" x14ac:dyDescent="0.35">
      <c r="B235" s="20" t="s">
        <v>264</v>
      </c>
      <c r="C235" s="19">
        <v>-3.1166330303736403E-2</v>
      </c>
      <c r="D235" s="3">
        <v>-3.8708381599999999</v>
      </c>
      <c r="E235" s="23">
        <v>-0.5193593056348853</v>
      </c>
      <c r="G235" s="20" t="s">
        <v>114</v>
      </c>
      <c r="H235" s="19">
        <v>-3.7897299051764678E-2</v>
      </c>
      <c r="I235" s="3">
        <v>-9.6660052700000048</v>
      </c>
      <c r="J235" s="90">
        <v>-0.50236421508702911</v>
      </c>
    </row>
    <row r="236" spans="2:10" x14ac:dyDescent="0.35">
      <c r="B236" s="20" t="s">
        <v>138</v>
      </c>
      <c r="C236" s="19">
        <v>-3.1763189919163264E-2</v>
      </c>
      <c r="D236" s="3">
        <v>-3.9449677399999992</v>
      </c>
      <c r="E236" s="23">
        <v>-0.29575706607119034</v>
      </c>
      <c r="G236" s="20" t="s">
        <v>262</v>
      </c>
      <c r="H236" s="19">
        <v>-4.1692738535183675E-2</v>
      </c>
      <c r="I236" s="3">
        <v>-10.634062069999999</v>
      </c>
      <c r="J236" s="90">
        <v>-0.46146560589723251</v>
      </c>
    </row>
    <row r="237" spans="2:10" x14ac:dyDescent="0.35">
      <c r="B237" s="20" t="s">
        <v>127</v>
      </c>
      <c r="C237" s="19">
        <v>-3.5803006108240415E-2</v>
      </c>
      <c r="D237" s="3">
        <v>-4.4467103100000003</v>
      </c>
      <c r="E237" s="23">
        <v>-0.90858825822022105</v>
      </c>
      <c r="G237" s="20" t="s">
        <v>254</v>
      </c>
      <c r="H237" s="19">
        <v>-4.7293358691377387E-2</v>
      </c>
      <c r="I237" s="3">
        <v>-12.062544450000001</v>
      </c>
      <c r="J237" s="90">
        <v>-0.50234421097101789</v>
      </c>
    </row>
    <row r="238" spans="2:10" x14ac:dyDescent="0.35">
      <c r="B238" s="20" t="s">
        <v>265</v>
      </c>
      <c r="C238" s="19">
        <v>-4.7161245979514994E-2</v>
      </c>
      <c r="D238" s="3">
        <v>-5.8573963899999999</v>
      </c>
      <c r="E238" s="23">
        <v>-0.52639636812703516</v>
      </c>
      <c r="G238" s="20" t="s">
        <v>138</v>
      </c>
      <c r="H238" s="19">
        <v>-5.0983756532603591E-2</v>
      </c>
      <c r="I238" s="3">
        <v>-13.003809550000001</v>
      </c>
      <c r="J238" s="90">
        <v>-0.46333091871703525</v>
      </c>
    </row>
    <row r="239" spans="2:10" x14ac:dyDescent="0.35">
      <c r="B239" s="20" t="s">
        <v>128</v>
      </c>
      <c r="C239" s="19">
        <v>-4.7499971728782599E-2</v>
      </c>
      <c r="D239" s="3">
        <v>-5.89946591</v>
      </c>
      <c r="E239" s="23">
        <v>-0.60599677494038362</v>
      </c>
      <c r="G239" s="20" t="s">
        <v>299</v>
      </c>
      <c r="H239" s="19">
        <v>-5.4495075736615772E-2</v>
      </c>
      <c r="I239" s="3">
        <v>-13.899399229999993</v>
      </c>
      <c r="J239" s="90">
        <v>-0.24095596535279351</v>
      </c>
    </row>
    <row r="240" spans="2:10" x14ac:dyDescent="0.35">
      <c r="B240" s="20" t="s">
        <v>114</v>
      </c>
      <c r="C240" s="19">
        <v>-4.8322900148836584E-2</v>
      </c>
      <c r="D240" s="3">
        <v>-6.0016730900000006</v>
      </c>
      <c r="E240" s="23">
        <v>-0.45722121100006508</v>
      </c>
      <c r="G240" s="20" t="s">
        <v>294</v>
      </c>
      <c r="H240" s="19">
        <v>-5.7364050147156884E-2</v>
      </c>
      <c r="I240" s="3">
        <v>-14.631153799999996</v>
      </c>
      <c r="J240" s="90">
        <v>-0.51062716103219696</v>
      </c>
    </row>
    <row r="241" spans="2:10" x14ac:dyDescent="0.35">
      <c r="B241" s="20" t="s">
        <v>123</v>
      </c>
      <c r="C241" s="19">
        <v>-4.9838900679792658E-2</v>
      </c>
      <c r="D241" s="3">
        <v>-6.1899593799999995</v>
      </c>
      <c r="E241" s="23">
        <v>-0.43079523581104395</v>
      </c>
      <c r="G241" s="20" t="s">
        <v>303</v>
      </c>
      <c r="H241" s="19">
        <v>-6.583690554220091E-2</v>
      </c>
      <c r="I241" s="3">
        <v>-16.792222450000001</v>
      </c>
      <c r="J241" s="90">
        <v>-0.46092480368394062</v>
      </c>
    </row>
    <row r="242" spans="2:10" x14ac:dyDescent="0.35">
      <c r="B242" s="20" t="s">
        <v>297</v>
      </c>
      <c r="C242" s="19">
        <v>-5.0679831286554677E-2</v>
      </c>
      <c r="D242" s="3">
        <v>-6.2944024199999991</v>
      </c>
      <c r="E242" s="23">
        <v>-0.47254964173031</v>
      </c>
      <c r="G242" s="20" t="s">
        <v>260</v>
      </c>
      <c r="H242" s="19">
        <v>-7.0353329337811243E-2</v>
      </c>
      <c r="I242" s="3">
        <v>-17.944171990000001</v>
      </c>
      <c r="J242" s="90">
        <v>-0.58360114359880089</v>
      </c>
    </row>
    <row r="243" spans="2:10" x14ac:dyDescent="0.35">
      <c r="B243" s="20" t="s">
        <v>266</v>
      </c>
      <c r="C243" s="19">
        <v>-6.2679478669216512E-2</v>
      </c>
      <c r="D243" s="3">
        <v>-7.7847509000000024</v>
      </c>
      <c r="E243" s="23">
        <v>-0.26524653744293447</v>
      </c>
      <c r="G243" s="20" t="s">
        <v>281</v>
      </c>
      <c r="H243" s="19">
        <v>-7.5350683279355929E-2</v>
      </c>
      <c r="I243" s="3">
        <v>-19.218786559999998</v>
      </c>
      <c r="J243" s="90">
        <v>-0.80485816156763135</v>
      </c>
    </row>
    <row r="244" spans="2:10" x14ac:dyDescent="0.35">
      <c r="B244" s="20" t="s">
        <v>150</v>
      </c>
      <c r="C244" s="19">
        <v>-6.4082241334646628E-2</v>
      </c>
      <c r="D244" s="3">
        <v>-7.9589731200000013</v>
      </c>
      <c r="E244" s="23">
        <v>-0.49302263847365757</v>
      </c>
      <c r="G244" s="20" t="s">
        <v>123</v>
      </c>
      <c r="H244" s="19">
        <v>-7.9336462921674275E-2</v>
      </c>
      <c r="I244" s="3">
        <v>-20.235391120000003</v>
      </c>
      <c r="J244" s="90">
        <v>-0.53683206211433387</v>
      </c>
    </row>
    <row r="245" spans="2:10" x14ac:dyDescent="0.35">
      <c r="B245" s="20" t="s">
        <v>145</v>
      </c>
      <c r="C245" s="19">
        <v>-6.5333158043935219E-2</v>
      </c>
      <c r="D245" s="3">
        <v>-8.1143361700000014</v>
      </c>
      <c r="E245" s="23">
        <v>-0.48274911034806778</v>
      </c>
      <c r="G245" s="20" t="s">
        <v>302</v>
      </c>
      <c r="H245" s="19">
        <v>-8.1970185330606737E-2</v>
      </c>
      <c r="I245" s="3">
        <v>-20.90714281</v>
      </c>
      <c r="J245" s="90">
        <v>-0.50178020004316615</v>
      </c>
    </row>
    <row r="246" spans="2:10" x14ac:dyDescent="0.35">
      <c r="B246" s="20" t="s">
        <v>139</v>
      </c>
      <c r="C246" s="19">
        <v>-6.6775578885939074E-2</v>
      </c>
      <c r="D246" s="3">
        <v>-8.2934839099999991</v>
      </c>
      <c r="E246" s="23">
        <v>-0.60648002926823374</v>
      </c>
      <c r="G246" s="20" t="s">
        <v>98</v>
      </c>
      <c r="H246" s="19">
        <v>-8.2427504444886529E-2</v>
      </c>
      <c r="I246" s="3">
        <v>-21.023785660000001</v>
      </c>
      <c r="J246" s="90">
        <v>-0.38479606967703417</v>
      </c>
    </row>
    <row r="247" spans="2:10" x14ac:dyDescent="0.35">
      <c r="B247" s="20" t="s">
        <v>254</v>
      </c>
      <c r="C247" s="19">
        <v>-7.7489018072039006E-2</v>
      </c>
      <c r="D247" s="3">
        <v>-9.6240861600000045</v>
      </c>
      <c r="E247" s="23">
        <v>-0.26918646865674156</v>
      </c>
      <c r="G247" s="20" t="s">
        <v>246</v>
      </c>
      <c r="H247" s="19">
        <v>-8.6324789433384425E-2</v>
      </c>
      <c r="I247" s="3">
        <v>-22.017818960000003</v>
      </c>
      <c r="J247" s="90">
        <v>-0.9411199515340013</v>
      </c>
    </row>
    <row r="248" spans="2:10" x14ac:dyDescent="0.35">
      <c r="B248" s="20" t="s">
        <v>287</v>
      </c>
      <c r="C248" s="19">
        <v>-7.8981555598932204E-2</v>
      </c>
      <c r="D248" s="3">
        <v>-9.8094583600000007</v>
      </c>
      <c r="E248" s="23">
        <v>-0.77857911935547208</v>
      </c>
      <c r="G248" s="20" t="s">
        <v>278</v>
      </c>
      <c r="H248" s="19">
        <v>-8.8626069945315272E-2</v>
      </c>
      <c r="I248" s="3">
        <v>-22.604778719999999</v>
      </c>
      <c r="J248" s="90">
        <v>-0.99969938318505913</v>
      </c>
    </row>
    <row r="249" spans="2:10" x14ac:dyDescent="0.35">
      <c r="B249" s="20" t="s">
        <v>220</v>
      </c>
      <c r="C249" s="19">
        <v>-7.9944688690955182E-2</v>
      </c>
      <c r="D249" s="3">
        <v>-9.9290788699999979</v>
      </c>
      <c r="E249" s="23">
        <v>-0.47049936499106726</v>
      </c>
      <c r="G249" s="20" t="s">
        <v>298</v>
      </c>
      <c r="H249" s="19">
        <v>-9.129345969101646E-2</v>
      </c>
      <c r="I249" s="3">
        <v>-23.285117530000001</v>
      </c>
      <c r="J249" s="90">
        <v>-0.38369333717406362</v>
      </c>
    </row>
    <row r="250" spans="2:10" x14ac:dyDescent="0.35">
      <c r="B250" s="20" t="s">
        <v>271</v>
      </c>
      <c r="C250" s="19">
        <v>-8.0288243450760133E-2</v>
      </c>
      <c r="D250" s="3">
        <v>-9.9717481499999998</v>
      </c>
      <c r="E250" s="23">
        <v>-0.72856570016191258</v>
      </c>
      <c r="G250" s="20" t="s">
        <v>151</v>
      </c>
      <c r="H250" s="19">
        <v>-9.2312704052800953E-2</v>
      </c>
      <c r="I250" s="3">
        <v>-23.545083849999997</v>
      </c>
      <c r="J250" s="90">
        <v>-0.4790564730111756</v>
      </c>
    </row>
    <row r="251" spans="2:10" x14ac:dyDescent="0.35">
      <c r="B251" s="20" t="s">
        <v>277</v>
      </c>
      <c r="C251" s="19">
        <v>-8.5089664151050307E-2</v>
      </c>
      <c r="D251" s="3">
        <v>-10.568081510000006</v>
      </c>
      <c r="E251" s="23">
        <v>-0.18232039948806211</v>
      </c>
      <c r="G251" s="20" t="s">
        <v>122</v>
      </c>
      <c r="H251" s="19">
        <v>-9.4421244088040687E-2</v>
      </c>
      <c r="I251" s="3">
        <v>-24.082883629999998</v>
      </c>
      <c r="J251" s="90">
        <v>-0.32320194578007799</v>
      </c>
    </row>
    <row r="252" spans="2:10" x14ac:dyDescent="0.35">
      <c r="B252" s="20" t="s">
        <v>132</v>
      </c>
      <c r="C252" s="19">
        <v>-8.6382786634658565E-2</v>
      </c>
      <c r="D252" s="3">
        <v>-10.728686490000001</v>
      </c>
      <c r="E252" s="23">
        <v>-0.61029837039503843</v>
      </c>
      <c r="G252" s="20" t="s">
        <v>300</v>
      </c>
      <c r="H252" s="19">
        <v>-9.8133016997972403E-2</v>
      </c>
      <c r="I252" s="3">
        <v>-25.029600609999989</v>
      </c>
      <c r="J252" s="90">
        <v>-0.29919049301791156</v>
      </c>
    </row>
    <row r="253" spans="2:10" x14ac:dyDescent="0.35">
      <c r="B253" s="20" t="s">
        <v>276</v>
      </c>
      <c r="C253" s="19">
        <v>-9.2747625100409223E-2</v>
      </c>
      <c r="D253" s="3">
        <v>-11.519195330000001</v>
      </c>
      <c r="E253" s="23">
        <v>-0.65725117329583793</v>
      </c>
      <c r="G253" s="20" t="s">
        <v>308</v>
      </c>
      <c r="H253" s="19">
        <v>-0.11940868881898166</v>
      </c>
      <c r="I253" s="3">
        <v>-30.456128649999982</v>
      </c>
      <c r="J253" s="90">
        <v>-0.15845015073507107</v>
      </c>
    </row>
    <row r="254" spans="2:10" x14ac:dyDescent="0.35">
      <c r="B254" s="20" t="s">
        <v>148</v>
      </c>
      <c r="C254" s="19">
        <v>-9.383848558555738E-2</v>
      </c>
      <c r="D254" s="3">
        <v>-11.6546795</v>
      </c>
      <c r="E254" s="23">
        <v>-0.45417083310208173</v>
      </c>
      <c r="G254" s="20" t="s">
        <v>124</v>
      </c>
      <c r="H254" s="19">
        <v>-0.12579698877268819</v>
      </c>
      <c r="I254" s="3">
        <v>-32.085514979999999</v>
      </c>
      <c r="J254" s="90">
        <v>-0.7105300771799774</v>
      </c>
    </row>
    <row r="255" spans="2:10" x14ac:dyDescent="0.35">
      <c r="B255" s="20" t="s">
        <v>231</v>
      </c>
      <c r="C255" s="19">
        <v>-0.10577947171408124</v>
      </c>
      <c r="D255" s="3">
        <v>-13.13774229</v>
      </c>
      <c r="E255" s="23">
        <v>-0.54976436404064044</v>
      </c>
      <c r="G255" s="20" t="s">
        <v>273</v>
      </c>
      <c r="H255" s="19">
        <v>-0.12742850902910996</v>
      </c>
      <c r="I255" s="3">
        <v>-32.501647099999992</v>
      </c>
      <c r="J255" s="90">
        <v>-0.44706194691404832</v>
      </c>
    </row>
    <row r="256" spans="2:10" x14ac:dyDescent="0.35">
      <c r="B256" s="20" t="s">
        <v>106</v>
      </c>
      <c r="C256" s="19">
        <v>-0.10839967724379822</v>
      </c>
      <c r="D256" s="3">
        <v>-13.463170129999998</v>
      </c>
      <c r="E256" s="23">
        <v>-0.50468050163234446</v>
      </c>
      <c r="G256" s="20" t="s">
        <v>125</v>
      </c>
      <c r="H256" s="19">
        <v>-0.14504020328510717</v>
      </c>
      <c r="I256" s="3">
        <v>-36.993648740000005</v>
      </c>
      <c r="J256" s="90">
        <v>-0.75756460216318056</v>
      </c>
    </row>
    <row r="257" spans="2:10" x14ac:dyDescent="0.35">
      <c r="B257" s="20" t="s">
        <v>208</v>
      </c>
      <c r="C257" s="19">
        <v>-0.1098510200322081</v>
      </c>
      <c r="D257" s="3">
        <v>-13.64342597000001</v>
      </c>
      <c r="E257" s="23">
        <v>-0.19109891301431059</v>
      </c>
      <c r="G257" s="20" t="s">
        <v>118</v>
      </c>
      <c r="H257" s="19">
        <v>-0.14504548004788784</v>
      </c>
      <c r="I257" s="3">
        <v>-36.994994619999972</v>
      </c>
      <c r="J257" s="90">
        <v>-0.16803361552069951</v>
      </c>
    </row>
    <row r="258" spans="2:10" x14ac:dyDescent="0.35">
      <c r="B258" s="20" t="s">
        <v>98</v>
      </c>
      <c r="C258" s="19">
        <v>-0.11134693615954419</v>
      </c>
      <c r="D258" s="3">
        <v>-13.829217789999998</v>
      </c>
      <c r="E258" s="23">
        <v>-0.66451545848671878</v>
      </c>
      <c r="G258" s="20" t="s">
        <v>287</v>
      </c>
      <c r="H258" s="19">
        <v>-0.15397628590407073</v>
      </c>
      <c r="I258" s="3">
        <v>-39.272867149999996</v>
      </c>
      <c r="J258" s="90">
        <v>-0.42502437624448586</v>
      </c>
    </row>
    <row r="259" spans="2:10" x14ac:dyDescent="0.35">
      <c r="B259" s="20" t="s">
        <v>120</v>
      </c>
      <c r="C259" s="19">
        <v>-0.11518608939226589</v>
      </c>
      <c r="D259" s="3">
        <v>-14.306038149999999</v>
      </c>
      <c r="E259" s="23">
        <v>-0.33537224038066848</v>
      </c>
      <c r="G259" s="20" t="s">
        <v>261</v>
      </c>
      <c r="H259" s="19">
        <v>-0.18247936270299528</v>
      </c>
      <c r="I259" s="3">
        <v>-46.542801879999985</v>
      </c>
      <c r="J259" s="90">
        <v>-0.37833974689850691</v>
      </c>
    </row>
    <row r="260" spans="2:10" x14ac:dyDescent="0.35">
      <c r="B260" s="20" t="s">
        <v>307</v>
      </c>
      <c r="C260" s="19">
        <v>-0.12022398474822094</v>
      </c>
      <c r="D260" s="3">
        <v>-14.931741509999995</v>
      </c>
      <c r="E260" s="23">
        <v>-0.27045099612718582</v>
      </c>
      <c r="G260" s="20" t="s">
        <v>101</v>
      </c>
      <c r="H260" s="19">
        <v>-0.18585371135689333</v>
      </c>
      <c r="I260" s="3">
        <v>-47.403456140000003</v>
      </c>
      <c r="J260" s="90">
        <v>-0.25594157883621804</v>
      </c>
    </row>
    <row r="261" spans="2:10" x14ac:dyDescent="0.35">
      <c r="B261" s="20" t="s">
        <v>84</v>
      </c>
      <c r="C261" s="19">
        <v>-0.12415100027210596</v>
      </c>
      <c r="D261" s="3">
        <v>-15.419474310000005</v>
      </c>
      <c r="E261" s="23">
        <v>-0.29122915597030774</v>
      </c>
      <c r="G261" s="20" t="s">
        <v>96</v>
      </c>
      <c r="H261" s="19">
        <v>-0.1911504531704088</v>
      </c>
      <c r="I261" s="3">
        <v>-48.754431949999997</v>
      </c>
      <c r="J261" s="90">
        <v>-0.61180853455724293</v>
      </c>
    </row>
    <row r="262" spans="2:10" x14ac:dyDescent="0.35">
      <c r="B262" s="20" t="s">
        <v>102</v>
      </c>
      <c r="C262" s="19">
        <v>-0.12496319280720532</v>
      </c>
      <c r="D262" s="3">
        <v>-15.520348100000007</v>
      </c>
      <c r="E262" s="23">
        <v>-0.19125907363743633</v>
      </c>
      <c r="G262" s="20" t="s">
        <v>150</v>
      </c>
      <c r="H262" s="19">
        <v>-0.20457831216117317</v>
      </c>
      <c r="I262" s="3">
        <v>-52.179313379999996</v>
      </c>
      <c r="J262" s="90">
        <v>-0.99949017821425956</v>
      </c>
    </row>
    <row r="263" spans="2:10" x14ac:dyDescent="0.35">
      <c r="B263" s="20" t="s">
        <v>262</v>
      </c>
      <c r="C263" s="19">
        <v>-0.13045036488802061</v>
      </c>
      <c r="D263" s="3">
        <v>-16.201851340000001</v>
      </c>
      <c r="E263" s="23">
        <v>-0.36764217387918008</v>
      </c>
      <c r="G263" s="20" t="s">
        <v>201</v>
      </c>
      <c r="H263" s="19">
        <v>-0.21465503930547103</v>
      </c>
      <c r="I263" s="3">
        <v>-54.749462180000023</v>
      </c>
      <c r="J263" s="90">
        <v>-0.74043036003383411</v>
      </c>
    </row>
    <row r="264" spans="2:10" x14ac:dyDescent="0.35">
      <c r="B264" s="20" t="s">
        <v>223</v>
      </c>
      <c r="C264" s="19">
        <v>-0.13546669555893104</v>
      </c>
      <c r="D264" s="3">
        <v>-16.824876379999999</v>
      </c>
      <c r="E264" s="23">
        <v>-0.5979192469129968</v>
      </c>
      <c r="G264" s="20" t="s">
        <v>295</v>
      </c>
      <c r="H264" s="19">
        <v>-0.22082419273833517</v>
      </c>
      <c r="I264" s="3">
        <v>-56.322953460000008</v>
      </c>
      <c r="J264" s="90">
        <v>-0.36396395926911052</v>
      </c>
    </row>
    <row r="265" spans="2:10" x14ac:dyDescent="0.35">
      <c r="B265" s="20" t="s">
        <v>85</v>
      </c>
      <c r="C265" s="19">
        <v>-0.14072350324119537</v>
      </c>
      <c r="D265" s="3">
        <v>-17.477768509999997</v>
      </c>
      <c r="E265" s="23">
        <v>-0.38180034615306191</v>
      </c>
      <c r="G265" s="20" t="s">
        <v>171</v>
      </c>
      <c r="H265" s="19">
        <v>-0.22266479611405707</v>
      </c>
      <c r="I265" s="3">
        <v>-56.792413880000026</v>
      </c>
      <c r="J265" s="90">
        <v>-0.26368542144727791</v>
      </c>
    </row>
    <row r="266" spans="2:10" x14ac:dyDescent="0.35">
      <c r="B266" s="20" t="s">
        <v>260</v>
      </c>
      <c r="C266" s="19">
        <v>-0.14408994637477721</v>
      </c>
      <c r="D266" s="3">
        <v>-17.895878580000002</v>
      </c>
      <c r="E266" s="23">
        <v>-0.51794472632229993</v>
      </c>
      <c r="G266" s="20" t="s">
        <v>361</v>
      </c>
      <c r="H266" s="19">
        <v>-0.24513427627277096</v>
      </c>
      <c r="I266" s="3">
        <v>-62.523432159999999</v>
      </c>
      <c r="J266" s="90">
        <v>-0.38175179566902939</v>
      </c>
    </row>
    <row r="267" spans="2:10" x14ac:dyDescent="0.35">
      <c r="B267" s="20" t="s">
        <v>273</v>
      </c>
      <c r="C267" s="19">
        <v>-0.1609829093784903</v>
      </c>
      <c r="D267" s="3">
        <v>-19.993973710000006</v>
      </c>
      <c r="E267" s="23">
        <v>-0.47811156409221733</v>
      </c>
      <c r="G267" s="20" t="s">
        <v>208</v>
      </c>
      <c r="H267" s="19">
        <v>-0.25563161302251064</v>
      </c>
      <c r="I267" s="3">
        <v>-65.200860760000012</v>
      </c>
      <c r="J267" s="90">
        <v>-0.566140777267641</v>
      </c>
    </row>
    <row r="268" spans="2:10" x14ac:dyDescent="0.35">
      <c r="B268" s="20" t="s">
        <v>118</v>
      </c>
      <c r="C268" s="19">
        <v>-0.18716046245526036</v>
      </c>
      <c r="D268" s="3">
        <v>-23.245208949999984</v>
      </c>
      <c r="E268" s="23">
        <v>-0.2965926371727613</v>
      </c>
      <c r="G268" s="20" t="s">
        <v>211</v>
      </c>
      <c r="H268" s="19">
        <v>-0.27233377432225125</v>
      </c>
      <c r="I268" s="3">
        <v>-69.460878839999978</v>
      </c>
      <c r="J268" s="90">
        <v>-0.45869748083164286</v>
      </c>
    </row>
    <row r="269" spans="2:10" x14ac:dyDescent="0.35">
      <c r="B269" s="20" t="s">
        <v>122</v>
      </c>
      <c r="C269" s="19">
        <v>-0.195234503661117</v>
      </c>
      <c r="D269" s="3">
        <v>-24.247999670000002</v>
      </c>
      <c r="E269" s="23">
        <v>-0.5764740008009922</v>
      </c>
      <c r="G269" s="20" t="s">
        <v>174</v>
      </c>
      <c r="H269" s="19">
        <v>-0.29394560692144062</v>
      </c>
      <c r="I269" s="3">
        <v>-74.973147339999983</v>
      </c>
      <c r="J269" s="90">
        <v>-0.99979996838791085</v>
      </c>
    </row>
    <row r="270" spans="2:10" x14ac:dyDescent="0.35">
      <c r="B270" s="20" t="s">
        <v>101</v>
      </c>
      <c r="C270" s="19">
        <v>-0.20368564698262812</v>
      </c>
      <c r="D270" s="3">
        <v>-25.297626229999999</v>
      </c>
      <c r="E270" s="23">
        <v>-0.54880402692616037</v>
      </c>
      <c r="G270" s="20" t="s">
        <v>147</v>
      </c>
      <c r="H270" s="19">
        <v>-0.35602446143295652</v>
      </c>
      <c r="I270" s="3">
        <v>-90.806849209999996</v>
      </c>
      <c r="J270" s="90">
        <v>-0.50975566215201029</v>
      </c>
    </row>
    <row r="271" spans="2:10" x14ac:dyDescent="0.35">
      <c r="B271" s="20" t="s">
        <v>288</v>
      </c>
      <c r="C271" s="19">
        <v>-0.23136054397191294</v>
      </c>
      <c r="D271" s="3">
        <v>-28.734830619999997</v>
      </c>
      <c r="E271" s="23">
        <v>-0.47465406393424914</v>
      </c>
      <c r="G271" s="20" t="s">
        <v>280</v>
      </c>
      <c r="H271" s="19">
        <v>-0.37817166554354037</v>
      </c>
      <c r="I271" s="3">
        <v>-96.455668439999997</v>
      </c>
      <c r="J271" s="90">
        <v>-0.99987382748492959</v>
      </c>
    </row>
    <row r="272" spans="2:10" x14ac:dyDescent="0.35">
      <c r="B272" s="20" t="s">
        <v>105</v>
      </c>
      <c r="C272" s="19">
        <v>-0.25087860190266675</v>
      </c>
      <c r="D272" s="3">
        <v>-31.15896085</v>
      </c>
      <c r="E272" s="23">
        <v>-0.3670602714934087</v>
      </c>
      <c r="G272" s="20" t="s">
        <v>128</v>
      </c>
      <c r="H272" s="19">
        <v>-0.41405799111504182</v>
      </c>
      <c r="I272" s="3">
        <v>-105.60875905</v>
      </c>
      <c r="J272" s="90">
        <v>-0.36564787924372166</v>
      </c>
    </row>
    <row r="273" spans="2:10" x14ac:dyDescent="0.35">
      <c r="B273" s="20" t="s">
        <v>83</v>
      </c>
      <c r="C273" s="19">
        <v>-0.26503122719198785</v>
      </c>
      <c r="D273" s="3">
        <v>-32.91670779999999</v>
      </c>
      <c r="E273" s="23">
        <v>-0.39923728044164164</v>
      </c>
      <c r="G273" s="20" t="s">
        <v>111</v>
      </c>
      <c r="H273" s="19">
        <v>-0.43532156336933625</v>
      </c>
      <c r="I273" s="3">
        <v>-111.03220099999999</v>
      </c>
      <c r="J273" s="90">
        <v>-0.41036673599988716</v>
      </c>
    </row>
    <row r="274" spans="2:10" x14ac:dyDescent="0.35">
      <c r="B274" s="20" t="s">
        <v>97</v>
      </c>
      <c r="C274" s="19">
        <v>-0.27341072046417825</v>
      </c>
      <c r="D274" s="3">
        <v>-33.957435469999993</v>
      </c>
      <c r="E274" s="23">
        <v>-0.42738474838829721</v>
      </c>
      <c r="G274" s="20" t="s">
        <v>289</v>
      </c>
      <c r="H274" s="19">
        <v>-0.43972089316100815</v>
      </c>
      <c r="I274" s="3">
        <v>-112.15428479000002</v>
      </c>
      <c r="J274" s="90">
        <v>-0.36178957975973203</v>
      </c>
    </row>
    <row r="275" spans="2:10" x14ac:dyDescent="0.35">
      <c r="B275" s="20" t="s">
        <v>121</v>
      </c>
      <c r="C275" s="19">
        <v>-0.31138064980095786</v>
      </c>
      <c r="D275" s="3">
        <v>-38.673276249999994</v>
      </c>
      <c r="E275" s="23">
        <v>-0.5934137522454177</v>
      </c>
      <c r="G275" s="20" t="s">
        <v>297</v>
      </c>
      <c r="H275" s="19">
        <v>-0.44202433953415632</v>
      </c>
      <c r="I275" s="3">
        <v>-112.74179697</v>
      </c>
      <c r="J275" s="90">
        <v>-0.26651260580308589</v>
      </c>
    </row>
    <row r="276" spans="2:10" x14ac:dyDescent="0.35">
      <c r="B276" s="20" t="s">
        <v>96</v>
      </c>
      <c r="C276" s="19">
        <v>-0.39031169281922889</v>
      </c>
      <c r="D276" s="3">
        <v>-48.476460979999999</v>
      </c>
      <c r="E276" s="23">
        <v>-0.79665331910355364</v>
      </c>
      <c r="G276" s="20" t="s">
        <v>120</v>
      </c>
      <c r="H276" s="19">
        <v>-0.46762093483007466</v>
      </c>
      <c r="I276" s="3">
        <v>-119.27041065000003</v>
      </c>
      <c r="J276" s="90">
        <v>-0.51019256674576274</v>
      </c>
    </row>
    <row r="277" spans="2:10" x14ac:dyDescent="0.35">
      <c r="B277" s="20" t="s">
        <v>310</v>
      </c>
      <c r="C277" s="19">
        <v>-0.41789722533565132</v>
      </c>
      <c r="D277" s="3">
        <v>-51.902566360000009</v>
      </c>
      <c r="E277" s="23">
        <v>-0.40786683431699255</v>
      </c>
      <c r="G277" s="20" t="s">
        <v>288</v>
      </c>
      <c r="H277" s="19">
        <v>-0.47557949149811707</v>
      </c>
      <c r="I277" s="3">
        <v>-121.30030334999998</v>
      </c>
      <c r="J277" s="90">
        <v>-0.37399436644993822</v>
      </c>
    </row>
    <row r="278" spans="2:10" x14ac:dyDescent="0.35">
      <c r="B278" s="20" t="s">
        <v>211</v>
      </c>
      <c r="C278" s="19">
        <v>-0.53963309239702517</v>
      </c>
      <c r="D278" s="3">
        <v>-67.022082680000011</v>
      </c>
      <c r="E278" s="23">
        <v>-0.32621481883625592</v>
      </c>
      <c r="G278" s="20" t="s">
        <v>182</v>
      </c>
      <c r="H278" s="19">
        <v>-0.55872403385704306</v>
      </c>
      <c r="I278" s="3">
        <v>-142.50697518999999</v>
      </c>
      <c r="J278" s="90">
        <v>-0.67011207494011038</v>
      </c>
    </row>
    <row r="279" spans="2:10" x14ac:dyDescent="0.35">
      <c r="B279" s="20" t="s">
        <v>117</v>
      </c>
      <c r="C279" s="19">
        <v>-0.5403185139046649</v>
      </c>
      <c r="D279" s="3">
        <v>-67.107211589999991</v>
      </c>
      <c r="E279" s="23">
        <v>-0.33452665623063604</v>
      </c>
      <c r="G279" s="20" t="s">
        <v>148</v>
      </c>
      <c r="H279" s="19">
        <v>-0.57958471440490233</v>
      </c>
      <c r="I279" s="3">
        <v>-147.82765642999999</v>
      </c>
      <c r="J279" s="90">
        <v>-0.73228820701351172</v>
      </c>
    </row>
    <row r="280" spans="2:10" x14ac:dyDescent="0.35">
      <c r="B280" s="20" t="s">
        <v>356</v>
      </c>
      <c r="C280" s="19">
        <v>-0.63819905957176792</v>
      </c>
      <c r="D280" s="3">
        <v>-79.263912350000055</v>
      </c>
      <c r="E280" s="23">
        <v>-0.30793146664105808</v>
      </c>
      <c r="G280" s="20" t="s">
        <v>84</v>
      </c>
      <c r="H280" s="19">
        <v>-0.58199050581677725</v>
      </c>
      <c r="I280" s="3">
        <v>-148.44127251999998</v>
      </c>
      <c r="J280" s="90">
        <v>-0.48702961809620149</v>
      </c>
    </row>
    <row r="281" spans="2:10" x14ac:dyDescent="0.35">
      <c r="B281" s="20" t="s">
        <v>355</v>
      </c>
      <c r="C281" s="19">
        <v>-0.79228330783027867</v>
      </c>
      <c r="D281" s="3">
        <v>-98.401076789999991</v>
      </c>
      <c r="E281" s="23">
        <v>-0.32404991951889917</v>
      </c>
      <c r="G281" s="20" t="s">
        <v>88</v>
      </c>
      <c r="H281" s="19">
        <v>-0.63484341049937598</v>
      </c>
      <c r="I281" s="3">
        <v>-161.92182305999995</v>
      </c>
      <c r="J281" s="90">
        <v>-0.24588993175008389</v>
      </c>
    </row>
    <row r="282" spans="2:10" x14ac:dyDescent="0.35">
      <c r="B282" s="20" t="s">
        <v>261</v>
      </c>
      <c r="C282" s="19">
        <v>-0.82031500932598433</v>
      </c>
      <c r="D282" s="3">
        <v>-101.88259606999999</v>
      </c>
      <c r="E282" s="23">
        <v>-0.67314799354481636</v>
      </c>
      <c r="G282" s="20" t="s">
        <v>83</v>
      </c>
      <c r="H282" s="19">
        <v>-0.6561906412897669</v>
      </c>
      <c r="I282" s="3">
        <v>-167.36660277999999</v>
      </c>
      <c r="J282" s="90">
        <v>-0.4814078856771552</v>
      </c>
    </row>
    <row r="283" spans="2:10" x14ac:dyDescent="0.35">
      <c r="B283" s="20" t="s">
        <v>111</v>
      </c>
      <c r="C283" s="19">
        <v>-0.95234901108587722</v>
      </c>
      <c r="D283" s="3">
        <v>-118.28113409000002</v>
      </c>
      <c r="E283" s="23">
        <v>-0.4069414244207642</v>
      </c>
      <c r="G283" s="20" t="s">
        <v>117</v>
      </c>
      <c r="H283" s="19">
        <v>-0.66216285394464847</v>
      </c>
      <c r="I283" s="3">
        <v>-168.88986276000003</v>
      </c>
      <c r="J283" s="90">
        <v>-0.38758745972553754</v>
      </c>
    </row>
    <row r="284" spans="2:10" x14ac:dyDescent="0.35">
      <c r="B284" s="20" t="s">
        <v>207</v>
      </c>
      <c r="C284" s="19">
        <v>-1.4170418042576465</v>
      </c>
      <c r="D284" s="3">
        <v>-175.9956798500001</v>
      </c>
      <c r="E284" s="23">
        <v>-0.33150174326468262</v>
      </c>
      <c r="G284" s="20" t="s">
        <v>102</v>
      </c>
      <c r="H284" s="19">
        <v>-0.70442614392576086</v>
      </c>
      <c r="I284" s="3">
        <v>-179.66944847999997</v>
      </c>
      <c r="J284" s="90">
        <v>-0.33461665162897725</v>
      </c>
    </row>
    <row r="285" spans="2:10" x14ac:dyDescent="0.35">
      <c r="B285" s="20" t="s">
        <v>82</v>
      </c>
      <c r="C285" s="19">
        <v>-1.513799031944471</v>
      </c>
      <c r="D285" s="3">
        <v>-188.01286523999988</v>
      </c>
      <c r="E285" s="23">
        <v>-0.12817915990906692</v>
      </c>
      <c r="G285" s="20" t="s">
        <v>97</v>
      </c>
      <c r="H285" s="19">
        <v>-0.70906616781683485</v>
      </c>
      <c r="I285" s="3">
        <v>-180.85292320000008</v>
      </c>
      <c r="J285" s="90">
        <v>-0.41121516384535306</v>
      </c>
    </row>
    <row r="286" spans="2:10" x14ac:dyDescent="0.35">
      <c r="B286" s="20" t="s">
        <v>281</v>
      </c>
      <c r="C286" s="19">
        <v>-1.893022723330184</v>
      </c>
      <c r="D286" s="3">
        <v>-235.11220358000006</v>
      </c>
      <c r="E286" s="23">
        <v>-0.74374267765391056</v>
      </c>
      <c r="G286" s="20" t="s">
        <v>82</v>
      </c>
      <c r="H286" s="19">
        <v>-1.1380556525075494</v>
      </c>
      <c r="I286" s="3">
        <v>-290.27007754999977</v>
      </c>
      <c r="J286" s="90">
        <v>-0.27152329850515156</v>
      </c>
    </row>
    <row r="287" spans="2:10" x14ac:dyDescent="0.35">
      <c r="B287" s="20" t="s">
        <v>81</v>
      </c>
      <c r="C287" s="19">
        <v>-2.1050385089813566</v>
      </c>
      <c r="D287" s="3">
        <v>-261.44442766999987</v>
      </c>
      <c r="E287" s="23">
        <v>-0.2985888320374589</v>
      </c>
      <c r="G287" s="20" t="s">
        <v>86</v>
      </c>
      <c r="H287" s="19">
        <v>-1.1661768836454054</v>
      </c>
      <c r="I287" s="3">
        <v>-297.44261953</v>
      </c>
      <c r="J287" s="90">
        <v>-0.43110686010335253</v>
      </c>
    </row>
    <row r="288" spans="2:10" x14ac:dyDescent="0.35">
      <c r="B288" s="20" t="s">
        <v>79</v>
      </c>
      <c r="C288" s="19">
        <v>-2.2541012873313702</v>
      </c>
      <c r="D288" s="3">
        <v>-279.95792878000003</v>
      </c>
      <c r="E288" s="23">
        <v>-0.63775410173485392</v>
      </c>
      <c r="G288" s="20" t="s">
        <v>79</v>
      </c>
      <c r="H288" s="19">
        <v>-1.2737772395903744</v>
      </c>
      <c r="I288" s="3">
        <v>-324.88693966999995</v>
      </c>
      <c r="J288" s="90">
        <v>-0.27208091727071659</v>
      </c>
    </row>
    <row r="289" spans="2:10" x14ac:dyDescent="0.35">
      <c r="B289" s="20" t="s">
        <v>305</v>
      </c>
      <c r="C289" s="19">
        <v>-2.4867463378807195</v>
      </c>
      <c r="D289" s="3">
        <v>-308.85229429000003</v>
      </c>
      <c r="E289" s="23">
        <v>-0.772891742034437</v>
      </c>
      <c r="G289" s="20" t="s">
        <v>77</v>
      </c>
      <c r="H289" s="19">
        <v>-1.5016470852371546</v>
      </c>
      <c r="I289" s="3">
        <v>-383.00694251999994</v>
      </c>
      <c r="J289" s="90">
        <v>-0.20206651602564751</v>
      </c>
    </row>
    <row r="290" spans="2:10" x14ac:dyDescent="0.35">
      <c r="B290" s="20" t="s">
        <v>88</v>
      </c>
      <c r="C290" s="19">
        <v>-2.9557610089290116</v>
      </c>
      <c r="D290" s="3">
        <v>-367.10361450000005</v>
      </c>
      <c r="E290" s="23">
        <v>-0.67988306207515625</v>
      </c>
      <c r="G290" s="20" t="s">
        <v>81</v>
      </c>
      <c r="H290" s="19">
        <v>-2.2362279966192911</v>
      </c>
      <c r="I290" s="3">
        <v>-570.36760246999984</v>
      </c>
      <c r="J290" s="90">
        <v>-0.31515917784783976</v>
      </c>
    </row>
    <row r="291" spans="2:10" x14ac:dyDescent="0.35">
      <c r="B291" s="20" t="s">
        <v>80</v>
      </c>
      <c r="C291" s="19">
        <v>-3.0004378523371424</v>
      </c>
      <c r="D291" s="3">
        <v>-372.65244969000014</v>
      </c>
      <c r="E291" s="23">
        <v>-0.39242555944205904</v>
      </c>
      <c r="G291" s="20" t="s">
        <v>305</v>
      </c>
      <c r="H291" s="19">
        <v>-3.0564255171960548</v>
      </c>
      <c r="I291" s="3">
        <v>-779.5654544199997</v>
      </c>
      <c r="J291" s="90">
        <v>-0.26040820445969504</v>
      </c>
    </row>
    <row r="292" spans="2:10" x14ac:dyDescent="0.35">
      <c r="B292" s="20" t="s">
        <v>86</v>
      </c>
      <c r="C292" s="19">
        <v>-4.3140472499447409</v>
      </c>
      <c r="D292" s="3">
        <v>-535.80189122000002</v>
      </c>
      <c r="E292" s="23">
        <v>-0.41124369069400346</v>
      </c>
      <c r="G292" s="20" t="s">
        <v>80</v>
      </c>
      <c r="H292" s="19">
        <v>-5.5647730859844122</v>
      </c>
      <c r="I292" s="3">
        <v>-1419.3393017799997</v>
      </c>
      <c r="J292" s="90">
        <v>-0.41260106411320618</v>
      </c>
    </row>
    <row r="293" spans="2:10" x14ac:dyDescent="0.35">
      <c r="B293" s="20" t="s">
        <v>77</v>
      </c>
      <c r="C293" s="19">
        <v>-6.5221886465573657</v>
      </c>
      <c r="D293" s="3">
        <v>-810.05163115999972</v>
      </c>
      <c r="E293" s="23">
        <v>-0.46272400728107488</v>
      </c>
      <c r="G293" s="20" t="s">
        <v>207</v>
      </c>
      <c r="H293" s="19">
        <v>-6.9526953010816683</v>
      </c>
      <c r="I293" s="3">
        <v>-1773.33981847</v>
      </c>
      <c r="J293" s="90">
        <v>-0.48393374600024619</v>
      </c>
    </row>
    <row r="294" spans="2:10" x14ac:dyDescent="0.35">
      <c r="B294" s="20" t="s">
        <v>368</v>
      </c>
      <c r="C294" s="19">
        <v>-37.954958982453057</v>
      </c>
      <c r="D294" s="3">
        <v>-4713.9814716300025</v>
      </c>
      <c r="E294" s="23">
        <v>-0.37954958982453058</v>
      </c>
      <c r="G294" s="20" t="s">
        <v>368</v>
      </c>
      <c r="H294" s="19">
        <v>-36.270681486658361</v>
      </c>
      <c r="I294" s="3">
        <v>-9251.1236201199954</v>
      </c>
      <c r="J294" s="90">
        <v>-0.36270681486658363</v>
      </c>
    </row>
  </sheetData>
  <mergeCells count="2">
    <mergeCell ref="V2:W2"/>
    <mergeCell ref="AA2:AB2"/>
  </mergeCells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H161"/>
  <sheetViews>
    <sheetView workbookViewId="0">
      <selection activeCell="D49" sqref="D49"/>
    </sheetView>
  </sheetViews>
  <sheetFormatPr baseColWidth="10" defaultRowHeight="14.5" x14ac:dyDescent="0.35"/>
  <cols>
    <col min="3" max="3" width="11.81640625" bestFit="1" customWidth="1"/>
    <col min="7" max="7" width="15" bestFit="1" customWidth="1"/>
  </cols>
  <sheetData>
    <row r="1" spans="1:8" x14ac:dyDescent="0.35">
      <c r="A1" t="s">
        <v>1038</v>
      </c>
      <c r="B1" t="s">
        <v>1037</v>
      </c>
      <c r="G1" t="s">
        <v>1199</v>
      </c>
      <c r="H1" t="str">
        <f>"salida_contribuciones_" &amp; mes &amp; "_" &amp; ano &amp; ".docx"</f>
        <v>salida_contribuciones_FEBRERO_2026.docx</v>
      </c>
    </row>
    <row r="2" spans="1:8" x14ac:dyDescent="0.35">
      <c r="A2">
        <v>1</v>
      </c>
      <c r="B2" t="s">
        <v>1039</v>
      </c>
      <c r="C2" t="str">
        <f>con!A2</f>
        <v>Piedra, metal precioso, joyería</v>
      </c>
    </row>
    <row r="3" spans="1:8" x14ac:dyDescent="0.35">
      <c r="A3">
        <v>2</v>
      </c>
      <c r="B3" t="s">
        <v>1040</v>
      </c>
      <c r="C3" t="str">
        <f>con!A3</f>
        <v>Máquinas y aparatos mecánicos</v>
      </c>
    </row>
    <row r="4" spans="1:8" x14ac:dyDescent="0.35">
      <c r="A4">
        <v>3</v>
      </c>
      <c r="B4" t="s">
        <v>1041</v>
      </c>
      <c r="C4" t="str">
        <f>con!A4</f>
        <v>Armas y municiones, accesorios</v>
      </c>
    </row>
    <row r="5" spans="1:8" x14ac:dyDescent="0.35">
      <c r="A5">
        <v>4</v>
      </c>
      <c r="B5" t="s">
        <v>1042</v>
      </c>
      <c r="C5" t="str">
        <f>con!A5</f>
        <v>Vehículos, material ferroviario</v>
      </c>
    </row>
    <row r="6" spans="1:8" x14ac:dyDescent="0.35">
      <c r="A6">
        <v>5</v>
      </c>
      <c r="B6" t="s">
        <v>1043</v>
      </c>
      <c r="C6" t="str">
        <f>con!A6</f>
        <v>Aparatos y material eléctrico</v>
      </c>
    </row>
    <row r="7" spans="1:8" x14ac:dyDescent="0.35">
      <c r="A7">
        <v>6</v>
      </c>
      <c r="B7" t="s">
        <v>1044</v>
      </c>
      <c r="C7" t="str">
        <f>con!A7</f>
        <v>Fundición, hierro y acero</v>
      </c>
    </row>
    <row r="8" spans="1:8" x14ac:dyDescent="0.35">
      <c r="A8">
        <v>7</v>
      </c>
      <c r="B8" t="s">
        <v>1134</v>
      </c>
      <c r="C8" t="str">
        <f>con!A8</f>
        <v>Conjunto de otros productos</v>
      </c>
    </row>
    <row r="9" spans="1:8" x14ac:dyDescent="0.35">
      <c r="A9">
        <v>8</v>
      </c>
      <c r="B9" t="s">
        <v>1135</v>
      </c>
      <c r="C9" t="str">
        <f>con!A9</f>
        <v>Aceites esenciales, perfumería</v>
      </c>
    </row>
    <row r="10" spans="1:8" x14ac:dyDescent="0.35">
      <c r="A10">
        <v>9</v>
      </c>
      <c r="B10" t="s">
        <v>1136</v>
      </c>
      <c r="C10" t="str">
        <f>con!A10</f>
        <v>Plantas vivas, productos de floricultura</v>
      </c>
    </row>
    <row r="11" spans="1:8" x14ac:dyDescent="0.35">
      <c r="A11">
        <v>10</v>
      </c>
      <c r="B11" t="s">
        <v>1137</v>
      </c>
      <c r="C11" t="str">
        <f>con!A11</f>
        <v>Calzado, sus partes</v>
      </c>
    </row>
    <row r="12" spans="1:8" x14ac:dyDescent="0.35">
      <c r="A12">
        <v>11</v>
      </c>
      <c r="B12" t="s">
        <v>1045</v>
      </c>
      <c r="C12" s="19" t="str">
        <f>TEXT(con!C2, "#.##0,0")</f>
        <v>4,6</v>
      </c>
    </row>
    <row r="13" spans="1:8" x14ac:dyDescent="0.35">
      <c r="A13">
        <v>12</v>
      </c>
      <c r="B13" t="s">
        <v>1046</v>
      </c>
      <c r="C13" s="19" t="str">
        <f>TEXT(con!C3, "#.##0,0")</f>
        <v>2,3</v>
      </c>
    </row>
    <row r="14" spans="1:8" x14ac:dyDescent="0.35">
      <c r="A14">
        <v>13</v>
      </c>
      <c r="B14" t="s">
        <v>1047</v>
      </c>
      <c r="C14" s="19" t="str">
        <f>TEXT(con!C4, "#.##0,0")</f>
        <v>1,9</v>
      </c>
    </row>
    <row r="15" spans="1:8" x14ac:dyDescent="0.35">
      <c r="A15">
        <v>14</v>
      </c>
      <c r="B15" t="s">
        <v>1048</v>
      </c>
      <c r="C15" s="19" t="str">
        <f>TEXT(con!C5, "#.##0,0")</f>
        <v>0,9</v>
      </c>
    </row>
    <row r="16" spans="1:8" x14ac:dyDescent="0.35">
      <c r="A16">
        <v>15</v>
      </c>
      <c r="B16" t="s">
        <v>1049</v>
      </c>
      <c r="C16" s="19" t="str">
        <f>TEXT(con!C6, "#.##0,0")</f>
        <v>0,8</v>
      </c>
    </row>
    <row r="17" spans="1:3" x14ac:dyDescent="0.35">
      <c r="A17">
        <v>16</v>
      </c>
      <c r="B17" t="s">
        <v>1050</v>
      </c>
      <c r="C17" s="19" t="str">
        <f>TEXT(con!C7, "#.##0,0")</f>
        <v>0,4</v>
      </c>
    </row>
    <row r="18" spans="1:3" x14ac:dyDescent="0.35">
      <c r="A18">
        <v>17</v>
      </c>
      <c r="B18" t="s">
        <v>1138</v>
      </c>
      <c r="C18" s="19" t="str">
        <f>TEXT(con!C8, "#.##0,0")</f>
        <v>0,4</v>
      </c>
    </row>
    <row r="19" spans="1:3" x14ac:dyDescent="0.35">
      <c r="A19">
        <v>18</v>
      </c>
      <c r="B19" t="s">
        <v>1139</v>
      </c>
      <c r="C19" s="19" t="str">
        <f>TEXT(con!C9, "#.##0,0")</f>
        <v>0,3</v>
      </c>
    </row>
    <row r="20" spans="1:3" x14ac:dyDescent="0.35">
      <c r="A20">
        <v>19</v>
      </c>
      <c r="B20" t="s">
        <v>1140</v>
      </c>
      <c r="C20" s="19" t="str">
        <f>TEXT(con!C10, "#.##0,0")</f>
        <v>0,1</v>
      </c>
    </row>
    <row r="21" spans="1:3" x14ac:dyDescent="0.35">
      <c r="A21">
        <v>20</v>
      </c>
      <c r="B21" t="s">
        <v>1141</v>
      </c>
      <c r="C21" s="19" t="str">
        <f>TEXT(con!C11, "#.##0,0")</f>
        <v>0,1</v>
      </c>
    </row>
    <row r="22" spans="1:3" x14ac:dyDescent="0.35">
      <c r="A22">
        <v>21</v>
      </c>
      <c r="B22" t="s">
        <v>1051</v>
      </c>
      <c r="C22" t="str">
        <f>con!J2</f>
        <v>Piedra, metal precioso, joyería</v>
      </c>
    </row>
    <row r="23" spans="1:3" x14ac:dyDescent="0.35">
      <c r="A23">
        <v>22</v>
      </c>
      <c r="B23" t="s">
        <v>1052</v>
      </c>
      <c r="C23" t="str">
        <f>con!J3</f>
        <v>Máquinas y aparatos mecánicos</v>
      </c>
    </row>
    <row r="24" spans="1:3" x14ac:dyDescent="0.35">
      <c r="A24">
        <v>23</v>
      </c>
      <c r="B24" t="s">
        <v>1053</v>
      </c>
      <c r="C24" t="str">
        <f>con!J4</f>
        <v>Armas y municiones, accesorios</v>
      </c>
    </row>
    <row r="25" spans="1:3" x14ac:dyDescent="0.35">
      <c r="A25">
        <v>24</v>
      </c>
      <c r="B25" t="s">
        <v>1054</v>
      </c>
      <c r="C25" t="str">
        <f>con!J5</f>
        <v>Conjunto de otros productos</v>
      </c>
    </row>
    <row r="26" spans="1:3" x14ac:dyDescent="0.35">
      <c r="A26">
        <v>25</v>
      </c>
      <c r="B26" t="s">
        <v>1055</v>
      </c>
      <c r="C26" t="str">
        <f>con!J6</f>
        <v>Vehículos, material ferroviario</v>
      </c>
    </row>
    <row r="27" spans="1:3" x14ac:dyDescent="0.35">
      <c r="A27">
        <v>26</v>
      </c>
      <c r="B27" t="s">
        <v>1056</v>
      </c>
      <c r="C27" t="str">
        <f>con!J7</f>
        <v>Fundición, hierro y acero</v>
      </c>
    </row>
    <row r="28" spans="1:3" x14ac:dyDescent="0.35">
      <c r="A28">
        <v>27</v>
      </c>
      <c r="B28" t="s">
        <v>1142</v>
      </c>
      <c r="C28" t="str">
        <f>con!J8</f>
        <v>Aceites esenciales, perfumería</v>
      </c>
    </row>
    <row r="29" spans="1:3" x14ac:dyDescent="0.35">
      <c r="A29">
        <v>28</v>
      </c>
      <c r="B29" t="s">
        <v>1143</v>
      </c>
      <c r="C29" t="str">
        <f>con!J9</f>
        <v>Aparatos y material eléctrico</v>
      </c>
    </row>
    <row r="30" spans="1:3" x14ac:dyDescent="0.35">
      <c r="A30">
        <v>29</v>
      </c>
      <c r="B30" t="s">
        <v>1144</v>
      </c>
      <c r="C30" t="str">
        <f>con!J10</f>
        <v>Juguetes, juegos, artículos deportivos</v>
      </c>
    </row>
    <row r="31" spans="1:3" x14ac:dyDescent="0.35">
      <c r="A31">
        <v>30</v>
      </c>
      <c r="B31" t="s">
        <v>1145</v>
      </c>
      <c r="C31" t="str">
        <f>con!J11</f>
        <v>Tanino, materias colorantes</v>
      </c>
    </row>
    <row r="32" spans="1:3" x14ac:dyDescent="0.35">
      <c r="A32">
        <v>31</v>
      </c>
      <c r="B32" t="s">
        <v>1057</v>
      </c>
      <c r="C32" s="19" t="str">
        <f>TEXT(con!L2, "#.##0,0")</f>
        <v>5,4</v>
      </c>
    </row>
    <row r="33" spans="1:3" x14ac:dyDescent="0.35">
      <c r="A33">
        <v>32</v>
      </c>
      <c r="B33" t="s">
        <v>1058</v>
      </c>
      <c r="C33" s="19" t="str">
        <f>TEXT(con!L3, "#.##0,0")</f>
        <v>2,4</v>
      </c>
    </row>
    <row r="34" spans="1:3" x14ac:dyDescent="0.35">
      <c r="A34">
        <v>33</v>
      </c>
      <c r="B34" t="s">
        <v>1059</v>
      </c>
      <c r="C34" s="19" t="str">
        <f>TEXT(con!L4, "#.##0,0")</f>
        <v>1,0</v>
      </c>
    </row>
    <row r="35" spans="1:3" x14ac:dyDescent="0.35">
      <c r="A35">
        <v>34</v>
      </c>
      <c r="B35" t="s">
        <v>1060</v>
      </c>
      <c r="C35" s="19" t="str">
        <f>TEXT(con!L5, "#.##0,0")</f>
        <v>0,5</v>
      </c>
    </row>
    <row r="36" spans="1:3" x14ac:dyDescent="0.35">
      <c r="A36">
        <v>35</v>
      </c>
      <c r="B36" t="s">
        <v>1061</v>
      </c>
      <c r="C36" s="19" t="str">
        <f>TEXT(con!L6, "#.##0,0")</f>
        <v>0,4</v>
      </c>
    </row>
    <row r="37" spans="1:3" x14ac:dyDescent="0.35">
      <c r="A37">
        <v>36</v>
      </c>
      <c r="B37" t="s">
        <v>1062</v>
      </c>
      <c r="C37" s="19" t="str">
        <f>TEXT(con!L7, "#.##0,0")</f>
        <v>0,4</v>
      </c>
    </row>
    <row r="38" spans="1:3" x14ac:dyDescent="0.35">
      <c r="A38">
        <v>37</v>
      </c>
      <c r="B38" t="s">
        <v>1146</v>
      </c>
      <c r="C38" s="19" t="str">
        <f>TEXT(con!L8, "#.##0,0")</f>
        <v>0,3</v>
      </c>
    </row>
    <row r="39" spans="1:3" x14ac:dyDescent="0.35">
      <c r="A39">
        <v>38</v>
      </c>
      <c r="B39" t="s">
        <v>1147</v>
      </c>
      <c r="C39" s="19" t="str">
        <f>TEXT(con!L9, "#.##0,0")</f>
        <v>0,2</v>
      </c>
    </row>
    <row r="40" spans="1:3" x14ac:dyDescent="0.35">
      <c r="A40">
        <v>39</v>
      </c>
      <c r="B40" t="s">
        <v>1148</v>
      </c>
      <c r="C40" s="19" t="str">
        <f>TEXT(con!L10, "#.##0,0")</f>
        <v>0,1</v>
      </c>
    </row>
    <row r="41" spans="1:3" x14ac:dyDescent="0.35">
      <c r="A41">
        <v>40</v>
      </c>
      <c r="B41" t="s">
        <v>1149</v>
      </c>
      <c r="C41" s="19" t="str">
        <f>TEXT(con!L11, "#.##0,0")</f>
        <v>0,1</v>
      </c>
    </row>
    <row r="42" spans="1:3" x14ac:dyDescent="0.35">
      <c r="A42">
        <v>41</v>
      </c>
      <c r="B42" t="s">
        <v>1063</v>
      </c>
      <c r="C42" t="str">
        <f>con!S2</f>
        <v>Piedra, metal precioso, joyería</v>
      </c>
    </row>
    <row r="43" spans="1:3" x14ac:dyDescent="0.35">
      <c r="A43">
        <v>42</v>
      </c>
      <c r="B43" t="s">
        <v>1064</v>
      </c>
      <c r="C43" t="str">
        <f>con!S3</f>
        <v>Aparatos y material eléctrico</v>
      </c>
    </row>
    <row r="44" spans="1:3" x14ac:dyDescent="0.35">
      <c r="A44">
        <v>43</v>
      </c>
      <c r="B44" t="s">
        <v>1065</v>
      </c>
      <c r="C44" t="str">
        <f>con!S4</f>
        <v>Vehículos automóviles, tractores</v>
      </c>
    </row>
    <row r="45" spans="1:3" x14ac:dyDescent="0.35">
      <c r="A45">
        <v>44</v>
      </c>
      <c r="B45" t="s">
        <v>1066</v>
      </c>
      <c r="C45" t="str">
        <f>con!S5</f>
        <v>Aeronaves, vehículos espaciales</v>
      </c>
    </row>
    <row r="46" spans="1:3" x14ac:dyDescent="0.35">
      <c r="A46">
        <v>45</v>
      </c>
      <c r="B46" t="s">
        <v>1067</v>
      </c>
      <c r="C46" t="str">
        <f>con!S6</f>
        <v>Máquinas y aparatos mecánicos</v>
      </c>
    </row>
    <row r="47" spans="1:3" x14ac:dyDescent="0.35">
      <c r="A47">
        <v>46</v>
      </c>
      <c r="B47" t="s">
        <v>1068</v>
      </c>
      <c r="C47" t="str">
        <f>con!S7</f>
        <v>Productos químicos orgánicos</v>
      </c>
    </row>
    <row r="48" spans="1:3" x14ac:dyDescent="0.35">
      <c r="A48">
        <v>47</v>
      </c>
      <c r="B48" t="s">
        <v>1150</v>
      </c>
      <c r="C48" t="str">
        <f>con!S8</f>
        <v>Aceites esenciales, perfumería</v>
      </c>
    </row>
    <row r="49" spans="1:3" x14ac:dyDescent="0.35">
      <c r="A49">
        <v>48</v>
      </c>
      <c r="B49" t="s">
        <v>1151</v>
      </c>
      <c r="C49" t="str">
        <f>con!S9</f>
        <v>Prendas de vestir, de punto</v>
      </c>
    </row>
    <row r="50" spans="1:3" x14ac:dyDescent="0.35">
      <c r="A50">
        <v>49</v>
      </c>
      <c r="B50" t="s">
        <v>1152</v>
      </c>
      <c r="C50" t="str">
        <f>con!S10</f>
        <v>Aluminio y sus manufacturas</v>
      </c>
    </row>
    <row r="51" spans="1:3" x14ac:dyDescent="0.35">
      <c r="A51">
        <v>50</v>
      </c>
      <c r="B51" t="s">
        <v>1153</v>
      </c>
      <c r="C51" t="str">
        <f>con!S11</f>
        <v>Fundición, hierro y acero</v>
      </c>
    </row>
    <row r="52" spans="1:3" x14ac:dyDescent="0.35">
      <c r="A52">
        <v>51</v>
      </c>
      <c r="B52" t="s">
        <v>1069</v>
      </c>
      <c r="C52" t="str">
        <f>TEXT(con!U2, "#.##0,0")</f>
        <v>3,8</v>
      </c>
    </row>
    <row r="53" spans="1:3" x14ac:dyDescent="0.35">
      <c r="A53">
        <v>52</v>
      </c>
      <c r="B53" t="s">
        <v>1070</v>
      </c>
      <c r="C53" t="str">
        <f>TEXT(con!U3, "#.##0,0")</f>
        <v>1,3</v>
      </c>
    </row>
    <row r="54" spans="1:3" x14ac:dyDescent="0.35">
      <c r="A54">
        <v>53</v>
      </c>
      <c r="B54" t="s">
        <v>1071</v>
      </c>
      <c r="C54" t="str">
        <f>TEXT(con!U4, "#.##0,0")</f>
        <v>1,1</v>
      </c>
    </row>
    <row r="55" spans="1:3" x14ac:dyDescent="0.35">
      <c r="A55">
        <v>54</v>
      </c>
      <c r="B55" t="s">
        <v>1072</v>
      </c>
      <c r="C55" t="str">
        <f>TEXT(con!U5, "#.##0,0")</f>
        <v>0,7</v>
      </c>
    </row>
    <row r="56" spans="1:3" x14ac:dyDescent="0.35">
      <c r="A56">
        <v>55</v>
      </c>
      <c r="B56" t="s">
        <v>1073</v>
      </c>
      <c r="C56" t="str">
        <f>TEXT(con!U6, "#.##0,0")</f>
        <v>0,6</v>
      </c>
    </row>
    <row r="57" spans="1:3" x14ac:dyDescent="0.35">
      <c r="A57">
        <v>56</v>
      </c>
      <c r="B57" t="s">
        <v>1074</v>
      </c>
      <c r="C57" t="str">
        <f>TEXT(con!U7, "#.##0,0")</f>
        <v>0,4</v>
      </c>
    </row>
    <row r="58" spans="1:3" x14ac:dyDescent="0.35">
      <c r="A58">
        <v>57</v>
      </c>
      <c r="B58" t="s">
        <v>1154</v>
      </c>
      <c r="C58" t="str">
        <f>TEXT(con!U8, "#.##0,0")</f>
        <v>0,3</v>
      </c>
    </row>
    <row r="59" spans="1:3" x14ac:dyDescent="0.35">
      <c r="A59">
        <v>58</v>
      </c>
      <c r="B59" t="s">
        <v>1155</v>
      </c>
      <c r="C59" t="str">
        <f>TEXT(con!U9, "#.##0,0")</f>
        <v>0,2</v>
      </c>
    </row>
    <row r="60" spans="1:3" x14ac:dyDescent="0.35">
      <c r="A60">
        <v>59</v>
      </c>
      <c r="B60" t="s">
        <v>1156</v>
      </c>
      <c r="C60" t="str">
        <f>TEXT(con!U10, "#.##0,0")</f>
        <v>0,2</v>
      </c>
    </row>
    <row r="61" spans="1:3" x14ac:dyDescent="0.35">
      <c r="A61">
        <v>60</v>
      </c>
      <c r="B61" t="s">
        <v>1157</v>
      </c>
      <c r="C61" t="str">
        <f>TEXT(con!U11, "#.##0,0")</f>
        <v>0,2</v>
      </c>
    </row>
    <row r="62" spans="1:3" x14ac:dyDescent="0.35">
      <c r="A62">
        <v>61</v>
      </c>
      <c r="B62" t="s">
        <v>1075</v>
      </c>
      <c r="C62" t="str">
        <f>con!AB2</f>
        <v>Piedra, metal precioso, joyería</v>
      </c>
    </row>
    <row r="63" spans="1:3" x14ac:dyDescent="0.35">
      <c r="A63">
        <v>62</v>
      </c>
      <c r="B63" t="s">
        <v>1076</v>
      </c>
      <c r="C63" t="str">
        <f>con!AB3</f>
        <v>Aparatos y material eléctrico</v>
      </c>
    </row>
    <row r="64" spans="1:3" x14ac:dyDescent="0.35">
      <c r="A64">
        <v>63</v>
      </c>
      <c r="B64" t="s">
        <v>1077</v>
      </c>
      <c r="C64" t="str">
        <f>con!AB4</f>
        <v>Vehículos automóviles, tractores</v>
      </c>
    </row>
    <row r="65" spans="1:3" x14ac:dyDescent="0.35">
      <c r="A65">
        <v>64</v>
      </c>
      <c r="B65" t="s">
        <v>1078</v>
      </c>
      <c r="C65" t="str">
        <f>con!AB5</f>
        <v>Máquinas y aparatos mecánicos</v>
      </c>
    </row>
    <row r="66" spans="1:3" x14ac:dyDescent="0.35">
      <c r="A66">
        <v>65</v>
      </c>
      <c r="B66" t="s">
        <v>1079</v>
      </c>
      <c r="C66" t="str">
        <f>con!AB6</f>
        <v>Aeronaves, vehículos espaciales</v>
      </c>
    </row>
    <row r="67" spans="1:3" x14ac:dyDescent="0.35">
      <c r="A67">
        <v>66</v>
      </c>
      <c r="B67" t="s">
        <v>1080</v>
      </c>
      <c r="C67" t="str">
        <f>con!AB7</f>
        <v>Aceites esenciales, perfumería</v>
      </c>
    </row>
    <row r="68" spans="1:3" x14ac:dyDescent="0.35">
      <c r="A68">
        <v>67</v>
      </c>
      <c r="B68" t="s">
        <v>1158</v>
      </c>
      <c r="C68" t="str">
        <f>con!AB8</f>
        <v>Productos químicos orgánicos</v>
      </c>
    </row>
    <row r="69" spans="1:3" x14ac:dyDescent="0.35">
      <c r="A69">
        <v>68</v>
      </c>
      <c r="B69" t="s">
        <v>1159</v>
      </c>
      <c r="C69" t="str">
        <f>con!AB9</f>
        <v>Otros productos químicos</v>
      </c>
    </row>
    <row r="70" spans="1:3" x14ac:dyDescent="0.35">
      <c r="A70">
        <v>69</v>
      </c>
      <c r="B70" t="s">
        <v>1160</v>
      </c>
      <c r="C70" t="str">
        <f>con!AB10</f>
        <v>Aluminio y sus manufacturas</v>
      </c>
    </row>
    <row r="71" spans="1:3" x14ac:dyDescent="0.35">
      <c r="A71">
        <v>70</v>
      </c>
      <c r="B71" t="s">
        <v>1161</v>
      </c>
      <c r="C71" t="str">
        <f>con!AB11</f>
        <v>Juguetes, juegos, artículos deportivos</v>
      </c>
    </row>
    <row r="72" spans="1:3" x14ac:dyDescent="0.35">
      <c r="A72">
        <v>71</v>
      </c>
      <c r="B72" t="s">
        <v>1081</v>
      </c>
      <c r="C72" t="str">
        <f>TEXT(con!AD2, "#.##0,0")</f>
        <v>3,0</v>
      </c>
    </row>
    <row r="73" spans="1:3" x14ac:dyDescent="0.35">
      <c r="A73">
        <v>72</v>
      </c>
      <c r="B73" t="s">
        <v>1082</v>
      </c>
      <c r="C73" t="str">
        <f>TEXT(con!AD3, "#.##0,0")</f>
        <v>1,4</v>
      </c>
    </row>
    <row r="74" spans="1:3" x14ac:dyDescent="0.35">
      <c r="A74">
        <v>73</v>
      </c>
      <c r="B74" t="s">
        <v>1083</v>
      </c>
      <c r="C74" t="str">
        <f>TEXT(con!AD4, "#.##0,0")</f>
        <v>1,2</v>
      </c>
    </row>
    <row r="75" spans="1:3" x14ac:dyDescent="0.35">
      <c r="A75">
        <v>74</v>
      </c>
      <c r="B75" t="s">
        <v>1084</v>
      </c>
      <c r="C75" t="str">
        <f>TEXT(con!AD5, "#.##0,0")</f>
        <v>0,6</v>
      </c>
    </row>
    <row r="76" spans="1:3" x14ac:dyDescent="0.35">
      <c r="A76">
        <v>75</v>
      </c>
      <c r="B76" t="s">
        <v>1085</v>
      </c>
      <c r="C76" t="str">
        <f>TEXT(con!AD6, "#.##0,0")</f>
        <v>0,5</v>
      </c>
    </row>
    <row r="77" spans="1:3" x14ac:dyDescent="0.35">
      <c r="A77">
        <v>76</v>
      </c>
      <c r="B77" t="s">
        <v>1086</v>
      </c>
      <c r="C77" t="str">
        <f>TEXT(con!AD7, "#.##0,0")</f>
        <v>0,2</v>
      </c>
    </row>
    <row r="78" spans="1:3" x14ac:dyDescent="0.35">
      <c r="A78">
        <v>77</v>
      </c>
      <c r="B78" t="s">
        <v>1162</v>
      </c>
      <c r="C78" t="str">
        <f>TEXT(con!AD8, "#.##0,0")</f>
        <v>0,2</v>
      </c>
    </row>
    <row r="79" spans="1:3" x14ac:dyDescent="0.35">
      <c r="A79">
        <v>78</v>
      </c>
      <c r="B79" t="s">
        <v>1163</v>
      </c>
      <c r="C79" t="str">
        <f>TEXT(con!AD9, "#.##0,0")</f>
        <v>0,1</v>
      </c>
    </row>
    <row r="80" spans="1:3" x14ac:dyDescent="0.35">
      <c r="A80">
        <v>79</v>
      </c>
      <c r="B80" t="s">
        <v>1164</v>
      </c>
      <c r="C80" t="str">
        <f>TEXT(con!AD10, "#.##0,0")</f>
        <v>0,1</v>
      </c>
    </row>
    <row r="81" spans="1:3" x14ac:dyDescent="0.35">
      <c r="A81">
        <v>80</v>
      </c>
      <c r="B81" t="s">
        <v>1165</v>
      </c>
      <c r="C81" t="str">
        <f>TEXT(con!AD11, "#.##0,0")</f>
        <v>0,1</v>
      </c>
    </row>
    <row r="82" spans="1:3" x14ac:dyDescent="0.35">
      <c r="A82">
        <v>81</v>
      </c>
      <c r="B82" t="s">
        <v>1087</v>
      </c>
      <c r="C82" t="str">
        <f>con!AK2</f>
        <v>Reino Unido</v>
      </c>
    </row>
    <row r="83" spans="1:3" x14ac:dyDescent="0.35">
      <c r="A83">
        <v>82</v>
      </c>
      <c r="B83" t="s">
        <v>1088</v>
      </c>
      <c r="C83" t="str">
        <f>con!AK3</f>
        <v>Italia</v>
      </c>
    </row>
    <row r="84" spans="1:3" x14ac:dyDescent="0.35">
      <c r="A84">
        <v>83</v>
      </c>
      <c r="B84" t="s">
        <v>1089</v>
      </c>
      <c r="C84" t="str">
        <f>con!AK4</f>
        <v>Marruecos</v>
      </c>
    </row>
    <row r="85" spans="1:3" x14ac:dyDescent="0.35">
      <c r="A85">
        <v>84</v>
      </c>
      <c r="B85" t="s">
        <v>1090</v>
      </c>
      <c r="C85" t="str">
        <f>con!AK5</f>
        <v>Bélgica</v>
      </c>
    </row>
    <row r="86" spans="1:3" x14ac:dyDescent="0.35">
      <c r="A86">
        <v>85</v>
      </c>
      <c r="B86" t="s">
        <v>1091</v>
      </c>
      <c r="C86" t="str">
        <f>con!AK6</f>
        <v>Singapur</v>
      </c>
    </row>
    <row r="87" spans="1:3" x14ac:dyDescent="0.35">
      <c r="A87">
        <v>86</v>
      </c>
      <c r="B87" t="s">
        <v>1092</v>
      </c>
      <c r="C87" t="str">
        <f>con!AK7</f>
        <v>Ucrania (d.01/01/92)</v>
      </c>
    </row>
    <row r="88" spans="1:3" x14ac:dyDescent="0.35">
      <c r="A88">
        <v>87</v>
      </c>
      <c r="B88" t="s">
        <v>1166</v>
      </c>
      <c r="C88" t="str">
        <f>con!AK8</f>
        <v>Egipto</v>
      </c>
    </row>
    <row r="89" spans="1:3" x14ac:dyDescent="0.35">
      <c r="A89">
        <v>88</v>
      </c>
      <c r="B89" t="s">
        <v>1167</v>
      </c>
      <c r="C89" t="str">
        <f>con!AK9</f>
        <v>Australia</v>
      </c>
    </row>
    <row r="90" spans="1:3" x14ac:dyDescent="0.35">
      <c r="A90">
        <v>89</v>
      </c>
      <c r="B90" t="s">
        <v>1168</v>
      </c>
      <c r="C90" t="str">
        <f>con!AK10</f>
        <v>Polonia</v>
      </c>
    </row>
    <row r="91" spans="1:3" x14ac:dyDescent="0.35">
      <c r="A91">
        <v>90</v>
      </c>
      <c r="B91" t="s">
        <v>1169</v>
      </c>
      <c r="C91" t="str">
        <f>con!AK11</f>
        <v>Irlanda</v>
      </c>
    </row>
    <row r="92" spans="1:3" x14ac:dyDescent="0.35">
      <c r="A92">
        <v>91</v>
      </c>
      <c r="B92" t="s">
        <v>1093</v>
      </c>
      <c r="C92" t="str">
        <f>TEXT(con!AM2, "#.##0,0")</f>
        <v>4,5</v>
      </c>
    </row>
    <row r="93" spans="1:3" x14ac:dyDescent="0.35">
      <c r="A93">
        <v>92</v>
      </c>
      <c r="B93" t="s">
        <v>1094</v>
      </c>
      <c r="C93" t="str">
        <f>TEXT(con!AM3, "#.##0,0")</f>
        <v>1,6</v>
      </c>
    </row>
    <row r="94" spans="1:3" x14ac:dyDescent="0.35">
      <c r="A94">
        <v>93</v>
      </c>
      <c r="B94" t="s">
        <v>1095</v>
      </c>
      <c r="C94" t="str">
        <f>TEXT(con!AM4, "#.##0,0")</f>
        <v>0,9</v>
      </c>
    </row>
    <row r="95" spans="1:3" x14ac:dyDescent="0.35">
      <c r="A95">
        <v>94</v>
      </c>
      <c r="B95" t="s">
        <v>1096</v>
      </c>
      <c r="C95" t="str">
        <f>TEXT(con!AM5, "#.##0,0")</f>
        <v>0,7</v>
      </c>
    </row>
    <row r="96" spans="1:3" x14ac:dyDescent="0.35">
      <c r="A96">
        <v>95</v>
      </c>
      <c r="B96" t="s">
        <v>1097</v>
      </c>
      <c r="C96" t="str">
        <f>TEXT(con!AM6, "#.##0,0")</f>
        <v>0,7</v>
      </c>
    </row>
    <row r="97" spans="1:3" x14ac:dyDescent="0.35">
      <c r="A97">
        <v>96</v>
      </c>
      <c r="B97" t="s">
        <v>1098</v>
      </c>
      <c r="C97" t="str">
        <f>TEXT(con!AM7, "#.##0,0")</f>
        <v>0,6</v>
      </c>
    </row>
    <row r="98" spans="1:3" x14ac:dyDescent="0.35">
      <c r="A98">
        <v>97</v>
      </c>
      <c r="B98" t="s">
        <v>1170</v>
      </c>
      <c r="C98" t="str">
        <f>TEXT(con!AM8, "#.##0,0")</f>
        <v>0,4</v>
      </c>
    </row>
    <row r="99" spans="1:3" x14ac:dyDescent="0.35">
      <c r="A99">
        <v>98</v>
      </c>
      <c r="B99" t="s">
        <v>1171</v>
      </c>
      <c r="C99" t="str">
        <f>TEXT(con!AM9, "#.##0,0")</f>
        <v>0,4</v>
      </c>
    </row>
    <row r="100" spans="1:3" x14ac:dyDescent="0.35">
      <c r="A100">
        <v>99</v>
      </c>
      <c r="B100" t="s">
        <v>1172</v>
      </c>
      <c r="C100" t="str">
        <f>TEXT(con!AM10, "#.##0,0")</f>
        <v>0,2</v>
      </c>
    </row>
    <row r="101" spans="1:3" x14ac:dyDescent="0.35">
      <c r="A101">
        <v>100</v>
      </c>
      <c r="B101" t="s">
        <v>1173</v>
      </c>
      <c r="C101" t="str">
        <f>TEXT(con!AM11, "#.##0,0")</f>
        <v>0,2</v>
      </c>
    </row>
    <row r="102" spans="1:3" x14ac:dyDescent="0.35">
      <c r="A102">
        <v>101</v>
      </c>
      <c r="B102" t="s">
        <v>1099</v>
      </c>
      <c r="C102" t="str">
        <f>con!AT2</f>
        <v>Reino Unido</v>
      </c>
    </row>
    <row r="103" spans="1:3" x14ac:dyDescent="0.35">
      <c r="A103">
        <v>102</v>
      </c>
      <c r="B103" t="s">
        <v>1100</v>
      </c>
      <c r="C103" t="str">
        <f>con!AT3</f>
        <v>Marruecos</v>
      </c>
    </row>
    <row r="104" spans="1:3" x14ac:dyDescent="0.35">
      <c r="A104">
        <v>103</v>
      </c>
      <c r="B104" t="s">
        <v>1101</v>
      </c>
      <c r="C104" t="str">
        <f>con!AT4</f>
        <v>Estados Unidos</v>
      </c>
    </row>
    <row r="105" spans="1:3" x14ac:dyDescent="0.35">
      <c r="A105">
        <v>104</v>
      </c>
      <c r="B105" t="s">
        <v>1102</v>
      </c>
      <c r="C105" t="str">
        <f>con!AT5</f>
        <v>Australia</v>
      </c>
    </row>
    <row r="106" spans="1:3" x14ac:dyDescent="0.35">
      <c r="A106">
        <v>105</v>
      </c>
      <c r="B106" t="s">
        <v>1103</v>
      </c>
      <c r="C106" t="str">
        <f>con!AT6</f>
        <v>Emiratos Arabes Unidos</v>
      </c>
    </row>
    <row r="107" spans="1:3" x14ac:dyDescent="0.35">
      <c r="A107">
        <v>106</v>
      </c>
      <c r="B107" t="s">
        <v>1104</v>
      </c>
      <c r="C107" t="str">
        <f>con!AT7</f>
        <v>Italia</v>
      </c>
    </row>
    <row r="108" spans="1:3" x14ac:dyDescent="0.35">
      <c r="A108">
        <v>107</v>
      </c>
      <c r="B108" t="s">
        <v>1174</v>
      </c>
      <c r="C108" t="str">
        <f>con!AT8</f>
        <v>Japón</v>
      </c>
    </row>
    <row r="109" spans="1:3" x14ac:dyDescent="0.35">
      <c r="A109">
        <v>108</v>
      </c>
      <c r="B109" t="s">
        <v>1175</v>
      </c>
      <c r="C109" t="str">
        <f>con!AT9</f>
        <v>Sudáfrica (d.01/01/90)</v>
      </c>
    </row>
    <row r="110" spans="1:3" x14ac:dyDescent="0.35">
      <c r="A110">
        <v>109</v>
      </c>
      <c r="B110" t="s">
        <v>1176</v>
      </c>
      <c r="C110" t="str">
        <f>con!AT10</f>
        <v>Ucrania (d.01/01/92)</v>
      </c>
    </row>
    <row r="111" spans="1:3" x14ac:dyDescent="0.35">
      <c r="A111">
        <v>110</v>
      </c>
      <c r="B111" t="s">
        <v>1177</v>
      </c>
      <c r="C111" t="str">
        <f>con!AT11</f>
        <v>Singapur</v>
      </c>
    </row>
    <row r="112" spans="1:3" x14ac:dyDescent="0.35">
      <c r="A112">
        <v>111</v>
      </c>
      <c r="B112" t="s">
        <v>1105</v>
      </c>
      <c r="C112" t="str">
        <f>TEXT(con!AV2, "#.##0,0")</f>
        <v>4,5</v>
      </c>
    </row>
    <row r="113" spans="1:3" x14ac:dyDescent="0.35">
      <c r="A113">
        <v>112</v>
      </c>
      <c r="B113" t="s">
        <v>1106</v>
      </c>
      <c r="C113" t="str">
        <f>TEXT(con!AV3, "#.##0,0")</f>
        <v>1,1</v>
      </c>
    </row>
    <row r="114" spans="1:3" x14ac:dyDescent="0.35">
      <c r="A114">
        <v>113</v>
      </c>
      <c r="B114" t="s">
        <v>1107</v>
      </c>
      <c r="C114" t="str">
        <f>TEXT(con!AV4, "#.##0,0")</f>
        <v>0,9</v>
      </c>
    </row>
    <row r="115" spans="1:3" x14ac:dyDescent="0.35">
      <c r="A115">
        <v>114</v>
      </c>
      <c r="B115" t="s">
        <v>1108</v>
      </c>
      <c r="C115" t="str">
        <f>TEXT(con!AV5, "#.##0,0")</f>
        <v>0,5</v>
      </c>
    </row>
    <row r="116" spans="1:3" x14ac:dyDescent="0.35">
      <c r="A116">
        <v>115</v>
      </c>
      <c r="B116" t="s">
        <v>1109</v>
      </c>
      <c r="C116" t="str">
        <f>TEXT(con!AV6, "#.##0,0")</f>
        <v>0,5</v>
      </c>
    </row>
    <row r="117" spans="1:3" x14ac:dyDescent="0.35">
      <c r="A117">
        <v>116</v>
      </c>
      <c r="B117" t="s">
        <v>1110</v>
      </c>
      <c r="C117" t="str">
        <f>TEXT(con!AV7, "#.##0,0")</f>
        <v>0,5</v>
      </c>
    </row>
    <row r="118" spans="1:3" x14ac:dyDescent="0.35">
      <c r="A118">
        <v>117</v>
      </c>
      <c r="B118" t="s">
        <v>1178</v>
      </c>
      <c r="C118" t="str">
        <f>TEXT(con!AV8, "#.##0,0")</f>
        <v>0,5</v>
      </c>
    </row>
    <row r="119" spans="1:3" x14ac:dyDescent="0.35">
      <c r="A119">
        <v>118</v>
      </c>
      <c r="B119" t="s">
        <v>1179</v>
      </c>
      <c r="C119" t="str">
        <f>TEXT(con!AV9, "#.##0,0")</f>
        <v>0,4</v>
      </c>
    </row>
    <row r="120" spans="1:3" x14ac:dyDescent="0.35">
      <c r="A120">
        <v>119</v>
      </c>
      <c r="B120" t="s">
        <v>1180</v>
      </c>
      <c r="C120" t="str">
        <f>TEXT(con!AV10, "#.##0,0")</f>
        <v>0,4</v>
      </c>
    </row>
    <row r="121" spans="1:3" x14ac:dyDescent="0.35">
      <c r="A121">
        <v>120</v>
      </c>
      <c r="B121" t="s">
        <v>1181</v>
      </c>
      <c r="C121" t="str">
        <f>TEXT(con!AV11, "#.##0,0")</f>
        <v>0,3</v>
      </c>
    </row>
    <row r="122" spans="1:3" x14ac:dyDescent="0.35">
      <c r="A122">
        <v>121</v>
      </c>
      <c r="B122" t="s">
        <v>1111</v>
      </c>
      <c r="C122" t="str">
        <f>con!BC2</f>
        <v>Francia</v>
      </c>
    </row>
    <row r="123" spans="1:3" x14ac:dyDescent="0.35">
      <c r="A123">
        <v>122</v>
      </c>
      <c r="B123" t="s">
        <v>1112</v>
      </c>
      <c r="C123" t="str">
        <f>con!BC3</f>
        <v>Reino Unido</v>
      </c>
    </row>
    <row r="124" spans="1:3" x14ac:dyDescent="0.35">
      <c r="A124">
        <v>123</v>
      </c>
      <c r="B124" t="s">
        <v>1113</v>
      </c>
      <c r="C124" t="str">
        <f>con!BC4</f>
        <v>China</v>
      </c>
    </row>
    <row r="125" spans="1:3" x14ac:dyDescent="0.35">
      <c r="A125">
        <v>124</v>
      </c>
      <c r="B125" t="s">
        <v>1114</v>
      </c>
      <c r="C125" t="str">
        <f>con!BC5</f>
        <v>Bélgica</v>
      </c>
    </row>
    <row r="126" spans="1:3" x14ac:dyDescent="0.35">
      <c r="A126">
        <v>125</v>
      </c>
      <c r="B126" t="s">
        <v>1115</v>
      </c>
      <c r="C126" t="str">
        <f>con!BC6</f>
        <v>Países Bajos</v>
      </c>
    </row>
    <row r="127" spans="1:3" x14ac:dyDescent="0.35">
      <c r="A127">
        <v>126</v>
      </c>
      <c r="B127" t="s">
        <v>1116</v>
      </c>
      <c r="C127" t="str">
        <f>con!BC7</f>
        <v>Nigeria</v>
      </c>
    </row>
    <row r="128" spans="1:3" x14ac:dyDescent="0.35">
      <c r="A128">
        <v>127</v>
      </c>
      <c r="B128" t="s">
        <v>1182</v>
      </c>
      <c r="C128" t="str">
        <f>con!BC8</f>
        <v>Japón</v>
      </c>
    </row>
    <row r="129" spans="1:3" x14ac:dyDescent="0.35">
      <c r="A129">
        <v>128</v>
      </c>
      <c r="B129" t="s">
        <v>1183</v>
      </c>
      <c r="C129" t="str">
        <f>con!BC9</f>
        <v>Hungría</v>
      </c>
    </row>
    <row r="130" spans="1:3" x14ac:dyDescent="0.35">
      <c r="A130">
        <v>129</v>
      </c>
      <c r="B130" t="s">
        <v>1184</v>
      </c>
      <c r="C130" t="str">
        <f>con!BC10</f>
        <v>Vietnam</v>
      </c>
    </row>
    <row r="131" spans="1:3" x14ac:dyDescent="0.35">
      <c r="A131">
        <v>130</v>
      </c>
      <c r="B131" t="s">
        <v>1185</v>
      </c>
      <c r="C131" t="str">
        <f>con!BC11</f>
        <v>Corea del Sur (Rep. de Corea)</v>
      </c>
    </row>
    <row r="132" spans="1:3" x14ac:dyDescent="0.35">
      <c r="A132">
        <v>131</v>
      </c>
      <c r="B132" t="s">
        <v>1117</v>
      </c>
      <c r="C132" t="str">
        <f>TEXT(con!BE2, "#.##0,0")</f>
        <v>2,2</v>
      </c>
    </row>
    <row r="133" spans="1:3" x14ac:dyDescent="0.35">
      <c r="A133">
        <v>132</v>
      </c>
      <c r="B133" t="s">
        <v>1118</v>
      </c>
      <c r="C133" t="str">
        <f>TEXT(con!BE3, "#.##0,0")</f>
        <v>1,4</v>
      </c>
    </row>
    <row r="134" spans="1:3" x14ac:dyDescent="0.35">
      <c r="A134">
        <v>133</v>
      </c>
      <c r="B134" t="s">
        <v>1119</v>
      </c>
      <c r="C134" t="str">
        <f>TEXT(con!BE4, "#.##0,0")</f>
        <v>0,9</v>
      </c>
    </row>
    <row r="135" spans="1:3" x14ac:dyDescent="0.35">
      <c r="A135">
        <v>134</v>
      </c>
      <c r="B135" t="s">
        <v>1120</v>
      </c>
      <c r="C135" t="str">
        <f>TEXT(con!BE5, "#.##0,0")</f>
        <v>0,9</v>
      </c>
    </row>
    <row r="136" spans="1:3" x14ac:dyDescent="0.35">
      <c r="A136">
        <v>135</v>
      </c>
      <c r="B136" t="s">
        <v>1121</v>
      </c>
      <c r="C136" t="str">
        <f>TEXT(con!BE6, "#.##0,0")</f>
        <v>0,7</v>
      </c>
    </row>
    <row r="137" spans="1:3" x14ac:dyDescent="0.35">
      <c r="A137">
        <v>136</v>
      </c>
      <c r="B137" t="s">
        <v>1122</v>
      </c>
      <c r="C137" t="str">
        <f>TEXT(con!BE7, "#.##0,0")</f>
        <v>0,6</v>
      </c>
    </row>
    <row r="138" spans="1:3" x14ac:dyDescent="0.35">
      <c r="A138">
        <v>137</v>
      </c>
      <c r="B138" t="s">
        <v>1186</v>
      </c>
      <c r="C138" t="str">
        <f>TEXT(con!BE8, "#.##0,0")</f>
        <v>0,5</v>
      </c>
    </row>
    <row r="139" spans="1:3" x14ac:dyDescent="0.35">
      <c r="A139">
        <v>138</v>
      </c>
      <c r="B139" t="s">
        <v>1187</v>
      </c>
      <c r="C139" t="str">
        <f>TEXT(con!BE9, "#.##0,0")</f>
        <v>0,5</v>
      </c>
    </row>
    <row r="140" spans="1:3" x14ac:dyDescent="0.35">
      <c r="A140">
        <v>139</v>
      </c>
      <c r="B140" t="s">
        <v>1188</v>
      </c>
      <c r="C140" t="str">
        <f>TEXT(con!BE10, "#.##0,0")</f>
        <v>0,4</v>
      </c>
    </row>
    <row r="141" spans="1:3" x14ac:dyDescent="0.35">
      <c r="A141">
        <v>140</v>
      </c>
      <c r="B141" t="s">
        <v>1189</v>
      </c>
      <c r="C141" t="str">
        <f>TEXT(con!BE11, "#.##0,0")</f>
        <v>0,4</v>
      </c>
    </row>
    <row r="142" spans="1:3" x14ac:dyDescent="0.35">
      <c r="A142">
        <v>141</v>
      </c>
      <c r="B142" t="s">
        <v>1123</v>
      </c>
      <c r="C142" t="str">
        <f>con!BL2</f>
        <v>China</v>
      </c>
    </row>
    <row r="143" spans="1:3" x14ac:dyDescent="0.35">
      <c r="A143">
        <v>142</v>
      </c>
      <c r="B143" t="s">
        <v>1124</v>
      </c>
      <c r="C143" t="str">
        <f>con!BL3</f>
        <v>Francia</v>
      </c>
    </row>
    <row r="144" spans="1:3" x14ac:dyDescent="0.35">
      <c r="A144">
        <v>143</v>
      </c>
      <c r="B144" t="s">
        <v>1125</v>
      </c>
      <c r="C144" t="str">
        <f>con!BL4</f>
        <v>Países Bajos</v>
      </c>
    </row>
    <row r="145" spans="1:3" x14ac:dyDescent="0.35">
      <c r="A145">
        <v>144</v>
      </c>
      <c r="B145" t="s">
        <v>1126</v>
      </c>
      <c r="C145" t="str">
        <f>con!BL5</f>
        <v>Hungría</v>
      </c>
    </row>
    <row r="146" spans="1:3" x14ac:dyDescent="0.35">
      <c r="A146">
        <v>145</v>
      </c>
      <c r="B146" t="s">
        <v>1127</v>
      </c>
      <c r="C146" t="str">
        <f>con!BL6</f>
        <v>Bélgica</v>
      </c>
    </row>
    <row r="147" spans="1:3" x14ac:dyDescent="0.35">
      <c r="A147">
        <v>146</v>
      </c>
      <c r="B147" t="s">
        <v>1128</v>
      </c>
      <c r="C147" t="str">
        <f>con!BL7</f>
        <v>Reino Unido</v>
      </c>
    </row>
    <row r="148" spans="1:3" x14ac:dyDescent="0.35">
      <c r="A148">
        <v>147</v>
      </c>
      <c r="B148" t="s">
        <v>1190</v>
      </c>
      <c r="C148" t="str">
        <f>con!BL8</f>
        <v>Taiwán</v>
      </c>
    </row>
    <row r="149" spans="1:3" x14ac:dyDescent="0.35">
      <c r="A149">
        <v>148</v>
      </c>
      <c r="B149" t="s">
        <v>1191</v>
      </c>
      <c r="C149" t="str">
        <f>con!BL9</f>
        <v>República Checa (d.01/01/93)</v>
      </c>
    </row>
    <row r="150" spans="1:3" x14ac:dyDescent="0.35">
      <c r="A150">
        <v>149</v>
      </c>
      <c r="B150" t="s">
        <v>1192</v>
      </c>
      <c r="C150" t="str">
        <f>con!BL10</f>
        <v>Congo</v>
      </c>
    </row>
    <row r="151" spans="1:3" x14ac:dyDescent="0.35">
      <c r="A151">
        <v>150</v>
      </c>
      <c r="B151" t="s">
        <v>1193</v>
      </c>
      <c r="C151" t="str">
        <f>con!BL11</f>
        <v>Corea del Sur (Rep. de Corea)</v>
      </c>
    </row>
    <row r="152" spans="1:3" x14ac:dyDescent="0.35">
      <c r="A152">
        <v>151</v>
      </c>
      <c r="B152" t="s">
        <v>1129</v>
      </c>
      <c r="C152" t="str">
        <f>TEXT(con!BN2, "#.##0,0")</f>
        <v>1,9</v>
      </c>
    </row>
    <row r="153" spans="1:3" x14ac:dyDescent="0.35">
      <c r="A153">
        <v>152</v>
      </c>
      <c r="B153" t="s">
        <v>1130</v>
      </c>
      <c r="C153" t="str">
        <f>TEXT(con!BN3, "#.##0,0")</f>
        <v>1,6</v>
      </c>
    </row>
    <row r="154" spans="1:3" x14ac:dyDescent="0.35">
      <c r="A154">
        <v>153</v>
      </c>
      <c r="B154" t="s">
        <v>1131</v>
      </c>
      <c r="C154" t="str">
        <f>TEXT(con!BN4, "#.##0,0")</f>
        <v>0,6</v>
      </c>
    </row>
    <row r="155" spans="1:3" x14ac:dyDescent="0.35">
      <c r="A155">
        <v>154</v>
      </c>
      <c r="B155" t="s">
        <v>1132</v>
      </c>
      <c r="C155" t="str">
        <f>TEXT(con!BN5, "#.##0,0")</f>
        <v>0,6</v>
      </c>
    </row>
    <row r="156" spans="1:3" x14ac:dyDescent="0.35">
      <c r="A156">
        <v>155</v>
      </c>
      <c r="B156" t="s">
        <v>1133</v>
      </c>
      <c r="C156" t="str">
        <f>TEXT(con!BN6, "#.##0,0")</f>
        <v>0,5</v>
      </c>
    </row>
    <row r="157" spans="1:3" x14ac:dyDescent="0.35">
      <c r="A157">
        <v>156</v>
      </c>
      <c r="B157" t="s">
        <v>1194</v>
      </c>
      <c r="C157" t="str">
        <f>TEXT(con!BN7, "#.##0,0")</f>
        <v>0,5</v>
      </c>
    </row>
    <row r="158" spans="1:3" x14ac:dyDescent="0.35">
      <c r="A158">
        <v>157</v>
      </c>
      <c r="B158" t="s">
        <v>1195</v>
      </c>
      <c r="C158" t="str">
        <f>TEXT(con!BN8, "#.##0,0")</f>
        <v>0,2</v>
      </c>
    </row>
    <row r="159" spans="1:3" x14ac:dyDescent="0.35">
      <c r="A159">
        <v>158</v>
      </c>
      <c r="B159" t="s">
        <v>1196</v>
      </c>
      <c r="C159" t="str">
        <f>TEXT(con!BN9, "#.##0,0")</f>
        <v>0,2</v>
      </c>
    </row>
    <row r="160" spans="1:3" x14ac:dyDescent="0.35">
      <c r="A160">
        <v>159</v>
      </c>
      <c r="B160" t="s">
        <v>1197</v>
      </c>
      <c r="C160" t="str">
        <f>TEXT(con!BN10, "#.##0,0")</f>
        <v>0,2</v>
      </c>
    </row>
    <row r="161" spans="1:3" x14ac:dyDescent="0.35">
      <c r="A161">
        <v>160</v>
      </c>
      <c r="B161" t="s">
        <v>1198</v>
      </c>
      <c r="C161" t="str">
        <f>TEXT(con!BN11, "#.##0,0")</f>
        <v>0,2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U199"/>
  <sheetViews>
    <sheetView showGridLines="0" tabSelected="1" zoomScale="85" zoomScaleNormal="85" workbookViewId="0">
      <selection activeCell="D7" sqref="D7"/>
    </sheetView>
  </sheetViews>
  <sheetFormatPr baseColWidth="10" defaultRowHeight="15" customHeight="1" x14ac:dyDescent="0.35"/>
  <cols>
    <col min="1" max="1" width="24.26953125" bestFit="1" customWidth="1"/>
    <col min="2" max="2" width="30.26953125" bestFit="1" customWidth="1"/>
    <col min="3" max="3" width="8.7265625" customWidth="1"/>
    <col min="4" max="4" width="25.7265625" bestFit="1" customWidth="1"/>
    <col min="5" max="5" width="32" bestFit="1" customWidth="1"/>
    <col min="7" max="7" width="23.26953125" bestFit="1" customWidth="1"/>
    <col min="8" max="8" width="15.453125" bestFit="1" customWidth="1"/>
    <col min="9" max="9" width="50" bestFit="1" customWidth="1"/>
    <col min="11" max="11" width="35.1796875" customWidth="1"/>
    <col min="12" max="12" width="14" customWidth="1"/>
    <col min="13" max="13" width="1.81640625" customWidth="1"/>
    <col min="14" max="14" width="35.1796875" customWidth="1"/>
    <col min="15" max="15" width="14" customWidth="1"/>
    <col min="16" max="16" width="1.81640625" customWidth="1"/>
    <col min="17" max="17" width="35.1796875" customWidth="1"/>
    <col min="18" max="18" width="14" customWidth="1"/>
    <col min="19" max="19" width="1.81640625" customWidth="1"/>
    <col min="20" max="20" width="35.1796875" customWidth="1"/>
    <col min="21" max="21" width="14" customWidth="1"/>
  </cols>
  <sheetData>
    <row r="1" spans="1:21" ht="15" customHeight="1" x14ac:dyDescent="0.35">
      <c r="A1" t="s">
        <v>1354</v>
      </c>
      <c r="B1" t="s">
        <v>14</v>
      </c>
      <c r="C1" s="2"/>
      <c r="D1" t="s">
        <v>1257</v>
      </c>
      <c r="E1" t="s">
        <v>1258</v>
      </c>
      <c r="H1" t="s">
        <v>1345</v>
      </c>
      <c r="I1" t="str">
        <f>CONCATENATE("avance_comercio_exterior_bienes_",LOWER(mes),"_",ano)</f>
        <v>avance_comercio_exterior_bienes_febrero_2026</v>
      </c>
    </row>
    <row r="2" spans="1:21" ht="15" customHeight="1" x14ac:dyDescent="0.35">
      <c r="A2" t="s">
        <v>1355</v>
      </c>
      <c r="B2" t="s">
        <v>11</v>
      </c>
      <c r="D2" t="s">
        <v>1259</v>
      </c>
      <c r="E2" t="str">
        <f>LOWER(mes)</f>
        <v>febrero</v>
      </c>
      <c r="H2" t="s">
        <v>1348</v>
      </c>
      <c r="I2" t="str">
        <f>CONCATENATE("nota_comercio_exterior_bienes_",LOWER(mes),"_",ano)</f>
        <v>nota_comercio_exterior_bienes_febrero_2026</v>
      </c>
      <c r="K2" s="288" t="str">
        <f>_xlfn.CONCAT("Principales contribuciones a la tasa de variación de las exportaciones e importaciones en la C. de Madrid. ", E123, " de ",E3 )</f>
        <v>Principales contribuciones a la tasa de variación de las exportaciones e importaciones en la C. de Madrid. Febrero de 2026</v>
      </c>
      <c r="L2" s="289"/>
      <c r="M2" s="289"/>
      <c r="N2" s="289"/>
      <c r="O2" s="289"/>
      <c r="P2" s="289"/>
      <c r="Q2" s="289"/>
      <c r="R2" s="289"/>
      <c r="S2" s="289"/>
      <c r="T2" s="289"/>
      <c r="U2" s="290"/>
    </row>
    <row r="3" spans="1:21" ht="15" customHeight="1" x14ac:dyDescent="0.35">
      <c r="D3" t="s">
        <v>1260</v>
      </c>
      <c r="E3">
        <f>ano</f>
        <v>2026</v>
      </c>
      <c r="H3" t="s">
        <v>1658</v>
      </c>
      <c r="I3" t="str">
        <f>CONCATENATE("claves_comercio_exterior_bienes_",LOWER(mes),"_",ano)</f>
        <v>claves_comercio_exterior_bienes_febrero_2026</v>
      </c>
      <c r="K3" s="291" t="s">
        <v>1675</v>
      </c>
      <c r="L3" s="292"/>
      <c r="M3" s="292"/>
      <c r="N3" s="292"/>
      <c r="O3" s="293"/>
      <c r="P3" s="259"/>
      <c r="Q3" s="292" t="s">
        <v>1676</v>
      </c>
      <c r="R3" s="292"/>
      <c r="S3" s="292"/>
      <c r="T3" s="292"/>
      <c r="U3" s="293"/>
    </row>
    <row r="4" spans="1:21" ht="15" customHeight="1" x14ac:dyDescent="0.35">
      <c r="A4" t="s">
        <v>1261</v>
      </c>
      <c r="B4">
        <f>ccaa!H25</f>
        <v>-5.4976918654535356E-2</v>
      </c>
      <c r="D4" t="s">
        <v>1262</v>
      </c>
      <c r="E4" t="str">
        <f>IF(B4&gt;0,CONCATENATE("un incremento interanual del ",TEXT(B4,"0,0%")),CONCATENATE("una disminución interanual del ",TEXT(ABS(B4),"0,0%")))</f>
        <v>una disminución interanual del 5,5%</v>
      </c>
      <c r="H4" t="s">
        <v>1659</v>
      </c>
      <c r="I4" t="str">
        <f>CONCATENATE("mensual_comercio_exterior_bienes_",LOWER(mes),"_",ano)</f>
        <v>mensual_comercio_exterior_bienes_febrero_2026</v>
      </c>
      <c r="K4" s="294" t="s">
        <v>41</v>
      </c>
      <c r="L4" s="295"/>
      <c r="M4" s="239"/>
      <c r="N4" s="295" t="s">
        <v>42</v>
      </c>
      <c r="O4" s="296"/>
      <c r="P4" s="261"/>
      <c r="Q4" s="295" t="s">
        <v>41</v>
      </c>
      <c r="R4" s="295"/>
      <c r="S4" s="239"/>
      <c r="T4" s="295" t="s">
        <v>42</v>
      </c>
      <c r="U4" s="296"/>
    </row>
    <row r="5" spans="1:21" ht="15" customHeight="1" x14ac:dyDescent="0.35">
      <c r="D5" t="s">
        <v>1263</v>
      </c>
      <c r="E5">
        <f>E3-1</f>
        <v>2025</v>
      </c>
      <c r="H5" t="s">
        <v>1660</v>
      </c>
      <c r="I5" t="str">
        <f>CONCATENATE("trimestral_comercio_exterior_bienes_",LOWER(mes),"_",ano)</f>
        <v>trimestral_comercio_exterior_bienes_febrero_2026</v>
      </c>
      <c r="K5" s="264" t="s">
        <v>1677</v>
      </c>
      <c r="L5" s="265" t="s">
        <v>1678</v>
      </c>
      <c r="M5" s="265"/>
      <c r="N5" s="265" t="s">
        <v>1677</v>
      </c>
      <c r="O5" s="266" t="s">
        <v>1678</v>
      </c>
      <c r="P5" s="267"/>
      <c r="Q5" s="265" t="s">
        <v>1679</v>
      </c>
      <c r="R5" s="265" t="s">
        <v>1678</v>
      </c>
      <c r="S5" s="265"/>
      <c r="T5" s="265" t="s">
        <v>1680</v>
      </c>
      <c r="U5" s="266" t="s">
        <v>1678</v>
      </c>
    </row>
    <row r="6" spans="1:21" ht="15" customHeight="1" x14ac:dyDescent="0.35">
      <c r="A6" t="s">
        <v>1264</v>
      </c>
      <c r="B6">
        <f>ccaa!H12</f>
        <v>-7.9269022268634304E-3</v>
      </c>
      <c r="D6" t="s">
        <v>1265</v>
      </c>
      <c r="E6" t="str">
        <f>IF(B6&gt;0,CONCATENATE("han aumentado un ",TEXT(B6,"0,0%")),CONCATENATE("han disminuido un ",TEXT(ABS(B6),"0,0%")))</f>
        <v>han disminuido un 0,8%</v>
      </c>
      <c r="K6" s="244" t="str">
        <f>E27</f>
        <v>Piedra, metal precioso, joyería</v>
      </c>
      <c r="L6" s="255" t="str">
        <f>E28</f>
        <v>4,6 p.p.</v>
      </c>
      <c r="M6" s="241"/>
      <c r="N6" s="245" t="str">
        <f>E39</f>
        <v>Piedra, metal precioso, joyería</v>
      </c>
      <c r="O6" s="251" t="str">
        <f>E40</f>
        <v>3,8 p.p.</v>
      </c>
      <c r="P6" s="262"/>
      <c r="Q6" s="245" t="str">
        <f>E75</f>
        <v>Reino Unido</v>
      </c>
      <c r="R6" s="255" t="str">
        <f>E76</f>
        <v>4,5 p.p.</v>
      </c>
      <c r="S6" s="241"/>
      <c r="T6" s="245" t="str">
        <f>E87</f>
        <v>Francia</v>
      </c>
      <c r="U6" s="251" t="str">
        <f>E88</f>
        <v>2,2 p.p.</v>
      </c>
    </row>
    <row r="7" spans="1:21" ht="15" customHeight="1" x14ac:dyDescent="0.35">
      <c r="A7" t="s">
        <v>1266</v>
      </c>
      <c r="B7">
        <f>ccaa!K25</f>
        <v>2.296507999590669E-2</v>
      </c>
      <c r="D7" t="s">
        <v>1665</v>
      </c>
      <c r="E7" t="str">
        <f>IF(B7&gt;0,CONCATENATE("han aumentado un ",TEXT(B7,"0,0%")),CONCATENATE("han disminuido un ",TEXT(ABS(B7),"0,0%")))</f>
        <v>han aumentado un 2,3%</v>
      </c>
      <c r="K7" s="240" t="str">
        <f>E29</f>
        <v>Máquinas y aparatos mecánicos</v>
      </c>
      <c r="L7" s="256" t="str">
        <f>E30</f>
        <v>2,3 p.p.</v>
      </c>
      <c r="M7" s="241"/>
      <c r="N7" s="241" t="str">
        <f>E41</f>
        <v>Aparatos y material eléctrico</v>
      </c>
      <c r="O7" s="252" t="str">
        <f>E42</f>
        <v>1,3 p.p.</v>
      </c>
      <c r="P7" s="262"/>
      <c r="Q7" s="241" t="str">
        <f>E77</f>
        <v>Italia</v>
      </c>
      <c r="R7" s="256" t="str">
        <f>E78</f>
        <v>1,6 p.p.</v>
      </c>
      <c r="S7" s="241"/>
      <c r="T7" s="241" t="str">
        <f>E89</f>
        <v>Reino Unido</v>
      </c>
      <c r="U7" s="252" t="str">
        <f>E90</f>
        <v>1,4 p.p.</v>
      </c>
    </row>
    <row r="8" spans="1:21" ht="15" customHeight="1" x14ac:dyDescent="0.35">
      <c r="A8" t="s">
        <v>1267</v>
      </c>
      <c r="B8">
        <f>ccaa!K12</f>
        <v>-1.0813864865539369E-2</v>
      </c>
      <c r="D8" t="s">
        <v>1268</v>
      </c>
      <c r="E8" t="str">
        <f>IF(B8&gt;0,CONCATENATE("han avanzado un ",TEXT(B8,"0,0%")),CONCATENATE("han retrocedido un ",TEXT(ABS(B8),"0,0%")))</f>
        <v>han retrocedido un 1,1%</v>
      </c>
      <c r="K8" s="246" t="str">
        <f>E31</f>
        <v>Armas y municiones, accesorios</v>
      </c>
      <c r="L8" s="268" t="str">
        <f>E32</f>
        <v>1,9 p.p.</v>
      </c>
      <c r="M8" s="241"/>
      <c r="N8" s="269" t="str">
        <f>E43</f>
        <v>Vehículos automóviles, tractores</v>
      </c>
      <c r="O8" s="253" t="str">
        <f>E44</f>
        <v>1,1 p.p.</v>
      </c>
      <c r="P8" s="262"/>
      <c r="Q8" s="246" t="str">
        <f>E79</f>
        <v>Marruecos</v>
      </c>
      <c r="R8" s="268" t="str">
        <f>E80</f>
        <v>0,9 p.p.</v>
      </c>
      <c r="S8" s="241"/>
      <c r="T8" s="269" t="str">
        <f>E91</f>
        <v>China</v>
      </c>
      <c r="U8" s="253" t="str">
        <f>E92</f>
        <v>0,9 p.p.</v>
      </c>
    </row>
    <row r="9" spans="1:21" ht="15" customHeight="1" x14ac:dyDescent="0.35">
      <c r="A9" t="s">
        <v>1269</v>
      </c>
      <c r="B9">
        <f>ccaa!L25</f>
        <v>46.29354537679896</v>
      </c>
      <c r="D9" t="s">
        <v>1270</v>
      </c>
      <c r="E9" t="str">
        <f>TEXT(B9,"0,0")</f>
        <v>46,3</v>
      </c>
      <c r="K9" s="240" t="str">
        <f>E37</f>
        <v>Productos farmacéuticos</v>
      </c>
      <c r="L9" s="256" t="str">
        <f>E38</f>
        <v>-4,7 p.p.</v>
      </c>
      <c r="M9" s="241"/>
      <c r="N9" s="241" t="str">
        <f>E49</f>
        <v>Materiales plásticos, sus manufacturas</v>
      </c>
      <c r="O9" s="252" t="str">
        <f>E50</f>
        <v>-0,3 p.p.</v>
      </c>
      <c r="P9" s="262"/>
      <c r="Q9" s="241" t="str">
        <f>E85</f>
        <v>China</v>
      </c>
      <c r="R9" s="256" t="str">
        <f>E86</f>
        <v>-2,7 p.p.</v>
      </c>
      <c r="S9" s="241"/>
      <c r="T9" s="241" t="str">
        <f>E97</f>
        <v>Portugal</v>
      </c>
      <c r="U9" s="252" t="str">
        <f>E98</f>
        <v>-0,6 p.p.</v>
      </c>
    </row>
    <row r="10" spans="1:21" ht="15" customHeight="1" x14ac:dyDescent="0.35">
      <c r="A10" t="s">
        <v>1271</v>
      </c>
      <c r="B10">
        <f>ccaa!O25</f>
        <v>-1.7693417999478656E-2</v>
      </c>
      <c r="D10" t="s">
        <v>1272</v>
      </c>
      <c r="E10" t="str">
        <f>IF(B10&gt;0,CONCATENATE("han incrementado un ",TEXT(B10,"0,0%")),CONCATENATE("han reducido un ",TEXT(ABS(B10),"0,0%")))</f>
        <v>han reducido un 1,8%</v>
      </c>
      <c r="K10" s="244" t="str">
        <f>E35</f>
        <v>Aeronaves, vehículos espaciales</v>
      </c>
      <c r="L10" s="255" t="str">
        <f>E36</f>
        <v>-4,8 p.p.</v>
      </c>
      <c r="M10" s="241"/>
      <c r="N10" s="245" t="str">
        <f>E47</f>
        <v>Combustibles, aceites minerales</v>
      </c>
      <c r="O10" s="251" t="str">
        <f>E48</f>
        <v>-0,7 p.p.</v>
      </c>
      <c r="P10" s="262"/>
      <c r="Q10" s="245" t="str">
        <f>E83</f>
        <v>Francia</v>
      </c>
      <c r="R10" s="255" t="str">
        <f>E84</f>
        <v>-4,1 p.p.</v>
      </c>
      <c r="S10" s="241"/>
      <c r="T10" s="245" t="str">
        <f>E95</f>
        <v>Italia</v>
      </c>
      <c r="U10" s="251" t="str">
        <f>E96</f>
        <v>-1,2 p.p.</v>
      </c>
    </row>
    <row r="11" spans="1:21" ht="15" customHeight="1" x14ac:dyDescent="0.35">
      <c r="A11" t="s">
        <v>1273</v>
      </c>
      <c r="B11">
        <f>ccaa!O12</f>
        <v>-1.7924000180140398E-2</v>
      </c>
      <c r="D11" t="s">
        <v>1274</v>
      </c>
      <c r="E11" t="str">
        <f>IF(B11&gt;0,CONCATENATE("avance del ",TEXT(B11,"0,0%")),CONCATENATE("una reducción del ",TEXT(ABS(B11),"0,0%")))</f>
        <v>una reducción del 1,8%</v>
      </c>
      <c r="K11" s="242" t="str">
        <f>E33</f>
        <v>Combustibles, aceites minerales</v>
      </c>
      <c r="L11" s="257" t="str">
        <f>E34</f>
        <v>-6,0 p.p.</v>
      </c>
      <c r="M11" s="243"/>
      <c r="N11" s="243" t="str">
        <f>E45</f>
        <v>Productos farmacéuticos</v>
      </c>
      <c r="O11" s="254" t="str">
        <f>E46</f>
        <v>-5,8 p.p.</v>
      </c>
      <c r="P11" s="263"/>
      <c r="Q11" s="243" t="str">
        <f>E81</f>
        <v>Países Bajos</v>
      </c>
      <c r="R11" s="257" t="str">
        <f>E82</f>
        <v>-5,3 p.p.</v>
      </c>
      <c r="S11" s="243"/>
      <c r="T11" s="243" t="str">
        <f>E93</f>
        <v>Estados Unidos</v>
      </c>
      <c r="U11" s="254" t="str">
        <f>E94</f>
        <v>-4,5 p.p.</v>
      </c>
    </row>
    <row r="12" spans="1:21" ht="15" customHeight="1" x14ac:dyDescent="0.35">
      <c r="A12" t="s">
        <v>1275</v>
      </c>
      <c r="B12">
        <f>ccaa!R25</f>
        <v>-1.329542242182713E-2</v>
      </c>
      <c r="D12" t="s">
        <v>1276</v>
      </c>
      <c r="E12" t="str">
        <f>IF(B12&gt;0,CONCATENATE("ha aumentado un ",TEXT(B12,"0,0%")),CONCATENATE("ha disminuido un ",TEXT(ABS(B12),"0,0%")))</f>
        <v>ha disminuido un 1,3%</v>
      </c>
      <c r="K12" s="287" t="s">
        <v>1681</v>
      </c>
      <c r="L12" s="287"/>
      <c r="M12" s="287"/>
      <c r="N12" s="287"/>
      <c r="O12" s="287"/>
      <c r="P12" s="287"/>
      <c r="Q12" s="287"/>
      <c r="R12" s="287"/>
      <c r="S12" s="287"/>
      <c r="T12" s="287"/>
      <c r="U12" s="287"/>
    </row>
    <row r="13" spans="1:21" ht="15" customHeight="1" x14ac:dyDescent="0.35">
      <c r="A13" t="s">
        <v>1277</v>
      </c>
      <c r="B13">
        <f>ccaa!R12</f>
        <v>-4.7906830831684122E-2</v>
      </c>
      <c r="D13" t="s">
        <v>1278</v>
      </c>
      <c r="E13" t="str">
        <f>IF(B13&gt;0,CONCATENATE("han crecido un ",TEXT(B13,"0,0%")),CONCATENATE("se han reducido un ",TEXT(ABS(B13),"0,0%")))</f>
        <v>se han reducido un 4,8%</v>
      </c>
    </row>
    <row r="14" spans="1:21" ht="15" customHeight="1" x14ac:dyDescent="0.35">
      <c r="A14" t="s">
        <v>1279</v>
      </c>
      <c r="B14">
        <f>ccaa!S25</f>
        <v>47.407644515713429</v>
      </c>
      <c r="D14" t="s">
        <v>1280</v>
      </c>
      <c r="E14" t="str">
        <f>TEXT(B14,"0,0")</f>
        <v>47,4</v>
      </c>
    </row>
    <row r="15" spans="1:21" ht="15" customHeight="1" x14ac:dyDescent="0.35">
      <c r="A15" t="s">
        <v>1281</v>
      </c>
      <c r="B15">
        <f>ccaa!B25</f>
        <v>3863.594857749998</v>
      </c>
      <c r="D15" t="s">
        <v>1282</v>
      </c>
      <c r="E15" t="str">
        <f>TEXT(B15,"#.##0,0")</f>
        <v>3.863,6</v>
      </c>
      <c r="K15" s="288" t="str">
        <f>_xlfn.CONCAT("Principales contribuciones  a la tasa de variación de las exportaciones e importaciones en la C. de Madrid. Acumulado Enero-", E123, " de ",E3)</f>
        <v>Principales contribuciones  a la tasa de variación de las exportaciones e importaciones en la C. de Madrid. Acumulado Enero-Febrero de 2026</v>
      </c>
      <c r="L15" s="289"/>
      <c r="M15" s="289"/>
      <c r="N15" s="289"/>
      <c r="O15" s="289"/>
      <c r="P15" s="289"/>
      <c r="Q15" s="289"/>
      <c r="R15" s="289"/>
      <c r="S15" s="289"/>
      <c r="T15" s="289"/>
      <c r="U15" s="290"/>
    </row>
    <row r="16" spans="1:21" ht="15" customHeight="1" x14ac:dyDescent="0.35">
      <c r="A16" t="s">
        <v>1283</v>
      </c>
      <c r="B16">
        <f>ccaa!G25</f>
        <v>2</v>
      </c>
      <c r="D16" t="s">
        <v>1284</v>
      </c>
      <c r="E16" t="str">
        <f>TEXT(B16,"0")</f>
        <v>2</v>
      </c>
      <c r="K16" s="258" t="s">
        <v>1675</v>
      </c>
      <c r="L16" s="259"/>
      <c r="M16" s="259"/>
      <c r="N16" s="259"/>
      <c r="O16" s="260"/>
      <c r="P16" s="259"/>
      <c r="Q16" s="259" t="s">
        <v>1676</v>
      </c>
      <c r="R16" s="259"/>
      <c r="S16" s="259"/>
      <c r="T16" s="259"/>
      <c r="U16" s="260"/>
    </row>
    <row r="17" spans="1:21" ht="15" customHeight="1" x14ac:dyDescent="0.35">
      <c r="A17" t="s">
        <v>1285</v>
      </c>
      <c r="B17">
        <f>ccaa!D25</f>
        <v>7705.954152090002</v>
      </c>
      <c r="D17" t="s">
        <v>1286</v>
      </c>
      <c r="E17" t="str">
        <f>TEXT(B17,"#.##0,0")</f>
        <v>7.706,0</v>
      </c>
      <c r="K17" s="294" t="s">
        <v>41</v>
      </c>
      <c r="L17" s="295"/>
      <c r="M17" s="239"/>
      <c r="N17" s="295" t="s">
        <v>42</v>
      </c>
      <c r="O17" s="296"/>
      <c r="P17" s="261"/>
      <c r="Q17" s="295" t="s">
        <v>41</v>
      </c>
      <c r="R17" s="295"/>
      <c r="S17" s="239"/>
      <c r="T17" s="295" t="s">
        <v>42</v>
      </c>
      <c r="U17" s="296"/>
    </row>
    <row r="18" spans="1:21" ht="15" customHeight="1" x14ac:dyDescent="0.35">
      <c r="A18" t="s">
        <v>1287</v>
      </c>
      <c r="B18">
        <f>ccaa!N25</f>
        <v>2</v>
      </c>
      <c r="D18" t="s">
        <v>1288</v>
      </c>
      <c r="E18" t="str">
        <f>TEXT(B18,"0")</f>
        <v>2</v>
      </c>
      <c r="K18" s="264" t="s">
        <v>1677</v>
      </c>
      <c r="L18" s="265" t="s">
        <v>1678</v>
      </c>
      <c r="M18" s="265"/>
      <c r="N18" s="265" t="s">
        <v>1677</v>
      </c>
      <c r="O18" s="266" t="s">
        <v>1678</v>
      </c>
      <c r="P18" s="267"/>
      <c r="Q18" s="265" t="s">
        <v>1679</v>
      </c>
      <c r="R18" s="265" t="s">
        <v>1678</v>
      </c>
      <c r="S18" s="265"/>
      <c r="T18" s="265" t="s">
        <v>1680</v>
      </c>
      <c r="U18" s="266" t="s">
        <v>1678</v>
      </c>
    </row>
    <row r="19" spans="1:21" ht="15" customHeight="1" x14ac:dyDescent="0.35">
      <c r="A19" t="s">
        <v>1289</v>
      </c>
      <c r="B19">
        <f>ccaa!C25</f>
        <v>8345.8608026300026</v>
      </c>
      <c r="D19" t="s">
        <v>1290</v>
      </c>
      <c r="E19" t="str">
        <f>TEXT(B19,"#.##0,0")</f>
        <v>8.345,9</v>
      </c>
      <c r="K19" s="244" t="str">
        <f>E51</f>
        <v>Piedra, metal precioso, joyería</v>
      </c>
      <c r="L19" s="247" t="str">
        <f>E52</f>
        <v>5,4 p.p.</v>
      </c>
      <c r="M19" s="241"/>
      <c r="N19" s="244" t="str">
        <f>E63</f>
        <v>Piedra, metal precioso, joyería</v>
      </c>
      <c r="O19" s="247" t="str">
        <f>E64</f>
        <v>3,0 p.p.</v>
      </c>
      <c r="P19" s="262"/>
      <c r="Q19" s="244" t="str">
        <f>E99</f>
        <v>Reino Unido</v>
      </c>
      <c r="R19" s="247" t="str">
        <f>E100</f>
        <v>4,5 p.p.</v>
      </c>
      <c r="S19" s="241"/>
      <c r="T19" s="244" t="str">
        <f>E111</f>
        <v>China</v>
      </c>
      <c r="U19" s="247" t="str">
        <f>E112</f>
        <v>1,9 p.p.</v>
      </c>
    </row>
    <row r="20" spans="1:21" ht="15" customHeight="1" x14ac:dyDescent="0.35">
      <c r="A20" t="s">
        <v>1291</v>
      </c>
      <c r="B20" s="5">
        <f>ccaa!J25</f>
        <v>2</v>
      </c>
      <c r="D20" t="s">
        <v>1292</v>
      </c>
      <c r="E20" t="str">
        <f>TEXT(B20,"0")</f>
        <v>2</v>
      </c>
      <c r="K20" s="240" t="str">
        <f>E53</f>
        <v>Máquinas y aparatos mecánicos</v>
      </c>
      <c r="L20" s="248" t="str">
        <f>E54</f>
        <v>2,4 p.p.</v>
      </c>
      <c r="M20" s="241"/>
      <c r="N20" s="240" t="str">
        <f>E65</f>
        <v>Aparatos y material eléctrico</v>
      </c>
      <c r="O20" s="248" t="str">
        <f>E66</f>
        <v>1,4 p.p.</v>
      </c>
      <c r="P20" s="262"/>
      <c r="Q20" s="240" t="str">
        <f>E101</f>
        <v>Marruecos</v>
      </c>
      <c r="R20" s="248" t="str">
        <f>E102</f>
        <v>1,1 p.p.</v>
      </c>
      <c r="S20" s="241"/>
      <c r="T20" s="240" t="str">
        <f>E113</f>
        <v>Francia</v>
      </c>
      <c r="U20" s="248" t="str">
        <f>E114</f>
        <v>1,6 p.p.</v>
      </c>
    </row>
    <row r="21" spans="1:21" ht="15" customHeight="1" x14ac:dyDescent="0.35">
      <c r="A21" t="s">
        <v>1293</v>
      </c>
      <c r="B21">
        <f>ccaa!E25</f>
        <v>16254.66574180001</v>
      </c>
      <c r="D21" t="s">
        <v>1294</v>
      </c>
      <c r="E21" t="str">
        <f>TEXT(B21,"#.##0,0")</f>
        <v>16.254,7</v>
      </c>
      <c r="K21" s="246" t="str">
        <f>E55</f>
        <v>Armas y municiones, accesorios</v>
      </c>
      <c r="L21" s="249" t="str">
        <f>E56</f>
        <v>1,0 p.p.</v>
      </c>
      <c r="M21" s="241"/>
      <c r="N21" s="246" t="str">
        <f>E67</f>
        <v>Vehículos automóviles, tractores</v>
      </c>
      <c r="O21" s="249" t="str">
        <f>E68</f>
        <v>1,2 p.p.</v>
      </c>
      <c r="P21" s="262"/>
      <c r="Q21" s="246" t="str">
        <f>E103</f>
        <v>Estados Unidos</v>
      </c>
      <c r="R21" s="249" t="str">
        <f>E104</f>
        <v>0,9 p.p.</v>
      </c>
      <c r="S21" s="241"/>
      <c r="T21" s="246" t="str">
        <f>E115</f>
        <v>Países Bajos</v>
      </c>
      <c r="U21" s="249" t="str">
        <f>E116</f>
        <v>0,6 p.p.</v>
      </c>
    </row>
    <row r="22" spans="1:21" ht="15" customHeight="1" x14ac:dyDescent="0.35">
      <c r="A22" t="s">
        <v>1295</v>
      </c>
      <c r="B22" s="6">
        <f>ccaa!Q25</f>
        <v>2</v>
      </c>
      <c r="D22" t="s">
        <v>1296</v>
      </c>
      <c r="E22" t="str">
        <f>TEXT(B22,"0")</f>
        <v>2</v>
      </c>
      <c r="K22" s="240" t="str">
        <f>E61</f>
        <v>Aeronaves, vehículos espaciales</v>
      </c>
      <c r="L22" s="248" t="str">
        <f>E62</f>
        <v>-2,3 p.p.</v>
      </c>
      <c r="M22" s="241"/>
      <c r="N22" s="240" t="str">
        <f>E73</f>
        <v>Materiales plásticos, sus manufacturas</v>
      </c>
      <c r="O22" s="248" t="str">
        <f>E74</f>
        <v>-0,5 p.p.</v>
      </c>
      <c r="P22" s="262"/>
      <c r="Q22" s="240" t="str">
        <f>E109</f>
        <v>China</v>
      </c>
      <c r="R22" s="248" t="str">
        <f>E110</f>
        <v>-2,1 p.p.</v>
      </c>
      <c r="S22" s="241"/>
      <c r="T22" s="240" t="str">
        <f>E121</f>
        <v>Guinea Ecuatorial</v>
      </c>
      <c r="U22" s="248" t="str">
        <f>E122</f>
        <v>-0,5 p.p.</v>
      </c>
    </row>
    <row r="23" spans="1:21" ht="15" customHeight="1" x14ac:dyDescent="0.35">
      <c r="A23" t="s">
        <v>1516</v>
      </c>
      <c r="B23" s="6">
        <f>ccaa!B12</f>
        <v>31719.608058399841</v>
      </c>
      <c r="D23" t="s">
        <v>1520</v>
      </c>
      <c r="E23" t="str">
        <f>TEXT(B23,"#.##0,0")</f>
        <v>31.719,6</v>
      </c>
      <c r="K23" s="244" t="str">
        <f>E59</f>
        <v>Combustibles, aceites minerales</v>
      </c>
      <c r="L23" s="247" t="str">
        <f>E60</f>
        <v>-3,7 p.p.</v>
      </c>
      <c r="M23" s="241"/>
      <c r="N23" s="244" t="str">
        <f>E71</f>
        <v>Productos farmacéuticos</v>
      </c>
      <c r="O23" s="247" t="str">
        <f>E72</f>
        <v>-3,6 p.p.</v>
      </c>
      <c r="P23" s="262"/>
      <c r="Q23" s="244" t="str">
        <f>E107</f>
        <v>Países Bajos</v>
      </c>
      <c r="R23" s="247" t="str">
        <f>E108</f>
        <v>-2,6 p.p.</v>
      </c>
      <c r="S23" s="241"/>
      <c r="T23" s="244" t="str">
        <f>E119</f>
        <v>Portugal</v>
      </c>
      <c r="U23" s="247" t="str">
        <f>E120</f>
        <v>-0,5 p.p.</v>
      </c>
    </row>
    <row r="24" spans="1:21" ht="15" customHeight="1" x14ac:dyDescent="0.35">
      <c r="A24" t="s">
        <v>1517</v>
      </c>
      <c r="B24" s="6">
        <f>ccaa!D12</f>
        <v>60646.582582539864</v>
      </c>
      <c r="D24" t="s">
        <v>1521</v>
      </c>
      <c r="E24" t="str">
        <f>TEXT(B24,"#.##0,0")</f>
        <v>60.646,6</v>
      </c>
      <c r="K24" s="242" t="str">
        <f>E57</f>
        <v>Productos farmacéuticos</v>
      </c>
      <c r="L24" s="250" t="str">
        <f>E58</f>
        <v>-3,8 p.p.</v>
      </c>
      <c r="M24" s="243"/>
      <c r="N24" s="242" t="str">
        <f>E69</f>
        <v>Combustibles, aceites minerales</v>
      </c>
      <c r="O24" s="250" t="str">
        <f>E70</f>
        <v>-3,8 p.p.</v>
      </c>
      <c r="P24" s="263"/>
      <c r="Q24" s="242" t="str">
        <f>E105</f>
        <v>Francia</v>
      </c>
      <c r="R24" s="250" t="str">
        <f>E106</f>
        <v>-3,2 p.p.</v>
      </c>
      <c r="S24" s="243"/>
      <c r="T24" s="242" t="str">
        <f>E117</f>
        <v>Estados Unidos</v>
      </c>
      <c r="U24" s="250" t="str">
        <f>E118</f>
        <v>-3,3 p.p.</v>
      </c>
    </row>
    <row r="25" spans="1:21" ht="15" customHeight="1" x14ac:dyDescent="0.35">
      <c r="A25" t="s">
        <v>1518</v>
      </c>
      <c r="B25" s="6">
        <f>ccaa!C12</f>
        <v>35015.151084500147</v>
      </c>
      <c r="D25" t="s">
        <v>1522</v>
      </c>
      <c r="E25" t="str">
        <f>TEXT(B25,"#.##0,0")</f>
        <v>35.015,2</v>
      </c>
      <c r="K25" s="287" t="s">
        <v>1681</v>
      </c>
      <c r="L25" s="287"/>
      <c r="M25" s="287"/>
      <c r="N25" s="287"/>
      <c r="O25" s="287"/>
      <c r="P25" s="287"/>
      <c r="Q25" s="287"/>
      <c r="R25" s="287"/>
      <c r="S25" s="287"/>
      <c r="T25" s="287"/>
      <c r="U25" s="287"/>
    </row>
    <row r="26" spans="1:21" ht="15" customHeight="1" x14ac:dyDescent="0.35">
      <c r="A26" t="s">
        <v>1519</v>
      </c>
      <c r="B26" s="6">
        <f>ccaa!E12</f>
        <v>67952.110402360297</v>
      </c>
      <c r="D26" t="s">
        <v>1523</v>
      </c>
      <c r="E26" t="str">
        <f>TEXT(B26,"#.##0,0")</f>
        <v>67.952,1</v>
      </c>
    </row>
    <row r="27" spans="1:21" ht="15" customHeight="1" x14ac:dyDescent="0.35">
      <c r="A27" t="s">
        <v>1297</v>
      </c>
      <c r="B27" t="str">
        <f>con!A2</f>
        <v>Piedra, metal precioso, joyería</v>
      </c>
      <c r="D27" t="s">
        <v>1298</v>
      </c>
      <c r="E27" t="str">
        <f>B27</f>
        <v>Piedra, metal precioso, joyería</v>
      </c>
    </row>
    <row r="28" spans="1:21" ht="15" customHeight="1" x14ac:dyDescent="0.35">
      <c r="A28" t="s">
        <v>1299</v>
      </c>
      <c r="B28" s="19">
        <f>con!C2</f>
        <v>4.6267733700011329</v>
      </c>
      <c r="D28" t="s">
        <v>1300</v>
      </c>
      <c r="E28" t="str">
        <f>TEXT(B28,"#.##0,0 p.p.")</f>
        <v>4,6 p.p.</v>
      </c>
    </row>
    <row r="29" spans="1:21" ht="15" customHeight="1" x14ac:dyDescent="0.35">
      <c r="A29" t="s">
        <v>1301</v>
      </c>
      <c r="B29" t="str">
        <f>con!A3</f>
        <v>Máquinas y aparatos mecánicos</v>
      </c>
      <c r="D29" t="s">
        <v>1302</v>
      </c>
      <c r="E29" t="str">
        <f t="shared" ref="E29" si="0">B29</f>
        <v>Máquinas y aparatos mecánicos</v>
      </c>
    </row>
    <row r="30" spans="1:21" ht="15" customHeight="1" x14ac:dyDescent="0.35">
      <c r="A30" t="s">
        <v>1303</v>
      </c>
      <c r="B30" s="19">
        <f>con!C3</f>
        <v>2.3016060896399035</v>
      </c>
      <c r="D30" t="s">
        <v>1304</v>
      </c>
      <c r="E30" t="str">
        <f t="shared" ref="E30" si="1">TEXT(B30,"#.##0,0 p.p.")</f>
        <v>2,3 p.p.</v>
      </c>
    </row>
    <row r="31" spans="1:21" ht="15" customHeight="1" x14ac:dyDescent="0.35">
      <c r="A31" t="s">
        <v>1305</v>
      </c>
      <c r="B31" t="str">
        <f>con!A4</f>
        <v>Armas y municiones, accesorios</v>
      </c>
      <c r="D31" t="s">
        <v>1306</v>
      </c>
      <c r="E31" t="str">
        <f t="shared" ref="E31" si="2">B31</f>
        <v>Armas y municiones, accesorios</v>
      </c>
    </row>
    <row r="32" spans="1:21" ht="15" customHeight="1" x14ac:dyDescent="0.35">
      <c r="A32" t="s">
        <v>1307</v>
      </c>
      <c r="B32" s="19">
        <f>con!C4</f>
        <v>1.9339802132351775</v>
      </c>
      <c r="D32" t="s">
        <v>1308</v>
      </c>
      <c r="E32" t="str">
        <f t="shared" ref="E32" si="3">TEXT(B32,"#.##0,0 p.p.")</f>
        <v>1,9 p.p.</v>
      </c>
    </row>
    <row r="33" spans="1:5" ht="15" customHeight="1" x14ac:dyDescent="0.35">
      <c r="A33" t="s">
        <v>1309</v>
      </c>
      <c r="B33" s="19" t="str">
        <f>con!BU2</f>
        <v>Combustibles, aceites minerales</v>
      </c>
      <c r="D33" t="s">
        <v>1310</v>
      </c>
      <c r="E33" t="str">
        <f t="shared" ref="E33" si="4">B33</f>
        <v>Combustibles, aceites minerales</v>
      </c>
    </row>
    <row r="34" spans="1:5" ht="15" customHeight="1" x14ac:dyDescent="0.35">
      <c r="A34" t="s">
        <v>1311</v>
      </c>
      <c r="B34" s="19">
        <f>con!BW2</f>
        <v>-5.9675709001680515</v>
      </c>
      <c r="D34" t="s">
        <v>1312</v>
      </c>
      <c r="E34" t="str">
        <f t="shared" ref="E34" si="5">TEXT(B34,"#.##0,0 p.p.")</f>
        <v>-6,0 p.p.</v>
      </c>
    </row>
    <row r="35" spans="1:5" ht="15" customHeight="1" x14ac:dyDescent="0.35">
      <c r="A35" t="s">
        <v>1313</v>
      </c>
      <c r="B35" s="19" t="str">
        <f>con!BU3</f>
        <v>Aeronaves, vehículos espaciales</v>
      </c>
      <c r="D35" t="s">
        <v>1314</v>
      </c>
      <c r="E35" t="str">
        <f t="shared" ref="E35" si="6">B35</f>
        <v>Aeronaves, vehículos espaciales</v>
      </c>
    </row>
    <row r="36" spans="1:5" ht="15" customHeight="1" x14ac:dyDescent="0.35">
      <c r="A36" t="s">
        <v>1315</v>
      </c>
      <c r="B36" s="19">
        <f>con!BW3</f>
        <v>-4.819156372812242</v>
      </c>
      <c r="D36" t="s">
        <v>1316</v>
      </c>
      <c r="E36" t="str">
        <f t="shared" ref="E36" si="7">TEXT(B36,"#.##0,0 p.p.")</f>
        <v>-4,8 p.p.</v>
      </c>
    </row>
    <row r="37" spans="1:5" ht="15" customHeight="1" x14ac:dyDescent="0.35">
      <c r="A37" t="s">
        <v>1317</v>
      </c>
      <c r="B37" s="19" t="str">
        <f>con!BU4</f>
        <v>Productos farmacéuticos</v>
      </c>
      <c r="D37" t="s">
        <v>1318</v>
      </c>
      <c r="E37" t="str">
        <f t="shared" ref="E37" si="8">B37</f>
        <v>Productos farmacéuticos</v>
      </c>
    </row>
    <row r="38" spans="1:5" ht="15" customHeight="1" x14ac:dyDescent="0.35">
      <c r="A38" t="s">
        <v>1340</v>
      </c>
      <c r="B38" s="19">
        <f>con!BW4</f>
        <v>-4.7298739352754904</v>
      </c>
      <c r="D38" t="s">
        <v>1341</v>
      </c>
      <c r="E38" t="str">
        <f t="shared" ref="E38" si="9">TEXT(B38,"#.##0,0 p.p.")</f>
        <v>-4,7 p.p.</v>
      </c>
    </row>
    <row r="39" spans="1:5" ht="15" customHeight="1" x14ac:dyDescent="0.35">
      <c r="A39" t="s">
        <v>1319</v>
      </c>
      <c r="B39" t="str">
        <f>con!S2</f>
        <v>Piedra, metal precioso, joyería</v>
      </c>
      <c r="D39" t="s">
        <v>1320</v>
      </c>
      <c r="E39" t="str">
        <f>B39</f>
        <v>Piedra, metal precioso, joyería</v>
      </c>
    </row>
    <row r="40" spans="1:5" ht="15" customHeight="1" x14ac:dyDescent="0.35">
      <c r="A40" t="s">
        <v>1321</v>
      </c>
      <c r="B40" s="19">
        <f>con!U2</f>
        <v>3.8145961087935563</v>
      </c>
      <c r="D40" t="s">
        <v>1322</v>
      </c>
      <c r="E40" t="str">
        <f>TEXT(B40,"#.##0,0 p.p.")</f>
        <v>3,8 p.p.</v>
      </c>
    </row>
    <row r="41" spans="1:5" ht="15" customHeight="1" x14ac:dyDescent="0.35">
      <c r="A41" t="s">
        <v>1323</v>
      </c>
      <c r="B41" t="str">
        <f>con!S3</f>
        <v>Aparatos y material eléctrico</v>
      </c>
      <c r="D41" t="s">
        <v>1324</v>
      </c>
      <c r="E41" t="str">
        <f t="shared" ref="E41" si="10">B41</f>
        <v>Aparatos y material eléctrico</v>
      </c>
    </row>
    <row r="42" spans="1:5" ht="15" customHeight="1" x14ac:dyDescent="0.35">
      <c r="A42" t="s">
        <v>1325</v>
      </c>
      <c r="B42" s="19">
        <f>con!U3</f>
        <v>1.3216130460087749</v>
      </c>
      <c r="D42" t="s">
        <v>1326</v>
      </c>
      <c r="E42" t="str">
        <f t="shared" ref="E42" si="11">TEXT(B42,"#.##0,0 p.p.")</f>
        <v>1,3 p.p.</v>
      </c>
    </row>
    <row r="43" spans="1:5" ht="15" customHeight="1" x14ac:dyDescent="0.35">
      <c r="A43" t="s">
        <v>1327</v>
      </c>
      <c r="B43" t="str">
        <f>con!S4</f>
        <v>Vehículos automóviles, tractores</v>
      </c>
      <c r="D43" t="s">
        <v>1328</v>
      </c>
      <c r="E43" t="str">
        <f t="shared" ref="E43" si="12">B43</f>
        <v>Vehículos automóviles, tractores</v>
      </c>
    </row>
    <row r="44" spans="1:5" ht="15" customHeight="1" x14ac:dyDescent="0.35">
      <c r="A44" t="s">
        <v>1329</v>
      </c>
      <c r="B44" s="19">
        <f>con!U4</f>
        <v>1.1101229617810577</v>
      </c>
      <c r="D44" t="s">
        <v>1330</v>
      </c>
      <c r="E44" t="str">
        <f t="shared" ref="E44" si="13">TEXT(B44,"#.##0,0 p.p.")</f>
        <v>1,1 p.p.</v>
      </c>
    </row>
    <row r="45" spans="1:5" ht="15" customHeight="1" x14ac:dyDescent="0.35">
      <c r="A45" t="s">
        <v>1331</v>
      </c>
      <c r="B45" t="str">
        <f>con!CM2</f>
        <v>Productos farmacéuticos</v>
      </c>
      <c r="D45" t="s">
        <v>1332</v>
      </c>
      <c r="E45" t="str">
        <f t="shared" ref="E45" si="14">B45</f>
        <v>Productos farmacéuticos</v>
      </c>
    </row>
    <row r="46" spans="1:5" ht="15" customHeight="1" x14ac:dyDescent="0.35">
      <c r="A46" t="s">
        <v>1333</v>
      </c>
      <c r="B46" s="19">
        <f>con!CO2</f>
        <v>-5.8036824322607341</v>
      </c>
      <c r="D46" t="s">
        <v>1334</v>
      </c>
      <c r="E46" t="str">
        <f t="shared" ref="E46" si="15">TEXT(B46,"#.##0,0 p.p.")</f>
        <v>-5,8 p.p.</v>
      </c>
    </row>
    <row r="47" spans="1:5" ht="15" customHeight="1" x14ac:dyDescent="0.35">
      <c r="A47" t="s">
        <v>1335</v>
      </c>
      <c r="B47" t="str">
        <f>con!CM3</f>
        <v>Combustibles, aceites minerales</v>
      </c>
      <c r="D47" t="s">
        <v>1336</v>
      </c>
      <c r="E47" t="str">
        <f t="shared" ref="E47" si="16">B47</f>
        <v>Combustibles, aceites minerales</v>
      </c>
    </row>
    <row r="48" spans="1:5" ht="15" customHeight="1" x14ac:dyDescent="0.35">
      <c r="A48" t="s">
        <v>1337</v>
      </c>
      <c r="B48" s="19">
        <f>con!CO3</f>
        <v>-0.692827293405609</v>
      </c>
      <c r="D48" t="s">
        <v>1338</v>
      </c>
      <c r="E48" t="str">
        <f>TEXT(B48,"#.##0,0 p.p.")</f>
        <v>-0,7 p.p.</v>
      </c>
    </row>
    <row r="49" spans="1:5" ht="15" customHeight="1" x14ac:dyDescent="0.35">
      <c r="A49" t="s">
        <v>1339</v>
      </c>
      <c r="B49" t="str">
        <f>con!CM4</f>
        <v>Materiales plásticos, sus manufacturas</v>
      </c>
      <c r="D49" t="s">
        <v>1342</v>
      </c>
      <c r="E49" t="str">
        <f t="shared" ref="E49" si="17">B49</f>
        <v>Materiales plásticos, sus manufacturas</v>
      </c>
    </row>
    <row r="50" spans="1:5" ht="15" customHeight="1" x14ac:dyDescent="0.35">
      <c r="A50" t="s">
        <v>1343</v>
      </c>
      <c r="B50" s="19">
        <f>con!CO4</f>
        <v>-0.25949420774709236</v>
      </c>
      <c r="D50" t="s">
        <v>1344</v>
      </c>
      <c r="E50" t="str">
        <f>TEXT(B50,"#.##0,0 p.p.")</f>
        <v>-0,3 p.p.</v>
      </c>
    </row>
    <row r="51" spans="1:5" ht="15" customHeight="1" x14ac:dyDescent="0.35">
      <c r="A51" t="s">
        <v>1372</v>
      </c>
      <c r="B51" s="19" t="str">
        <f>con!J2</f>
        <v>Piedra, metal precioso, joyería</v>
      </c>
      <c r="D51" t="s">
        <v>1396</v>
      </c>
      <c r="E51" t="str">
        <f>B51</f>
        <v>Piedra, metal precioso, joyería</v>
      </c>
    </row>
    <row r="52" spans="1:5" ht="15" customHeight="1" x14ac:dyDescent="0.35">
      <c r="A52" t="s">
        <v>1373</v>
      </c>
      <c r="B52" s="19">
        <f>con!L2</f>
        <v>5.3875712765218262</v>
      </c>
      <c r="D52" t="s">
        <v>1397</v>
      </c>
      <c r="E52" t="str">
        <f>TEXT(B52,"#.##0,0 p.p.")</f>
        <v>5,4 p.p.</v>
      </c>
    </row>
    <row r="53" spans="1:5" ht="15" customHeight="1" x14ac:dyDescent="0.35">
      <c r="A53" t="s">
        <v>1374</v>
      </c>
      <c r="B53" s="19" t="str">
        <f>con!J3</f>
        <v>Máquinas y aparatos mecánicos</v>
      </c>
      <c r="D53" t="s">
        <v>1398</v>
      </c>
      <c r="E53" t="str">
        <f t="shared" ref="E53" si="18">B53</f>
        <v>Máquinas y aparatos mecánicos</v>
      </c>
    </row>
    <row r="54" spans="1:5" ht="15" customHeight="1" x14ac:dyDescent="0.35">
      <c r="A54" t="s">
        <v>1375</v>
      </c>
      <c r="B54" s="19">
        <f>con!L3</f>
        <v>2.4328038898641511</v>
      </c>
      <c r="D54" t="s">
        <v>1399</v>
      </c>
      <c r="E54" t="str">
        <f t="shared" ref="E54" si="19">TEXT(B54,"#.##0,0 p.p.")</f>
        <v>2,4 p.p.</v>
      </c>
    </row>
    <row r="55" spans="1:5" ht="15" customHeight="1" x14ac:dyDescent="0.35">
      <c r="A55" t="s">
        <v>1376</v>
      </c>
      <c r="B55" s="19" t="str">
        <f>con!J4</f>
        <v>Armas y municiones, accesorios</v>
      </c>
      <c r="D55" t="s">
        <v>1400</v>
      </c>
      <c r="E55" t="str">
        <f t="shared" ref="E55" si="20">B55</f>
        <v>Armas y municiones, accesorios</v>
      </c>
    </row>
    <row r="56" spans="1:5" ht="15" customHeight="1" x14ac:dyDescent="0.35">
      <c r="A56" t="s">
        <v>1377</v>
      </c>
      <c r="B56" s="19">
        <f>con!L4</f>
        <v>1.0008443396388853</v>
      </c>
      <c r="D56" t="s">
        <v>1401</v>
      </c>
      <c r="E56" t="str">
        <f t="shared" ref="E56" si="21">TEXT(B56,"#.##0,0 p.p.")</f>
        <v>1,0 p.p.</v>
      </c>
    </row>
    <row r="57" spans="1:5" ht="15" customHeight="1" x14ac:dyDescent="0.35">
      <c r="A57" t="s">
        <v>1378</v>
      </c>
      <c r="B57" s="19" t="str">
        <f>con!CD2</f>
        <v>Productos farmacéuticos</v>
      </c>
      <c r="D57" t="s">
        <v>1402</v>
      </c>
      <c r="E57" t="str">
        <f t="shared" ref="E57" si="22">B57</f>
        <v>Productos farmacéuticos</v>
      </c>
    </row>
    <row r="58" spans="1:5" ht="15" customHeight="1" x14ac:dyDescent="0.35">
      <c r="A58" t="s">
        <v>1379</v>
      </c>
      <c r="B58" s="19">
        <f>con!CF2</f>
        <v>-3.7953210821671952</v>
      </c>
      <c r="D58" t="s">
        <v>1403</v>
      </c>
      <c r="E58" t="str">
        <f t="shared" ref="E58" si="23">TEXT(B58,"#.##0,0 p.p.")</f>
        <v>-3,8 p.p.</v>
      </c>
    </row>
    <row r="59" spans="1:5" ht="15" customHeight="1" x14ac:dyDescent="0.35">
      <c r="A59" t="s">
        <v>1380</v>
      </c>
      <c r="B59" s="19" t="str">
        <f>con!CD3</f>
        <v>Combustibles, aceites minerales</v>
      </c>
      <c r="D59" t="s">
        <v>1404</v>
      </c>
      <c r="E59" t="str">
        <f t="shared" ref="E59" si="24">B59</f>
        <v>Combustibles, aceites minerales</v>
      </c>
    </row>
    <row r="60" spans="1:5" ht="15" customHeight="1" x14ac:dyDescent="0.35">
      <c r="A60" t="s">
        <v>1381</v>
      </c>
      <c r="B60" s="19">
        <f>con!CF3</f>
        <v>-3.6834413506413517</v>
      </c>
      <c r="D60" t="s">
        <v>1405</v>
      </c>
      <c r="E60" t="str">
        <f t="shared" ref="E60" si="25">TEXT(B60,"#.##0,0 p.p.")</f>
        <v>-3,7 p.p.</v>
      </c>
    </row>
    <row r="61" spans="1:5" ht="15" customHeight="1" x14ac:dyDescent="0.35">
      <c r="A61" t="s">
        <v>1382</v>
      </c>
      <c r="B61" s="19" t="str">
        <f>con!CD4</f>
        <v>Aeronaves, vehículos espaciales</v>
      </c>
      <c r="D61" t="s">
        <v>1406</v>
      </c>
      <c r="E61" t="str">
        <f t="shared" ref="E61" si="26">B61</f>
        <v>Aeronaves, vehículos espaciales</v>
      </c>
    </row>
    <row r="62" spans="1:5" ht="15" customHeight="1" x14ac:dyDescent="0.35">
      <c r="A62" t="s">
        <v>1383</v>
      </c>
      <c r="B62" s="19">
        <f>con!CF4</f>
        <v>-2.3491132008441147</v>
      </c>
      <c r="D62" t="s">
        <v>1407</v>
      </c>
      <c r="E62" t="str">
        <f t="shared" ref="E62" si="27">TEXT(B62,"#.##0,0 p.p.")</f>
        <v>-2,3 p.p.</v>
      </c>
    </row>
    <row r="63" spans="1:5" ht="15" customHeight="1" x14ac:dyDescent="0.35">
      <c r="A63" t="s">
        <v>1384</v>
      </c>
      <c r="B63" s="19" t="str">
        <f>con!AB2</f>
        <v>Piedra, metal precioso, joyería</v>
      </c>
      <c r="D63" t="s">
        <v>1408</v>
      </c>
      <c r="E63" t="str">
        <f>B63</f>
        <v>Piedra, metal precioso, joyería</v>
      </c>
    </row>
    <row r="64" spans="1:5" ht="15" customHeight="1" x14ac:dyDescent="0.35">
      <c r="A64" t="s">
        <v>1385</v>
      </c>
      <c r="B64" s="19">
        <f>con!AD2</f>
        <v>3.0007245001920975</v>
      </c>
      <c r="D64" t="s">
        <v>1409</v>
      </c>
      <c r="E64" t="str">
        <f>TEXT(B64,"#.##0,0 p.p.")</f>
        <v>3,0 p.p.</v>
      </c>
    </row>
    <row r="65" spans="1:5" ht="15" customHeight="1" x14ac:dyDescent="0.35">
      <c r="A65" t="s">
        <v>1386</v>
      </c>
      <c r="B65" s="19" t="str">
        <f>con!AB3</f>
        <v>Aparatos y material eléctrico</v>
      </c>
      <c r="D65" t="s">
        <v>1410</v>
      </c>
      <c r="E65" t="str">
        <f t="shared" ref="E65" si="28">B65</f>
        <v>Aparatos y material eléctrico</v>
      </c>
    </row>
    <row r="66" spans="1:5" ht="15" customHeight="1" x14ac:dyDescent="0.35">
      <c r="A66" t="s">
        <v>1387</v>
      </c>
      <c r="B66" s="19">
        <f>con!AD3</f>
        <v>1.4070266154997453</v>
      </c>
      <c r="D66" t="s">
        <v>1411</v>
      </c>
      <c r="E66" t="str">
        <f t="shared" ref="E66" si="29">TEXT(B66,"#.##0,0 p.p.")</f>
        <v>1,4 p.p.</v>
      </c>
    </row>
    <row r="67" spans="1:5" ht="15" customHeight="1" x14ac:dyDescent="0.35">
      <c r="A67" t="s">
        <v>1388</v>
      </c>
      <c r="B67" s="19" t="str">
        <f>con!AB4</f>
        <v>Vehículos automóviles, tractores</v>
      </c>
      <c r="D67" t="s">
        <v>1412</v>
      </c>
      <c r="E67" t="str">
        <f t="shared" ref="E67" si="30">B67</f>
        <v>Vehículos automóviles, tractores</v>
      </c>
    </row>
    <row r="68" spans="1:5" ht="15" customHeight="1" x14ac:dyDescent="0.35">
      <c r="A68" t="s">
        <v>1389</v>
      </c>
      <c r="B68" s="19">
        <f>con!AD4</f>
        <v>1.1653479107424347</v>
      </c>
      <c r="D68" t="s">
        <v>1413</v>
      </c>
      <c r="E68" t="str">
        <f t="shared" ref="E68" si="31">TEXT(B68,"#.##0,0 p.p.")</f>
        <v>1,2 p.p.</v>
      </c>
    </row>
    <row r="69" spans="1:5" ht="15" customHeight="1" x14ac:dyDescent="0.35">
      <c r="A69" t="s">
        <v>1390</v>
      </c>
      <c r="B69" s="19" t="str">
        <f>con!CV2</f>
        <v>Combustibles, aceites minerales</v>
      </c>
      <c r="D69" t="s">
        <v>1414</v>
      </c>
      <c r="E69" t="str">
        <f t="shared" ref="E69" si="32">B69</f>
        <v>Combustibles, aceites minerales</v>
      </c>
    </row>
    <row r="70" spans="1:5" ht="15" customHeight="1" x14ac:dyDescent="0.35">
      <c r="A70" t="s">
        <v>1391</v>
      </c>
      <c r="B70" s="19">
        <f>con!CX2</f>
        <v>-3.7905296050265247</v>
      </c>
      <c r="D70" t="s">
        <v>1415</v>
      </c>
      <c r="E70" t="str">
        <f t="shared" ref="E70" si="33">TEXT(B70,"#.##0,0 p.p.")</f>
        <v>-3,8 p.p.</v>
      </c>
    </row>
    <row r="71" spans="1:5" ht="15" customHeight="1" x14ac:dyDescent="0.35">
      <c r="A71" t="s">
        <v>1392</v>
      </c>
      <c r="B71" s="19" t="str">
        <f>con!CV3</f>
        <v>Productos farmacéuticos</v>
      </c>
      <c r="D71" t="s">
        <v>1416</v>
      </c>
      <c r="E71" t="str">
        <f t="shared" ref="E71" si="34">B71</f>
        <v>Productos farmacéuticos</v>
      </c>
    </row>
    <row r="72" spans="1:5" ht="15" customHeight="1" x14ac:dyDescent="0.35">
      <c r="A72" t="s">
        <v>1393</v>
      </c>
      <c r="B72" s="19">
        <f>con!CX3</f>
        <v>-3.5647971456694303</v>
      </c>
      <c r="D72" t="s">
        <v>1417</v>
      </c>
      <c r="E72" t="str">
        <f>TEXT(B72,"#.##0,0 p.p.")</f>
        <v>-3,6 p.p.</v>
      </c>
    </row>
    <row r="73" spans="1:5" ht="15" customHeight="1" x14ac:dyDescent="0.35">
      <c r="A73" t="s">
        <v>1394</v>
      </c>
      <c r="B73" s="19" t="str">
        <f>con!CV4</f>
        <v>Materiales plásticos, sus manufacturas</v>
      </c>
      <c r="D73" t="s">
        <v>1418</v>
      </c>
      <c r="E73" t="str">
        <f t="shared" ref="E73" si="35">B73</f>
        <v>Materiales plásticos, sus manufacturas</v>
      </c>
    </row>
    <row r="74" spans="1:5" ht="15" customHeight="1" x14ac:dyDescent="0.35">
      <c r="A74" t="s">
        <v>1395</v>
      </c>
      <c r="B74" s="19">
        <f>con!CX4</f>
        <v>-0.48566288904251215</v>
      </c>
      <c r="D74" t="s">
        <v>1419</v>
      </c>
      <c r="E74" t="str">
        <f>TEXT(B74,"#.##0,0 p.p.")</f>
        <v>-0,5 p.p.</v>
      </c>
    </row>
    <row r="75" spans="1:5" ht="15" customHeight="1" x14ac:dyDescent="0.35">
      <c r="A75" t="s">
        <v>1420</v>
      </c>
      <c r="B75" s="19" t="str">
        <f>con!AK2</f>
        <v>Reino Unido</v>
      </c>
      <c r="D75" t="s">
        <v>1468</v>
      </c>
      <c r="E75" t="str">
        <f>B75</f>
        <v>Reino Unido</v>
      </c>
    </row>
    <row r="76" spans="1:5" ht="15" customHeight="1" x14ac:dyDescent="0.35">
      <c r="A76" t="s">
        <v>1421</v>
      </c>
      <c r="B76" s="19">
        <f>con!AM2</f>
        <v>4.4559320255379724</v>
      </c>
      <c r="D76" t="s">
        <v>1469</v>
      </c>
      <c r="E76" t="str">
        <f>TEXT(B76,"#.##0,0 p.p.")</f>
        <v>4,5 p.p.</v>
      </c>
    </row>
    <row r="77" spans="1:5" ht="15" customHeight="1" x14ac:dyDescent="0.35">
      <c r="A77" t="s">
        <v>1422</v>
      </c>
      <c r="B77" s="19" t="str">
        <f>con!AK3</f>
        <v>Italia</v>
      </c>
      <c r="D77" t="s">
        <v>1470</v>
      </c>
      <c r="E77" t="str">
        <f t="shared" ref="E77" si="36">B77</f>
        <v>Italia</v>
      </c>
    </row>
    <row r="78" spans="1:5" ht="15" customHeight="1" x14ac:dyDescent="0.35">
      <c r="A78" t="s">
        <v>1423</v>
      </c>
      <c r="B78" s="19">
        <f>con!AM3</f>
        <v>1.6228875072161566</v>
      </c>
      <c r="D78" t="s">
        <v>1471</v>
      </c>
      <c r="E78" t="str">
        <f t="shared" ref="E78" si="37">TEXT(B78,"#.##0,0 p.p.")</f>
        <v>1,6 p.p.</v>
      </c>
    </row>
    <row r="79" spans="1:5" ht="15" customHeight="1" x14ac:dyDescent="0.35">
      <c r="A79" t="s">
        <v>1424</v>
      </c>
      <c r="B79" s="19" t="str">
        <f>con!AK4</f>
        <v>Marruecos</v>
      </c>
      <c r="D79" t="s">
        <v>1472</v>
      </c>
      <c r="E79" t="str">
        <f t="shared" ref="E79" si="38">B79</f>
        <v>Marruecos</v>
      </c>
    </row>
    <row r="80" spans="1:5" ht="15" customHeight="1" x14ac:dyDescent="0.35">
      <c r="A80" t="s">
        <v>1425</v>
      </c>
      <c r="B80" s="19">
        <f>con!AM4</f>
        <v>0.86478874217715085</v>
      </c>
      <c r="D80" t="s">
        <v>1473</v>
      </c>
      <c r="E80" t="str">
        <f t="shared" ref="E80" si="39">TEXT(B80,"#.##0,0 p.p.")</f>
        <v>0,9 p.p.</v>
      </c>
    </row>
    <row r="81" spans="1:5" ht="15" customHeight="1" x14ac:dyDescent="0.35">
      <c r="A81" t="s">
        <v>1426</v>
      </c>
      <c r="B81" s="19" t="str">
        <f>con!DE2</f>
        <v>Países Bajos</v>
      </c>
      <c r="D81" t="s">
        <v>1474</v>
      </c>
      <c r="E81" t="str">
        <f t="shared" ref="E81" si="40">B81</f>
        <v>Países Bajos</v>
      </c>
    </row>
    <row r="82" spans="1:5" ht="15" customHeight="1" x14ac:dyDescent="0.35">
      <c r="A82" t="s">
        <v>1427</v>
      </c>
      <c r="B82" s="19">
        <f>con!DG2</f>
        <v>-5.3120400736692206</v>
      </c>
      <c r="D82" t="s">
        <v>1475</v>
      </c>
      <c r="E82" t="str">
        <f t="shared" ref="E82" si="41">TEXT(B82,"#.##0,0 p.p.")</f>
        <v>-5,3 p.p.</v>
      </c>
    </row>
    <row r="83" spans="1:5" ht="15" customHeight="1" x14ac:dyDescent="0.35">
      <c r="A83" t="s">
        <v>1428</v>
      </c>
      <c r="B83" s="19" t="str">
        <f>con!DE3</f>
        <v>Francia</v>
      </c>
      <c r="D83" t="s">
        <v>1476</v>
      </c>
      <c r="E83" t="str">
        <f t="shared" ref="E83" si="42">B83</f>
        <v>Francia</v>
      </c>
    </row>
    <row r="84" spans="1:5" ht="15" customHeight="1" x14ac:dyDescent="0.35">
      <c r="A84" t="s">
        <v>1429</v>
      </c>
      <c r="B84" s="19">
        <f>con!DG3</f>
        <v>-4.1307321671087838</v>
      </c>
      <c r="D84" t="s">
        <v>1477</v>
      </c>
      <c r="E84" t="str">
        <f t="shared" ref="E84" si="43">TEXT(B84,"#.##0,0 p.p.")</f>
        <v>-4,1 p.p.</v>
      </c>
    </row>
    <row r="85" spans="1:5" ht="15" customHeight="1" x14ac:dyDescent="0.35">
      <c r="A85" t="s">
        <v>1430</v>
      </c>
      <c r="B85" s="19" t="str">
        <f>con!DE4</f>
        <v>China</v>
      </c>
      <c r="D85" t="s">
        <v>1478</v>
      </c>
      <c r="E85" t="str">
        <f t="shared" ref="E85" si="44">B85</f>
        <v>China</v>
      </c>
    </row>
    <row r="86" spans="1:5" ht="15" customHeight="1" x14ac:dyDescent="0.35">
      <c r="A86" t="s">
        <v>1431</v>
      </c>
      <c r="B86" s="19">
        <f>con!DG4</f>
        <v>-2.7340135028764236</v>
      </c>
      <c r="D86" t="s">
        <v>1479</v>
      </c>
      <c r="E86" t="str">
        <f t="shared" ref="E86" si="45">TEXT(B86,"#.##0,0 p.p.")</f>
        <v>-2,7 p.p.</v>
      </c>
    </row>
    <row r="87" spans="1:5" ht="15" customHeight="1" x14ac:dyDescent="0.35">
      <c r="A87" t="s">
        <v>1432</v>
      </c>
      <c r="B87" s="19" t="str">
        <f>con!BC2</f>
        <v>Francia</v>
      </c>
      <c r="D87" t="s">
        <v>1480</v>
      </c>
      <c r="E87" t="str">
        <f>B87</f>
        <v>Francia</v>
      </c>
    </row>
    <row r="88" spans="1:5" ht="15" customHeight="1" x14ac:dyDescent="0.35">
      <c r="A88" t="s">
        <v>1433</v>
      </c>
      <c r="B88" s="19">
        <f>con!BE2</f>
        <v>2.1840060053168657</v>
      </c>
      <c r="D88" t="s">
        <v>1481</v>
      </c>
      <c r="E88" t="str">
        <f>TEXT(B88,"#.##0,0 p.p.")</f>
        <v>2,2 p.p.</v>
      </c>
    </row>
    <row r="89" spans="1:5" ht="15" customHeight="1" x14ac:dyDescent="0.35">
      <c r="A89" t="s">
        <v>1434</v>
      </c>
      <c r="B89" s="19" t="str">
        <f>con!BC3</f>
        <v>Reino Unido</v>
      </c>
      <c r="D89" t="s">
        <v>1482</v>
      </c>
      <c r="E89" t="str">
        <f t="shared" ref="E89" si="46">B89</f>
        <v>Reino Unido</v>
      </c>
    </row>
    <row r="90" spans="1:5" ht="15" customHeight="1" x14ac:dyDescent="0.35">
      <c r="A90" t="s">
        <v>1435</v>
      </c>
      <c r="B90" s="19">
        <f>con!BE3</f>
        <v>1.3773608288411467</v>
      </c>
      <c r="D90" t="s">
        <v>1483</v>
      </c>
      <c r="E90" t="str">
        <f t="shared" ref="E90" si="47">TEXT(B90,"#.##0,0 p.p.")</f>
        <v>1,4 p.p.</v>
      </c>
    </row>
    <row r="91" spans="1:5" ht="15" customHeight="1" x14ac:dyDescent="0.35">
      <c r="A91" t="s">
        <v>1436</v>
      </c>
      <c r="B91" s="19" t="str">
        <f>con!BC4</f>
        <v>China</v>
      </c>
      <c r="D91" t="s">
        <v>1484</v>
      </c>
      <c r="E91" t="str">
        <f t="shared" ref="E91" si="48">B91</f>
        <v>China</v>
      </c>
    </row>
    <row r="92" spans="1:5" ht="15" customHeight="1" x14ac:dyDescent="0.35">
      <c r="A92" t="s">
        <v>1437</v>
      </c>
      <c r="B92" s="19">
        <f>con!BE4</f>
        <v>0.9238688536676023</v>
      </c>
      <c r="D92" t="s">
        <v>1485</v>
      </c>
      <c r="E92" t="str">
        <f t="shared" ref="E92" si="49">TEXT(B92,"#.##0,0 p.p.")</f>
        <v>0,9 p.p.</v>
      </c>
    </row>
    <row r="93" spans="1:5" ht="15" customHeight="1" x14ac:dyDescent="0.35">
      <c r="A93" t="s">
        <v>1438</v>
      </c>
      <c r="B93" s="19" t="str">
        <f>con!DW2</f>
        <v>Estados Unidos</v>
      </c>
      <c r="D93" t="s">
        <v>1486</v>
      </c>
      <c r="E93" t="str">
        <f t="shared" ref="E93" si="50">B93</f>
        <v>Estados Unidos</v>
      </c>
    </row>
    <row r="94" spans="1:5" ht="15" customHeight="1" x14ac:dyDescent="0.35">
      <c r="A94" t="s">
        <v>1439</v>
      </c>
      <c r="B94" s="19">
        <f>con!DY2</f>
        <v>-4.4912273761069503</v>
      </c>
      <c r="D94" t="s">
        <v>1487</v>
      </c>
      <c r="E94" t="str">
        <f t="shared" ref="E94" si="51">TEXT(B94,"#.##0,0 p.p.")</f>
        <v>-4,5 p.p.</v>
      </c>
    </row>
    <row r="95" spans="1:5" ht="15" customHeight="1" x14ac:dyDescent="0.35">
      <c r="A95" t="s">
        <v>1440</v>
      </c>
      <c r="B95" s="19" t="str">
        <f>con!DW3</f>
        <v>Italia</v>
      </c>
      <c r="D95" t="s">
        <v>1488</v>
      </c>
      <c r="E95" t="str">
        <f t="shared" ref="E95" si="52">B95</f>
        <v>Italia</v>
      </c>
    </row>
    <row r="96" spans="1:5" ht="15" customHeight="1" x14ac:dyDescent="0.35">
      <c r="A96" t="s">
        <v>1441</v>
      </c>
      <c r="B96" s="19">
        <f>con!DY3</f>
        <v>-1.2411868396627905</v>
      </c>
      <c r="D96" t="s">
        <v>1489</v>
      </c>
      <c r="E96" t="str">
        <f>TEXT(B96,"#.##0,0 p.p.")</f>
        <v>-1,2 p.p.</v>
      </c>
    </row>
    <row r="97" spans="1:5" ht="15" customHeight="1" x14ac:dyDescent="0.35">
      <c r="A97" t="s">
        <v>1442</v>
      </c>
      <c r="B97" s="19" t="str">
        <f>con!DW4</f>
        <v>Portugal</v>
      </c>
      <c r="D97" t="s">
        <v>1490</v>
      </c>
      <c r="E97" t="str">
        <f t="shared" ref="E97" si="53">B97</f>
        <v>Portugal</v>
      </c>
    </row>
    <row r="98" spans="1:5" ht="15" customHeight="1" x14ac:dyDescent="0.35">
      <c r="A98" t="s">
        <v>1443</v>
      </c>
      <c r="B98" s="19">
        <f>con!DY4</f>
        <v>-0.63340880697682556</v>
      </c>
      <c r="D98" t="s">
        <v>1491</v>
      </c>
      <c r="E98" t="str">
        <f>TEXT(B98,"#.##0,0 p.p.")</f>
        <v>-0,6 p.p.</v>
      </c>
    </row>
    <row r="99" spans="1:5" ht="15" customHeight="1" x14ac:dyDescent="0.35">
      <c r="A99" t="s">
        <v>1444</v>
      </c>
      <c r="B99" s="19" t="str">
        <f>con!AT2</f>
        <v>Reino Unido</v>
      </c>
      <c r="D99" t="s">
        <v>1492</v>
      </c>
      <c r="E99" t="str">
        <f>B99</f>
        <v>Reino Unido</v>
      </c>
    </row>
    <row r="100" spans="1:5" ht="15" customHeight="1" x14ac:dyDescent="0.35">
      <c r="A100" t="s">
        <v>1445</v>
      </c>
      <c r="B100" s="19">
        <f>con!AV2</f>
        <v>4.5063940780252301</v>
      </c>
      <c r="D100" t="s">
        <v>1493</v>
      </c>
      <c r="E100" t="str">
        <f>TEXT(B100,"#.##0,0 p.p.")</f>
        <v>4,5 p.p.</v>
      </c>
    </row>
    <row r="101" spans="1:5" ht="15" customHeight="1" x14ac:dyDescent="0.35">
      <c r="A101" t="s">
        <v>1446</v>
      </c>
      <c r="B101" s="19" t="str">
        <f>con!AT3</f>
        <v>Marruecos</v>
      </c>
      <c r="D101" t="s">
        <v>1494</v>
      </c>
      <c r="E101" t="str">
        <f t="shared" ref="E101" si="54">B101</f>
        <v>Marruecos</v>
      </c>
    </row>
    <row r="102" spans="1:5" ht="15" customHeight="1" x14ac:dyDescent="0.35">
      <c r="A102" t="s">
        <v>1447</v>
      </c>
      <c r="B102" s="19">
        <f>con!AV3</f>
        <v>1.1310152632965824</v>
      </c>
      <c r="D102" t="s">
        <v>1495</v>
      </c>
      <c r="E102" t="str">
        <f t="shared" ref="E102" si="55">TEXT(B102,"#.##0,0 p.p.")</f>
        <v>1,1 p.p.</v>
      </c>
    </row>
    <row r="103" spans="1:5" ht="15" customHeight="1" x14ac:dyDescent="0.35">
      <c r="A103" t="s">
        <v>1448</v>
      </c>
      <c r="B103" s="19" t="str">
        <f>con!AT4</f>
        <v>Estados Unidos</v>
      </c>
      <c r="D103" t="s">
        <v>1496</v>
      </c>
      <c r="E103" t="str">
        <f t="shared" ref="E103" si="56">B103</f>
        <v>Estados Unidos</v>
      </c>
    </row>
    <row r="104" spans="1:5" ht="15" customHeight="1" x14ac:dyDescent="0.35">
      <c r="A104" t="s">
        <v>1449</v>
      </c>
      <c r="B104" s="19">
        <f>con!AV4</f>
        <v>0.90937991765697967</v>
      </c>
      <c r="D104" t="s">
        <v>1497</v>
      </c>
      <c r="E104" t="str">
        <f t="shared" ref="E104" si="57">TEXT(B104,"#.##0,0 p.p.")</f>
        <v>0,9 p.p.</v>
      </c>
    </row>
    <row r="105" spans="1:5" ht="15" customHeight="1" x14ac:dyDescent="0.35">
      <c r="A105" t="s">
        <v>1450</v>
      </c>
      <c r="B105" s="19" t="str">
        <f>con!DN2</f>
        <v>Francia</v>
      </c>
      <c r="D105" t="s">
        <v>1498</v>
      </c>
      <c r="E105" t="str">
        <f t="shared" ref="E105" si="58">B105</f>
        <v>Francia</v>
      </c>
    </row>
    <row r="106" spans="1:5" ht="15" customHeight="1" x14ac:dyDescent="0.35">
      <c r="A106" t="s">
        <v>1451</v>
      </c>
      <c r="B106" s="19">
        <f>con!DP2</f>
        <v>-3.2152842344742605</v>
      </c>
      <c r="D106" t="s">
        <v>1499</v>
      </c>
      <c r="E106" t="str">
        <f t="shared" ref="E106" si="59">TEXT(B106,"#.##0,0 p.p.")</f>
        <v>-3,2 p.p.</v>
      </c>
    </row>
    <row r="107" spans="1:5" ht="15" customHeight="1" x14ac:dyDescent="0.35">
      <c r="A107" t="s">
        <v>1452</v>
      </c>
      <c r="B107" s="19" t="str">
        <f>con!DN3</f>
        <v>Países Bajos</v>
      </c>
      <c r="D107" t="s">
        <v>1500</v>
      </c>
      <c r="E107" t="str">
        <f t="shared" ref="E107" si="60">B107</f>
        <v>Países Bajos</v>
      </c>
    </row>
    <row r="108" spans="1:5" ht="15" customHeight="1" x14ac:dyDescent="0.35">
      <c r="A108" t="s">
        <v>1453</v>
      </c>
      <c r="B108" s="19">
        <f>con!DP3</f>
        <v>-2.5762428652714906</v>
      </c>
      <c r="D108" t="s">
        <v>1501</v>
      </c>
      <c r="E108" t="str">
        <f t="shared" ref="E108" si="61">TEXT(B108,"#.##0,0 p.p.")</f>
        <v>-2,6 p.p.</v>
      </c>
    </row>
    <row r="109" spans="1:5" ht="15" customHeight="1" x14ac:dyDescent="0.35">
      <c r="A109" t="s">
        <v>1454</v>
      </c>
      <c r="B109" s="19" t="str">
        <f>con!DN4</f>
        <v>China</v>
      </c>
      <c r="D109" t="s">
        <v>1502</v>
      </c>
      <c r="E109" t="str">
        <f t="shared" ref="E109" si="62">B109</f>
        <v>China</v>
      </c>
    </row>
    <row r="110" spans="1:5" ht="15" customHeight="1" x14ac:dyDescent="0.35">
      <c r="A110" t="s">
        <v>1455</v>
      </c>
      <c r="B110" s="19">
        <f>con!DP4</f>
        <v>-2.0787644578072459</v>
      </c>
      <c r="D110" t="s">
        <v>1503</v>
      </c>
      <c r="E110" t="str">
        <f t="shared" ref="E110" si="63">TEXT(B110,"#.##0,0 p.p.")</f>
        <v>-2,1 p.p.</v>
      </c>
    </row>
    <row r="111" spans="1:5" ht="15" customHeight="1" x14ac:dyDescent="0.35">
      <c r="A111" t="s">
        <v>1456</v>
      </c>
      <c r="B111" s="19" t="str">
        <f>con!BL2</f>
        <v>China</v>
      </c>
      <c r="D111" t="s">
        <v>1504</v>
      </c>
      <c r="E111" t="str">
        <f>B111</f>
        <v>China</v>
      </c>
    </row>
    <row r="112" spans="1:5" ht="15" customHeight="1" x14ac:dyDescent="0.35">
      <c r="A112" t="s">
        <v>1457</v>
      </c>
      <c r="B112" s="19">
        <f>con!BN2</f>
        <v>1.9381910162333285</v>
      </c>
      <c r="D112" t="s">
        <v>1505</v>
      </c>
      <c r="E112" t="str">
        <f>TEXT(B112,"#.##0,0 p.p.")</f>
        <v>1,9 p.p.</v>
      </c>
    </row>
    <row r="113" spans="1:7" ht="15" customHeight="1" x14ac:dyDescent="0.35">
      <c r="A113" t="s">
        <v>1458</v>
      </c>
      <c r="B113" s="19" t="str">
        <f>con!BL3</f>
        <v>Francia</v>
      </c>
      <c r="D113" t="s">
        <v>1506</v>
      </c>
      <c r="E113" t="str">
        <f t="shared" ref="E113" si="64">B113</f>
        <v>Francia</v>
      </c>
    </row>
    <row r="114" spans="1:7" ht="15" customHeight="1" x14ac:dyDescent="0.35">
      <c r="A114" t="s">
        <v>1459</v>
      </c>
      <c r="B114" s="19">
        <f>con!BN3</f>
        <v>1.6090722619341291</v>
      </c>
      <c r="D114" t="s">
        <v>1507</v>
      </c>
      <c r="E114" t="str">
        <f t="shared" ref="E114" si="65">TEXT(B114,"#.##0,0 p.p.")</f>
        <v>1,6 p.p.</v>
      </c>
    </row>
    <row r="115" spans="1:7" ht="15" customHeight="1" x14ac:dyDescent="0.35">
      <c r="A115" t="s">
        <v>1460</v>
      </c>
      <c r="B115" s="19" t="str">
        <f>con!BL4</f>
        <v>Países Bajos</v>
      </c>
      <c r="D115" t="s">
        <v>1508</v>
      </c>
      <c r="E115" t="str">
        <f t="shared" ref="E115" si="66">B115</f>
        <v>Países Bajos</v>
      </c>
    </row>
    <row r="116" spans="1:7" ht="15" customHeight="1" x14ac:dyDescent="0.35">
      <c r="A116" t="s">
        <v>1461</v>
      </c>
      <c r="B116" s="19">
        <f>con!BN4</f>
        <v>0.57420785894782933</v>
      </c>
      <c r="D116" t="s">
        <v>1509</v>
      </c>
      <c r="E116" t="str">
        <f t="shared" ref="E116" si="67">TEXT(B116,"#.##0,0 p.p.")</f>
        <v>0,6 p.p.</v>
      </c>
    </row>
    <row r="117" spans="1:7" ht="15" customHeight="1" x14ac:dyDescent="0.35">
      <c r="A117" t="s">
        <v>1462</v>
      </c>
      <c r="B117" s="19" t="str">
        <f>con!EF2</f>
        <v>Estados Unidos</v>
      </c>
      <c r="D117" t="s">
        <v>1510</v>
      </c>
      <c r="E117" t="str">
        <f t="shared" ref="E117" si="68">B117</f>
        <v>Estados Unidos</v>
      </c>
    </row>
    <row r="118" spans="1:7" ht="15" customHeight="1" x14ac:dyDescent="0.35">
      <c r="A118" t="s">
        <v>1463</v>
      </c>
      <c r="B118" s="19">
        <f>con!EH2</f>
        <v>-3.3303124066245098</v>
      </c>
      <c r="D118" t="s">
        <v>1511</v>
      </c>
      <c r="E118" t="str">
        <f t="shared" ref="E118" si="69">TEXT(B118,"#.##0,0 p.p.")</f>
        <v>-3,3 p.p.</v>
      </c>
    </row>
    <row r="119" spans="1:7" ht="15" customHeight="1" x14ac:dyDescent="0.35">
      <c r="A119" t="s">
        <v>1464</v>
      </c>
      <c r="B119" s="19" t="str">
        <f>con!EF3</f>
        <v>Portugal</v>
      </c>
      <c r="D119" t="s">
        <v>1512</v>
      </c>
      <c r="E119" t="str">
        <f t="shared" ref="E119" si="70">B119</f>
        <v>Portugal</v>
      </c>
    </row>
    <row r="120" spans="1:7" ht="15" customHeight="1" x14ac:dyDescent="0.35">
      <c r="A120" t="s">
        <v>1465</v>
      </c>
      <c r="B120" s="19">
        <f>con!EH3</f>
        <v>-0.46523675248603469</v>
      </c>
      <c r="D120" t="s">
        <v>1513</v>
      </c>
      <c r="E120" t="str">
        <f>TEXT(B120,"#.##0,0 p.p.")</f>
        <v>-0,5 p.p.</v>
      </c>
    </row>
    <row r="121" spans="1:7" ht="15" customHeight="1" x14ac:dyDescent="0.35">
      <c r="A121" t="s">
        <v>1466</v>
      </c>
      <c r="B121" s="19" t="str">
        <f>con!EF4</f>
        <v>Guinea Ecuatorial</v>
      </c>
      <c r="D121" t="s">
        <v>1514</v>
      </c>
      <c r="E121" t="str">
        <f t="shared" ref="E121" si="71">B121</f>
        <v>Guinea Ecuatorial</v>
      </c>
    </row>
    <row r="122" spans="1:7" ht="15" customHeight="1" x14ac:dyDescent="0.35">
      <c r="A122" t="s">
        <v>1467</v>
      </c>
      <c r="B122" s="19">
        <f>con!EH4</f>
        <v>-0.45510839072861003</v>
      </c>
      <c r="D122" t="s">
        <v>1515</v>
      </c>
      <c r="E122" t="str">
        <f>TEXT(B122,"#.##0,0 p.p.")</f>
        <v>-0,5 p.p.</v>
      </c>
    </row>
    <row r="123" spans="1:7" ht="15" customHeight="1" x14ac:dyDescent="0.35">
      <c r="D123" t="s">
        <v>1346</v>
      </c>
      <c r="E123" t="str">
        <f>PROPER(E2)</f>
        <v>Febrero</v>
      </c>
    </row>
    <row r="124" spans="1:7" ht="15" customHeight="1" x14ac:dyDescent="0.35">
      <c r="D124" t="s">
        <v>1347</v>
      </c>
      <c r="E124" s="2" t="str">
        <f ca="1">TEXT(TODAY(),"dd ""de"" mmmm ""de"" aaaa")</f>
        <v>21 de abril de 2026</v>
      </c>
      <c r="G124" s="203"/>
    </row>
    <row r="125" spans="1:7" ht="15" customHeight="1" x14ac:dyDescent="0.35">
      <c r="A125" t="s">
        <v>1349</v>
      </c>
      <c r="B125">
        <f>GETPIVOTDATA("[Measures].[ccaa_exp_mes_fecharank]",'ccaa(det)'!$D$1,"[regiones].[Región]","[regiones].[Región].&amp;[" &amp; region1 &amp; "]","[anos].[ano]","[anos].[ano].&amp;[" &amp; ano &amp; "]")</f>
        <v>4</v>
      </c>
      <c r="D125" t="s">
        <v>1350</v>
      </c>
      <c r="E125" t="str">
        <f>TEXT(B125,"0")</f>
        <v>4</v>
      </c>
    </row>
    <row r="126" spans="1:7" ht="15" customHeight="1" x14ac:dyDescent="0.35">
      <c r="A126" t="s">
        <v>1351</v>
      </c>
      <c r="B126">
        <f>ccaa!F25</f>
        <v>12.18046216282568</v>
      </c>
      <c r="D126" t="s">
        <v>1352</v>
      </c>
      <c r="E126" t="str">
        <f>TEXT(B126,"0,0")</f>
        <v>12,2</v>
      </c>
    </row>
    <row r="127" spans="1:7" ht="15" customHeight="1" x14ac:dyDescent="0.35">
      <c r="A127" t="s">
        <v>1529</v>
      </c>
      <c r="B127">
        <f>ccaa!I25</f>
        <v>23.83499869096493</v>
      </c>
      <c r="D127" t="s">
        <v>1528</v>
      </c>
      <c r="E127" t="str">
        <f>TEXT(B127,"0,0")</f>
        <v>23,8</v>
      </c>
    </row>
    <row r="128" spans="1:7" ht="15" customHeight="1" x14ac:dyDescent="0.35">
      <c r="D128" t="s">
        <v>1353</v>
      </c>
      <c r="E128" t="str">
        <f>IF(B8&gt;0,CONCATENATE("un avance del ",TEXT(B8,"0,0%")),CONCATENATE("un retroceso del ",TEXT(ABS(B8),"0,0%")))</f>
        <v>un retroceso del 1,1%</v>
      </c>
    </row>
    <row r="129" spans="1:5" ht="15" customHeight="1" x14ac:dyDescent="0.35">
      <c r="A129" t="s">
        <v>1357</v>
      </c>
      <c r="B129">
        <f>GETPIVOTDATA("[Measures].[ccaa_exp_mes_fecharank]",'ccaa(det)'!$D$1,"[regiones].[Región]","[regiones].[Región].&amp;[" &amp; region2 &amp; "]","[anos].[ano]","[anos].[ano].&amp;[" &amp; ano &amp; "]")</f>
        <v>4</v>
      </c>
      <c r="D129" t="s">
        <v>1356</v>
      </c>
      <c r="E129" t="str">
        <f>TEXT(B129,"0")</f>
        <v>4</v>
      </c>
    </row>
    <row r="130" spans="1:5" ht="15" customHeight="1" x14ac:dyDescent="0.35">
      <c r="A130" t="s">
        <v>1358</v>
      </c>
      <c r="B130">
        <f>GETPIVOTDATA("[Measures].[ccaa_exp_mes_acu_fecharank]",'ccaa(det)'!$D$1,"[regiones].[Región]","[regiones].[Región].&amp;[" &amp; region1 &amp; "]","[anos].[ano]","[anos].[ano].&amp;[" &amp; ano &amp; "]")</f>
        <v>4</v>
      </c>
      <c r="D130" t="s">
        <v>1364</v>
      </c>
      <c r="E130" t="str">
        <f t="shared" ref="E130:E135" si="72">TEXT(B130,"0")</f>
        <v>4</v>
      </c>
    </row>
    <row r="131" spans="1:5" ht="15" customHeight="1" x14ac:dyDescent="0.35">
      <c r="A131" t="s">
        <v>1359</v>
      </c>
      <c r="B131">
        <f>GETPIVOTDATA("[Measures].[ccaa_exp_mes_acu_fecharank]",'ccaa(det)'!$D$1,"[regiones].[Región]","[regiones].[Región].&amp;[" &amp; region2 &amp; "]","[anos].[ano]","[anos].[ano].&amp;[" &amp; ano &amp; "]")</f>
        <v>4</v>
      </c>
      <c r="D131" t="s">
        <v>1365</v>
      </c>
      <c r="E131" t="str">
        <f t="shared" si="72"/>
        <v>4</v>
      </c>
    </row>
    <row r="132" spans="1:5" ht="15" customHeight="1" x14ac:dyDescent="0.35">
      <c r="A132" t="s">
        <v>1360</v>
      </c>
      <c r="B132">
        <f>GETPIVOTDATA("[Measures].[ccaa_imp_mes_fecharank]",'ccaa(det)'!$D$1,"[regiones].[Región]","[regiones].[Región].&amp;[" &amp; region1 &amp; "]","[anos].[ano]","[anos].[ano].&amp;[" &amp; ano &amp; "]")</f>
        <v>1</v>
      </c>
      <c r="D132" t="s">
        <v>1366</v>
      </c>
      <c r="E132" t="str">
        <f t="shared" si="72"/>
        <v>1</v>
      </c>
    </row>
    <row r="133" spans="1:5" ht="15" customHeight="1" x14ac:dyDescent="0.35">
      <c r="A133" t="s">
        <v>1361</v>
      </c>
      <c r="B133">
        <f>GETPIVOTDATA("[Measures].[ccaa_imp_mes_fecharank]",'ccaa(det)'!$D$1,"[regiones].[Región]","[regiones].[Región].&amp;[" &amp; region2 &amp; "]","[anos].[ano]","[anos].[ano].&amp;[" &amp; ano &amp; "]")</f>
        <v>3</v>
      </c>
      <c r="D133" t="s">
        <v>1367</v>
      </c>
      <c r="E133" t="str">
        <f t="shared" si="72"/>
        <v>3</v>
      </c>
    </row>
    <row r="134" spans="1:5" ht="15" customHeight="1" x14ac:dyDescent="0.35">
      <c r="A134" t="s">
        <v>1362</v>
      </c>
      <c r="B134">
        <f>GETPIVOTDATA("[Measures].[ccaa_imp_mes_acu_fecharank]",'ccaa(det)'!$D$1,"[regiones].[Región]","[regiones].[Región].&amp;[" &amp; region1 &amp; "]","[anos].[ano]","[anos].[ano].&amp;[" &amp; ano &amp; "]")</f>
        <v>3</v>
      </c>
      <c r="D134" t="s">
        <v>1368</v>
      </c>
      <c r="E134" t="str">
        <f t="shared" si="72"/>
        <v>3</v>
      </c>
    </row>
    <row r="135" spans="1:5" ht="15" customHeight="1" x14ac:dyDescent="0.35">
      <c r="A135" t="s">
        <v>1363</v>
      </c>
      <c r="B135">
        <f>GETPIVOTDATA("[Measures].[ccaa_imp_mes_acu_fecharank]",'ccaa(det)'!$D$1,"[regiones].[Región]","[regiones].[Región].&amp;[" &amp; region2 &amp; "]","[anos].[ano]","[anos].[ano].&amp;[" &amp; ano &amp; "]")</f>
        <v>5</v>
      </c>
      <c r="D135" t="s">
        <v>1369</v>
      </c>
      <c r="E135" t="str">
        <f t="shared" si="72"/>
        <v>5</v>
      </c>
    </row>
    <row r="136" spans="1:5" ht="15" customHeight="1" x14ac:dyDescent="0.35">
      <c r="A136" t="s">
        <v>1530</v>
      </c>
      <c r="B136">
        <f>ccaa!C12-ccaa!B12</f>
        <v>3295.5430261003057</v>
      </c>
      <c r="D136" t="s">
        <v>1524</v>
      </c>
      <c r="E136" t="str">
        <f>TEXT(B136,"#.##0,0")</f>
        <v>3.295,5</v>
      </c>
    </row>
    <row r="137" spans="1:5" ht="15" customHeight="1" x14ac:dyDescent="0.35">
      <c r="A137" t="s">
        <v>1531</v>
      </c>
      <c r="B137">
        <f>ccaa!E12-ccaa!D12</f>
        <v>7305.5278198204323</v>
      </c>
      <c r="D137" t="s">
        <v>1525</v>
      </c>
      <c r="E137" t="str">
        <f>TEXT(B137,"#.##0,0")</f>
        <v>7.305,5</v>
      </c>
    </row>
    <row r="138" spans="1:5" ht="15" customHeight="1" x14ac:dyDescent="0.35">
      <c r="A138" t="s">
        <v>1532</v>
      </c>
      <c r="B138">
        <f>ccaa!L12</f>
        <v>90.588237023032249</v>
      </c>
      <c r="D138" t="s">
        <v>1526</v>
      </c>
      <c r="E138" t="str">
        <f>TEXT(B138,"0,0")</f>
        <v>90,6</v>
      </c>
    </row>
    <row r="139" spans="1:5" ht="15" customHeight="1" x14ac:dyDescent="0.35">
      <c r="A139" t="s">
        <v>1533</v>
      </c>
      <c r="B139">
        <f>ccaa!S12</f>
        <v>89.249005253019078</v>
      </c>
      <c r="D139" t="s">
        <v>1527</v>
      </c>
      <c r="E139" t="str">
        <f>TEXT(B139,"0,0")</f>
        <v>89,2</v>
      </c>
    </row>
    <row r="140" spans="1:5" ht="15" customHeight="1" x14ac:dyDescent="0.35">
      <c r="A140" t="s">
        <v>1546</v>
      </c>
      <c r="B140">
        <f>ccaa!X25</f>
        <v>16</v>
      </c>
      <c r="D140" t="s">
        <v>1550</v>
      </c>
      <c r="E140" t="str">
        <f t="shared" ref="E140:E143" si="73">TEXT(B140,"0")</f>
        <v>16</v>
      </c>
    </row>
    <row r="141" spans="1:5" ht="15" customHeight="1" x14ac:dyDescent="0.35">
      <c r="A141" t="s">
        <v>1547</v>
      </c>
      <c r="B141">
        <f>ccaa!Y25</f>
        <v>14</v>
      </c>
      <c r="D141" t="s">
        <v>1551</v>
      </c>
      <c r="E141" t="str">
        <f t="shared" si="73"/>
        <v>14</v>
      </c>
    </row>
    <row r="142" spans="1:5" ht="15" customHeight="1" x14ac:dyDescent="0.35">
      <c r="A142" t="s">
        <v>1548</v>
      </c>
      <c r="B142">
        <f>ccaa!Z25</f>
        <v>2</v>
      </c>
      <c r="D142" t="s">
        <v>1552</v>
      </c>
      <c r="E142" t="str">
        <f t="shared" si="73"/>
        <v>2</v>
      </c>
    </row>
    <row r="143" spans="1:5" ht="15" customHeight="1" x14ac:dyDescent="0.35">
      <c r="A143" t="s">
        <v>1549</v>
      </c>
      <c r="B143">
        <f>ccaa!AA25</f>
        <v>12</v>
      </c>
      <c r="D143" t="s">
        <v>1553</v>
      </c>
      <c r="E143" t="str">
        <f t="shared" si="73"/>
        <v>12</v>
      </c>
    </row>
    <row r="144" spans="1:5" ht="15" customHeight="1" x14ac:dyDescent="0.35">
      <c r="A144" t="s">
        <v>1542</v>
      </c>
      <c r="B144" s="19">
        <f>ccaa!T25</f>
        <v>-0.70298396504765681</v>
      </c>
      <c r="D144" t="s">
        <v>1544</v>
      </c>
      <c r="E144" t="str">
        <f t="shared" ref="E144:E147" si="74">TEXT(B144,"#.##0,0 p.p.")</f>
        <v>-0,7 p.p.</v>
      </c>
    </row>
    <row r="145" spans="1:5" ht="15" customHeight="1" x14ac:dyDescent="0.35">
      <c r="A145" t="s">
        <v>1538</v>
      </c>
      <c r="B145" s="19">
        <f>ccaa!U25</f>
        <v>-0.2247656127776386</v>
      </c>
      <c r="D145" t="s">
        <v>1540</v>
      </c>
      <c r="E145" t="str">
        <f t="shared" si="74"/>
        <v>-0,2 p.p.</v>
      </c>
    </row>
    <row r="146" spans="1:5" ht="15" customHeight="1" x14ac:dyDescent="0.35">
      <c r="A146" t="s">
        <v>1543</v>
      </c>
      <c r="B146" s="19">
        <f>ccaa!V25</f>
        <v>0.52929806534214929</v>
      </c>
      <c r="D146" t="s">
        <v>1545</v>
      </c>
      <c r="E146" t="str">
        <f t="shared" si="74"/>
        <v>0,5 p.p.</v>
      </c>
    </row>
    <row r="147" spans="1:5" ht="15" customHeight="1" x14ac:dyDescent="0.35">
      <c r="A147" t="s">
        <v>1539</v>
      </c>
      <c r="B147" s="19">
        <f>ccaa!W25</f>
        <v>-0.30688067481958309</v>
      </c>
      <c r="D147" t="s">
        <v>1541</v>
      </c>
      <c r="E147" t="str">
        <f t="shared" si="74"/>
        <v>-0,3 p.p.</v>
      </c>
    </row>
    <row r="148" spans="1:5" ht="15" customHeight="1" x14ac:dyDescent="0.35">
      <c r="A148" t="s">
        <v>1554</v>
      </c>
      <c r="B148">
        <f>ccaa!B98</f>
        <v>7</v>
      </c>
      <c r="D148" t="s">
        <v>1606</v>
      </c>
      <c r="E148" t="str">
        <f>TEXT(B148,"0")</f>
        <v>7</v>
      </c>
    </row>
    <row r="149" spans="1:5" ht="15" customHeight="1" x14ac:dyDescent="0.35">
      <c r="A149" t="s">
        <v>1555</v>
      </c>
      <c r="B149">
        <f>ccaa!F98</f>
        <v>7</v>
      </c>
      <c r="D149" t="s">
        <v>1607</v>
      </c>
      <c r="E149" t="str">
        <f t="shared" ref="E149:E151" si="75">TEXT(B149,"0")</f>
        <v>7</v>
      </c>
    </row>
    <row r="150" spans="1:5" ht="15" customHeight="1" x14ac:dyDescent="0.35">
      <c r="A150" t="s">
        <v>1556</v>
      </c>
      <c r="B150">
        <f>ccaa!J98</f>
        <v>10</v>
      </c>
      <c r="D150" t="s">
        <v>1608</v>
      </c>
      <c r="E150" t="str">
        <f t="shared" si="75"/>
        <v>10</v>
      </c>
    </row>
    <row r="151" spans="1:5" ht="15" customHeight="1" x14ac:dyDescent="0.35">
      <c r="A151" t="s">
        <v>1557</v>
      </c>
      <c r="B151">
        <f>ccaa!N98</f>
        <v>4</v>
      </c>
      <c r="D151" t="s">
        <v>1609</v>
      </c>
      <c r="E151" t="str">
        <f t="shared" si="75"/>
        <v>4</v>
      </c>
    </row>
    <row r="152" spans="1:5" ht="15" customHeight="1" x14ac:dyDescent="0.35">
      <c r="A152" t="s">
        <v>1558</v>
      </c>
      <c r="B152" t="str">
        <f>ccaa!A80</f>
        <v>Andalucía</v>
      </c>
      <c r="D152" t="s">
        <v>1610</v>
      </c>
      <c r="E152" t="str">
        <f>SUBSTITUTE(
SUBSTITUTE(
SUBSTITUTE(
SUBSTITUTE(
SUBSTITUTE(
SUBSTITUTE(
SUBSTITUTE(
SUBSTITUTE(B152,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Andalucía</v>
      </c>
    </row>
    <row r="153" spans="1:5" ht="15" customHeight="1" x14ac:dyDescent="0.35">
      <c r="A153" t="s">
        <v>1559</v>
      </c>
      <c r="B153" s="19">
        <f>ccaa!B80</f>
        <v>1.2303444551743852</v>
      </c>
      <c r="D153" t="s">
        <v>1611</v>
      </c>
      <c r="E153" t="str">
        <f t="shared" ref="E153:E199" si="76">TEXT(B153,"#.##0,0 p.p.")</f>
        <v>1,2 p.p.</v>
      </c>
    </row>
    <row r="154" spans="1:5" ht="15" customHeight="1" x14ac:dyDescent="0.35">
      <c r="A154" t="s">
        <v>1560</v>
      </c>
      <c r="B154" t="str">
        <f>ccaa!A81</f>
        <v>Castilla y León</v>
      </c>
      <c r="D154" t="s">
        <v>1612</v>
      </c>
      <c r="E154" t="str">
        <f t="shared" ref="E154" si="77">SUBSTITUTE(
SUBSTITUTE(
SUBSTITUTE(
SUBSTITUTE(
SUBSTITUTE(
SUBSTITUTE(
SUBSTITUTE(
SUBSTITUTE(B154,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Castilla y León</v>
      </c>
    </row>
    <row r="155" spans="1:5" ht="15" customHeight="1" x14ac:dyDescent="0.35">
      <c r="A155" t="s">
        <v>1561</v>
      </c>
      <c r="B155" s="19">
        <f>ccaa!B81</f>
        <v>0.37335086407343554</v>
      </c>
      <c r="D155" t="s">
        <v>1613</v>
      </c>
      <c r="E155" t="str">
        <f t="shared" si="76"/>
        <v>0,4 p.p.</v>
      </c>
    </row>
    <row r="156" spans="1:5" ht="15" customHeight="1" x14ac:dyDescent="0.35">
      <c r="A156" t="s">
        <v>1562</v>
      </c>
      <c r="B156" t="str">
        <f>ccaa!A82</f>
        <v>Castilla-La Mancha</v>
      </c>
      <c r="D156" t="s">
        <v>1614</v>
      </c>
      <c r="E156" t="str">
        <f t="shared" ref="E156" si="78">SUBSTITUTE(
SUBSTITUTE(
SUBSTITUTE(
SUBSTITUTE(
SUBSTITUTE(
SUBSTITUTE(
SUBSTITUTE(
SUBSTITUTE(B156,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Castilla la Mancha</v>
      </c>
    </row>
    <row r="157" spans="1:5" ht="15" customHeight="1" x14ac:dyDescent="0.35">
      <c r="A157" t="s">
        <v>1563</v>
      </c>
      <c r="B157" s="19">
        <f>ccaa!B82</f>
        <v>0.22351148592343029</v>
      </c>
      <c r="D157" t="s">
        <v>1615</v>
      </c>
      <c r="E157" t="str">
        <f t="shared" si="76"/>
        <v>0,2 p.p.</v>
      </c>
    </row>
    <row r="158" spans="1:5" ht="15" customHeight="1" x14ac:dyDescent="0.35">
      <c r="A158" t="s">
        <v>1564</v>
      </c>
      <c r="B158" t="str">
        <f>ccaa!A96</f>
        <v>Cataluña</v>
      </c>
      <c r="D158" t="s">
        <v>1616</v>
      </c>
      <c r="E158" t="str">
        <f t="shared" ref="E158" si="79">SUBSTITUTE(
SUBSTITUTE(
SUBSTITUTE(
SUBSTITUTE(
SUBSTITUTE(
SUBSTITUTE(
SUBSTITUTE(
SUBSTITUTE(B158,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Cataluña</v>
      </c>
    </row>
    <row r="159" spans="1:5" ht="15" customHeight="1" x14ac:dyDescent="0.35">
      <c r="A159" t="s">
        <v>1565</v>
      </c>
      <c r="B159" s="19">
        <f>ccaa!B96</f>
        <v>-0.92077168631848794</v>
      </c>
      <c r="D159" t="s">
        <v>1617</v>
      </c>
      <c r="E159" t="str">
        <f t="shared" si="76"/>
        <v>-0,9 p.p.</v>
      </c>
    </row>
    <row r="160" spans="1:5" ht="15" customHeight="1" x14ac:dyDescent="0.35">
      <c r="A160" t="s">
        <v>1566</v>
      </c>
      <c r="B160" t="str">
        <f>ccaa!A95</f>
        <v>Madrid, Comunidad de</v>
      </c>
      <c r="D160" t="s">
        <v>1618</v>
      </c>
      <c r="E160" t="str">
        <f t="shared" ref="E160" si="80">SUBSTITUTE(
SUBSTITUTE(
SUBSTITUTE(
SUBSTITUTE(
SUBSTITUTE(
SUBSTITUTE(
SUBSTITUTE(
SUBSTITUTE(B160,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Comunidad de Madrid</v>
      </c>
    </row>
    <row r="161" spans="1:5" ht="15" customHeight="1" x14ac:dyDescent="0.35">
      <c r="A161" t="s">
        <v>1567</v>
      </c>
      <c r="B161" s="19">
        <f>ccaa!B95</f>
        <v>-0.70298396504765681</v>
      </c>
      <c r="D161" t="s">
        <v>1619</v>
      </c>
      <c r="E161" t="str">
        <f t="shared" si="76"/>
        <v>-0,7 p.p.</v>
      </c>
    </row>
    <row r="162" spans="1:5" ht="15" customHeight="1" x14ac:dyDescent="0.35">
      <c r="A162" t="s">
        <v>1568</v>
      </c>
      <c r="B162" t="str">
        <f>ccaa!A94</f>
        <v>País Vasco</v>
      </c>
      <c r="D162" t="s">
        <v>1620</v>
      </c>
      <c r="E162" t="str">
        <f t="shared" ref="E162" si="81">SUBSTITUTE(
SUBSTITUTE(
SUBSTITUTE(
SUBSTITUTE(
SUBSTITUTE(
SUBSTITUTE(
SUBSTITUTE(
SUBSTITUTE(B162,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País Vasco</v>
      </c>
    </row>
    <row r="163" spans="1:5" ht="15" customHeight="1" x14ac:dyDescent="0.35">
      <c r="A163" t="s">
        <v>1569</v>
      </c>
      <c r="B163" s="19">
        <f>ccaa!B94</f>
        <v>-0.49532904743082151</v>
      </c>
      <c r="D163" t="s">
        <v>1621</v>
      </c>
      <c r="E163" t="str">
        <f t="shared" si="76"/>
        <v>-0,5 p.p.</v>
      </c>
    </row>
    <row r="164" spans="1:5" ht="15" customHeight="1" x14ac:dyDescent="0.35">
      <c r="A164" t="s">
        <v>1570</v>
      </c>
      <c r="B164" s="19" t="str">
        <f>ccaa!I80</f>
        <v>Comunitat Valenciana</v>
      </c>
      <c r="D164" t="s">
        <v>1622</v>
      </c>
      <c r="E164" t="str">
        <f t="shared" ref="E164" si="82">SUBSTITUTE(
SUBSTITUTE(
SUBSTITUTE(
SUBSTITUTE(
SUBSTITUTE(
SUBSTITUTE(
SUBSTITUTE(
SUBSTITUTE(B164,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Comunidad Valenciana</v>
      </c>
    </row>
    <row r="165" spans="1:5" ht="15" customHeight="1" x14ac:dyDescent="0.35">
      <c r="A165" t="s">
        <v>1571</v>
      </c>
      <c r="B165" s="19">
        <f>ccaa!J80</f>
        <v>0.59751618128102568</v>
      </c>
      <c r="D165" t="s">
        <v>1623</v>
      </c>
      <c r="E165" t="str">
        <f t="shared" si="76"/>
        <v>0,6 p.p.</v>
      </c>
    </row>
    <row r="166" spans="1:5" ht="15" customHeight="1" x14ac:dyDescent="0.35">
      <c r="A166" t="s">
        <v>1572</v>
      </c>
      <c r="B166" s="19" t="str">
        <f>ccaa!I81</f>
        <v>Madrid, Comunidad de</v>
      </c>
      <c r="D166" t="s">
        <v>1624</v>
      </c>
      <c r="E166" t="str">
        <f t="shared" ref="E166" si="83">SUBSTITUTE(
SUBSTITUTE(
SUBSTITUTE(
SUBSTITUTE(
SUBSTITUTE(
SUBSTITUTE(
SUBSTITUTE(
SUBSTITUTE(B166,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Comunidad de Madrid</v>
      </c>
    </row>
    <row r="167" spans="1:5" ht="15" customHeight="1" x14ac:dyDescent="0.35">
      <c r="A167" t="s">
        <v>1573</v>
      </c>
      <c r="B167" s="19">
        <f>ccaa!J81</f>
        <v>0.52929806534214929</v>
      </c>
      <c r="D167" t="s">
        <v>1625</v>
      </c>
      <c r="E167" t="str">
        <f t="shared" si="76"/>
        <v>0,5 p.p.</v>
      </c>
    </row>
    <row r="168" spans="1:5" ht="15" customHeight="1" x14ac:dyDescent="0.35">
      <c r="A168" t="s">
        <v>1574</v>
      </c>
      <c r="B168" s="19" t="str">
        <f>ccaa!I82</f>
        <v>Galicia</v>
      </c>
      <c r="D168" t="s">
        <v>1626</v>
      </c>
      <c r="E168" t="str">
        <f t="shared" ref="E168" si="84">SUBSTITUTE(
SUBSTITUTE(
SUBSTITUTE(
SUBSTITUTE(
SUBSTITUTE(
SUBSTITUTE(
SUBSTITUTE(
SUBSTITUTE(B168,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Galicia</v>
      </c>
    </row>
    <row r="169" spans="1:5" ht="15" customHeight="1" x14ac:dyDescent="0.35">
      <c r="A169" t="s">
        <v>1575</v>
      </c>
      <c r="B169" s="19">
        <f>ccaa!J82</f>
        <v>0.34276252582003447</v>
      </c>
      <c r="D169" t="s">
        <v>1627</v>
      </c>
      <c r="E169" t="str">
        <f t="shared" si="76"/>
        <v>0,3 p.p.</v>
      </c>
    </row>
    <row r="170" spans="1:5" ht="15" customHeight="1" x14ac:dyDescent="0.35">
      <c r="A170" t="s">
        <v>1576</v>
      </c>
      <c r="B170" s="19" t="str">
        <f>ccaa!I96</f>
        <v>Cataluña</v>
      </c>
      <c r="D170" t="s">
        <v>1628</v>
      </c>
      <c r="E170" t="str">
        <f t="shared" ref="E170" si="85">SUBSTITUTE(
SUBSTITUTE(
SUBSTITUTE(
SUBSTITUTE(
SUBSTITUTE(
SUBSTITUTE(
SUBSTITUTE(
SUBSTITUTE(B170,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Cataluña</v>
      </c>
    </row>
    <row r="171" spans="1:5" ht="15" customHeight="1" x14ac:dyDescent="0.35">
      <c r="A171" t="s">
        <v>1577</v>
      </c>
      <c r="B171" s="19">
        <f>ccaa!J96</f>
        <v>-1.1015164495306224</v>
      </c>
      <c r="D171" t="s">
        <v>1629</v>
      </c>
      <c r="E171" t="str">
        <f t="shared" si="76"/>
        <v>-1,1 p.p.</v>
      </c>
    </row>
    <row r="172" spans="1:5" ht="15" customHeight="1" x14ac:dyDescent="0.35">
      <c r="A172" t="s">
        <v>1578</v>
      </c>
      <c r="B172" s="19" t="str">
        <f>ccaa!I95</f>
        <v>Andalucía</v>
      </c>
      <c r="D172" t="s">
        <v>1630</v>
      </c>
      <c r="E172" t="str">
        <f t="shared" ref="E172" si="86">SUBSTITUTE(
SUBSTITUTE(
SUBSTITUTE(
SUBSTITUTE(
SUBSTITUTE(
SUBSTITUTE(
SUBSTITUTE(
SUBSTITUTE(B172,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Andalucía</v>
      </c>
    </row>
    <row r="173" spans="1:5" ht="15" customHeight="1" x14ac:dyDescent="0.35">
      <c r="A173" t="s">
        <v>1579</v>
      </c>
      <c r="B173" s="19">
        <f>ccaa!J95</f>
        <v>-0.78691488586542846</v>
      </c>
      <c r="D173" t="s">
        <v>1631</v>
      </c>
      <c r="E173" t="str">
        <f t="shared" si="76"/>
        <v>-0,8 p.p.</v>
      </c>
    </row>
    <row r="174" spans="1:5" ht="15" customHeight="1" x14ac:dyDescent="0.35">
      <c r="A174" t="s">
        <v>1580</v>
      </c>
      <c r="B174" s="19" t="str">
        <f>ccaa!I94</f>
        <v>Cantabria</v>
      </c>
      <c r="D174" t="s">
        <v>1632</v>
      </c>
      <c r="E174" t="str">
        <f t="shared" ref="E174" si="87">SUBSTITUTE(
SUBSTITUTE(
SUBSTITUTE(
SUBSTITUTE(
SUBSTITUTE(
SUBSTITUTE(
SUBSTITUTE(
SUBSTITUTE(B174,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Cantabria</v>
      </c>
    </row>
    <row r="175" spans="1:5" ht="15" customHeight="1" x14ac:dyDescent="0.35">
      <c r="A175" t="s">
        <v>1581</v>
      </c>
      <c r="B175" s="19">
        <f>ccaa!J94</f>
        <v>-0.49010687464316394</v>
      </c>
      <c r="D175" t="s">
        <v>1633</v>
      </c>
      <c r="E175" t="str">
        <f t="shared" si="76"/>
        <v>-0,5 p.p.</v>
      </c>
    </row>
    <row r="176" spans="1:5" ht="15" customHeight="1" x14ac:dyDescent="0.35">
      <c r="A176" t="s">
        <v>1582</v>
      </c>
      <c r="B176" s="19" t="str">
        <f>ccaa!E80</f>
        <v>Andalucía</v>
      </c>
      <c r="D176" t="s">
        <v>1634</v>
      </c>
      <c r="E176" t="str">
        <f t="shared" ref="E176" si="88">SUBSTITUTE(
SUBSTITUTE(
SUBSTITUTE(
SUBSTITUTE(
SUBSTITUTE(
SUBSTITUTE(
SUBSTITUTE(
SUBSTITUTE(B176,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Andalucía</v>
      </c>
    </row>
    <row r="177" spans="1:5" ht="15" customHeight="1" x14ac:dyDescent="0.35">
      <c r="A177" t="s">
        <v>1583</v>
      </c>
      <c r="B177" s="19">
        <f>ccaa!F80</f>
        <v>0.31455262435559433</v>
      </c>
      <c r="D177" t="s">
        <v>1635</v>
      </c>
      <c r="E177" t="str">
        <f t="shared" si="76"/>
        <v>0,3 p.p.</v>
      </c>
    </row>
    <row r="178" spans="1:5" ht="15" customHeight="1" x14ac:dyDescent="0.35">
      <c r="A178" t="s">
        <v>1584</v>
      </c>
      <c r="B178" s="19" t="str">
        <f>ccaa!E81</f>
        <v>Castilla y León</v>
      </c>
      <c r="D178" t="s">
        <v>1636</v>
      </c>
      <c r="E178" t="str">
        <f t="shared" ref="E178" si="89">SUBSTITUTE(
SUBSTITUTE(
SUBSTITUTE(
SUBSTITUTE(
SUBSTITUTE(
SUBSTITUTE(
SUBSTITUTE(
SUBSTITUTE(B178,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Castilla y León</v>
      </c>
    </row>
    <row r="179" spans="1:5" ht="15" customHeight="1" x14ac:dyDescent="0.35">
      <c r="A179" t="s">
        <v>1585</v>
      </c>
      <c r="B179" s="19">
        <f>ccaa!F81</f>
        <v>0.23266897104314388</v>
      </c>
      <c r="D179" t="s">
        <v>1637</v>
      </c>
      <c r="E179" t="str">
        <f t="shared" si="76"/>
        <v>0,2 p.p.</v>
      </c>
    </row>
    <row r="180" spans="1:5" ht="15" customHeight="1" x14ac:dyDescent="0.35">
      <c r="A180" t="s">
        <v>1586</v>
      </c>
      <c r="B180" s="19" t="str">
        <f>ccaa!E82</f>
        <v>Murcia, Región de</v>
      </c>
      <c r="D180" t="s">
        <v>1638</v>
      </c>
      <c r="E180" t="str">
        <f t="shared" ref="E180" si="90">SUBSTITUTE(
SUBSTITUTE(
SUBSTITUTE(
SUBSTITUTE(
SUBSTITUTE(
SUBSTITUTE(
SUBSTITUTE(
SUBSTITUTE(B180,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Murcia</v>
      </c>
    </row>
    <row r="181" spans="1:5" ht="15" customHeight="1" x14ac:dyDescent="0.35">
      <c r="A181" t="s">
        <v>1587</v>
      </c>
      <c r="B181" s="19">
        <f>ccaa!F82</f>
        <v>0.19181134497615282</v>
      </c>
      <c r="D181" t="s">
        <v>1639</v>
      </c>
      <c r="E181" t="str">
        <f t="shared" si="76"/>
        <v>0,2 p.p.</v>
      </c>
    </row>
    <row r="182" spans="1:5" ht="15" customHeight="1" x14ac:dyDescent="0.35">
      <c r="A182" t="s">
        <v>1588</v>
      </c>
      <c r="B182" s="19" t="str">
        <f>ccaa!E96</f>
        <v>Cataluña</v>
      </c>
      <c r="D182" t="s">
        <v>1640</v>
      </c>
      <c r="E182" t="str">
        <f t="shared" ref="E182" si="91">SUBSTITUTE(
SUBSTITUTE(
SUBSTITUTE(
SUBSTITUTE(
SUBSTITUTE(
SUBSTITUTE(
SUBSTITUTE(
SUBSTITUTE(B182,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Cataluña</v>
      </c>
    </row>
    <row r="183" spans="1:5" ht="15" customHeight="1" x14ac:dyDescent="0.35">
      <c r="A183" t="s">
        <v>1589</v>
      </c>
      <c r="B183" s="19">
        <f>ccaa!F96</f>
        <v>-1.3342078348055106</v>
      </c>
      <c r="D183" t="s">
        <v>1641</v>
      </c>
      <c r="E183" t="str">
        <f t="shared" si="76"/>
        <v>-1,3 p.p.</v>
      </c>
    </row>
    <row r="184" spans="1:5" ht="15" customHeight="1" x14ac:dyDescent="0.35">
      <c r="A184" t="s">
        <v>1590</v>
      </c>
      <c r="B184" s="19" t="str">
        <f>ccaa!E95</f>
        <v>País Vasco</v>
      </c>
      <c r="D184" t="s">
        <v>1642</v>
      </c>
      <c r="E184" t="str">
        <f t="shared" ref="E184" si="92">SUBSTITUTE(
SUBSTITUTE(
SUBSTITUTE(
SUBSTITUTE(
SUBSTITUTE(
SUBSTITUTE(
SUBSTITUTE(
SUBSTITUTE(B184,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País Vasco</v>
      </c>
    </row>
    <row r="185" spans="1:5" ht="15" customHeight="1" x14ac:dyDescent="0.35">
      <c r="A185" t="s">
        <v>1591</v>
      </c>
      <c r="B185" s="19">
        <f>ccaa!F95</f>
        <v>-0.42123943321396123</v>
      </c>
      <c r="D185" t="s">
        <v>1643</v>
      </c>
      <c r="E185" t="str">
        <f t="shared" si="76"/>
        <v>-0,4 p.p.</v>
      </c>
    </row>
    <row r="186" spans="1:5" ht="15" customHeight="1" x14ac:dyDescent="0.35">
      <c r="A186" t="s">
        <v>1592</v>
      </c>
      <c r="B186" s="19" t="str">
        <f>ccaa!E94</f>
        <v>Galicia</v>
      </c>
      <c r="D186" t="s">
        <v>1644</v>
      </c>
      <c r="E186" t="str">
        <f t="shared" ref="E186" si="93">SUBSTITUTE(
SUBSTITUTE(
SUBSTITUTE(
SUBSTITUTE(
SUBSTITUTE(
SUBSTITUTE(
SUBSTITUTE(
SUBSTITUTE(B186,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Galicia</v>
      </c>
    </row>
    <row r="187" spans="1:5" ht="15" customHeight="1" x14ac:dyDescent="0.35">
      <c r="A187" t="s">
        <v>1593</v>
      </c>
      <c r="B187" s="19">
        <f>ccaa!F94</f>
        <v>-0.29880350309931181</v>
      </c>
      <c r="D187" t="s">
        <v>1645</v>
      </c>
      <c r="E187" t="str">
        <f t="shared" si="76"/>
        <v>-0,3 p.p.</v>
      </c>
    </row>
    <row r="188" spans="1:5" ht="15" customHeight="1" x14ac:dyDescent="0.35">
      <c r="A188" t="s">
        <v>1594</v>
      </c>
      <c r="B188" s="19" t="str">
        <f>ccaa!M80</f>
        <v>Galicia</v>
      </c>
      <c r="D188" t="s">
        <v>1646</v>
      </c>
      <c r="E188" t="str">
        <f t="shared" ref="E188" si="94">SUBSTITUTE(
SUBSTITUTE(
SUBSTITUTE(
SUBSTITUTE(
SUBSTITUTE(
SUBSTITUTE(
SUBSTITUTE(
SUBSTITUTE(B188,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Galicia</v>
      </c>
    </row>
    <row r="189" spans="1:5" ht="15" customHeight="1" x14ac:dyDescent="0.35">
      <c r="A189" t="s">
        <v>1595</v>
      </c>
      <c r="B189" s="19">
        <f>ccaa!N80</f>
        <v>0.10930871955608147</v>
      </c>
      <c r="D189" t="s">
        <v>1647</v>
      </c>
      <c r="E189" t="str">
        <f t="shared" si="76"/>
        <v>0,1 p.p.</v>
      </c>
    </row>
    <row r="190" spans="1:5" ht="15" customHeight="1" x14ac:dyDescent="0.35">
      <c r="A190" t="s">
        <v>1596</v>
      </c>
      <c r="B190" s="19" t="str">
        <f>ccaa!M81</f>
        <v>Comunitat Valenciana</v>
      </c>
      <c r="D190" t="s">
        <v>1648</v>
      </c>
      <c r="E190" t="str">
        <f t="shared" ref="E190" si="95">SUBSTITUTE(
SUBSTITUTE(
SUBSTITUTE(
SUBSTITUTE(
SUBSTITUTE(
SUBSTITUTE(
SUBSTITUTE(
SUBSTITUTE(B190,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Comunidad Valenciana</v>
      </c>
    </row>
    <row r="191" spans="1:5" ht="15" customHeight="1" x14ac:dyDescent="0.35">
      <c r="A191" t="s">
        <v>1597</v>
      </c>
      <c r="B191" s="19">
        <f>ccaa!N81</f>
        <v>5.0437915634387424E-2</v>
      </c>
      <c r="D191" t="s">
        <v>1649</v>
      </c>
      <c r="E191" t="str">
        <f t="shared" si="76"/>
        <v>0,1 p.p.</v>
      </c>
    </row>
    <row r="192" spans="1:5" ht="15" customHeight="1" x14ac:dyDescent="0.35">
      <c r="A192" t="s">
        <v>1598</v>
      </c>
      <c r="B192" s="19" t="str">
        <f>ccaa!M82</f>
        <v>Navarra, Comunidad Foral de</v>
      </c>
      <c r="D192" t="s">
        <v>1650</v>
      </c>
      <c r="E192" t="str">
        <f t="shared" ref="E192" si="96">SUBSTITUTE(
SUBSTITUTE(
SUBSTITUTE(
SUBSTITUTE(
SUBSTITUTE(
SUBSTITUTE(
SUBSTITUTE(
SUBSTITUTE(B192,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Navarra</v>
      </c>
    </row>
    <row r="193" spans="1:5" ht="15" customHeight="1" x14ac:dyDescent="0.35">
      <c r="A193" t="s">
        <v>1599</v>
      </c>
      <c r="B193" s="19">
        <f>ccaa!N82</f>
        <v>4.5363314967786887E-2</v>
      </c>
      <c r="D193" t="s">
        <v>1651</v>
      </c>
      <c r="E193" t="str">
        <f t="shared" si="76"/>
        <v>0,0 p.p.</v>
      </c>
    </row>
    <row r="194" spans="1:5" ht="15" customHeight="1" x14ac:dyDescent="0.35">
      <c r="A194" t="s">
        <v>1600</v>
      </c>
      <c r="B194" s="19" t="str">
        <f>ccaa!M96</f>
        <v>Cataluña</v>
      </c>
      <c r="D194" t="s">
        <v>1652</v>
      </c>
      <c r="E194" t="str">
        <f t="shared" ref="E194" si="97">SUBSTITUTE(
SUBSTITUTE(
SUBSTITUTE(
SUBSTITUTE(
SUBSTITUTE(
SUBSTITUTE(
SUBSTITUTE(
SUBSTITUTE(B194,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Cataluña</v>
      </c>
    </row>
    <row r="195" spans="1:5" ht="15" customHeight="1" x14ac:dyDescent="0.35">
      <c r="A195" t="s">
        <v>1601</v>
      </c>
      <c r="B195" s="19">
        <f>ccaa!N96</f>
        <v>-1.6264333171721406</v>
      </c>
      <c r="D195" t="s">
        <v>1653</v>
      </c>
      <c r="E195" t="str">
        <f t="shared" si="76"/>
        <v>-1,6 p.p.</v>
      </c>
    </row>
    <row r="196" spans="1:5" ht="15" customHeight="1" x14ac:dyDescent="0.35">
      <c r="A196" t="s">
        <v>1602</v>
      </c>
      <c r="B196" s="19" t="str">
        <f>ccaa!M95</f>
        <v>Andalucía</v>
      </c>
      <c r="D196" t="s">
        <v>1654</v>
      </c>
      <c r="E196" t="str">
        <f t="shared" ref="E196" si="98">SUBSTITUTE(
SUBSTITUTE(
SUBSTITUTE(
SUBSTITUTE(
SUBSTITUTE(
SUBSTITUTE(
SUBSTITUTE(
SUBSTITUTE(B196,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Andalucía</v>
      </c>
    </row>
    <row r="197" spans="1:5" ht="15" customHeight="1" x14ac:dyDescent="0.35">
      <c r="A197" t="s">
        <v>1603</v>
      </c>
      <c r="B197" s="19">
        <f>ccaa!N95</f>
        <v>-1.2687460250900739</v>
      </c>
      <c r="D197" t="s">
        <v>1655</v>
      </c>
      <c r="E197" t="str">
        <f t="shared" si="76"/>
        <v>-1,3 p.p.</v>
      </c>
    </row>
    <row r="198" spans="1:5" ht="15" customHeight="1" x14ac:dyDescent="0.35">
      <c r="A198" t="s">
        <v>1604</v>
      </c>
      <c r="B198" s="19" t="str">
        <f>ccaa!M94</f>
        <v>Murcia, Región de</v>
      </c>
      <c r="D198" t="s">
        <v>1656</v>
      </c>
      <c r="E198" t="str">
        <f t="shared" ref="E198" si="99">SUBSTITUTE(
SUBSTITUTE(
SUBSTITUTE(
SUBSTITUTE(
SUBSTITUTE(
SUBSTITUTE(
SUBSTITUTE(
SUBSTITUTE(B198,
"Comunitat Valenciana","Comunidad Valenciana"),
"Balears, Illes","Baleares"),
"Rioja, La","La Rioja"),
"Madrid, Comunidad de","Comunidad de Madrid"),
"Asturias, Principado de","Asturias"),
"Murcia, Región de","Murcia"),
"Navarra, Comunidad Foral de","Navarra"),
"Castilla-La Mancha","Castilla la Mancha")</f>
        <v>Murcia</v>
      </c>
    </row>
    <row r="199" spans="1:5" ht="15" customHeight="1" x14ac:dyDescent="0.35">
      <c r="A199" t="s">
        <v>1605</v>
      </c>
      <c r="B199" s="19">
        <f>ccaa!N94</f>
        <v>-0.62909140199278279</v>
      </c>
      <c r="D199" t="s">
        <v>1657</v>
      </c>
      <c r="E199" t="str">
        <f t="shared" si="76"/>
        <v>-0,6 p.p.</v>
      </c>
    </row>
  </sheetData>
  <mergeCells count="14">
    <mergeCell ref="K12:U12"/>
    <mergeCell ref="K25:U25"/>
    <mergeCell ref="K2:U2"/>
    <mergeCell ref="K3:O3"/>
    <mergeCell ref="Q3:U3"/>
    <mergeCell ref="K15:U15"/>
    <mergeCell ref="K17:L17"/>
    <mergeCell ref="N17:O17"/>
    <mergeCell ref="Q17:R17"/>
    <mergeCell ref="T17:U17"/>
    <mergeCell ref="K4:L4"/>
    <mergeCell ref="N4:O4"/>
    <mergeCell ref="Q4:R4"/>
    <mergeCell ref="T4:U4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Props1.xml><?xml version="1.0" encoding="utf-8"?>
<ds:datastoreItem xmlns:ds="http://schemas.openxmlformats.org/officeDocument/2006/customXml" ds:itemID="{E0CA87B8-407D-4DA1-BFA2-79F5C5E961C6}">
  <ds:schemaRefs/>
</ds:datastoreItem>
</file>

<file path=customXml/itemProps2.xml><?xml version="1.0" encoding="utf-8"?>
<ds:datastoreItem xmlns:ds="http://schemas.openxmlformats.org/officeDocument/2006/customXml" ds:itemID="{0721AD24-C5A9-4071-8A58-774E6AC31D88}">
  <ds:schemaRefs/>
</ds:datastoreItem>
</file>

<file path=customXml/itemProps3.xml><?xml version="1.0" encoding="utf-8"?>
<ds:datastoreItem xmlns:ds="http://schemas.openxmlformats.org/officeDocument/2006/customXml" ds:itemID="{EE5A0513-CE38-4B23-87A8-3FC0A4852B56}">
  <ds:schemaRefs/>
</ds:datastoreItem>
</file>

<file path=customXml/itemProps4.xml><?xml version="1.0" encoding="utf-8"?>
<ds:datastoreItem xmlns:ds="http://schemas.openxmlformats.org/officeDocument/2006/customXml" ds:itemID="{878A4A83-981A-4DA6-A67B-2C71E30A8D0B}">
  <ds:schemaRefs/>
</ds:datastoreItem>
</file>

<file path=customXml/itemProps5.xml><?xml version="1.0" encoding="utf-8"?>
<ds:datastoreItem xmlns:ds="http://schemas.openxmlformats.org/officeDocument/2006/customXml" ds:itemID="{169AD18D-87A5-42FE-92AD-ADC0B456AE60}">
  <ds:schemaRefs/>
</ds:datastoreItem>
</file>

<file path=customXml/itemProps6.xml><?xml version="1.0" encoding="utf-8"?>
<ds:datastoreItem xmlns:ds="http://schemas.openxmlformats.org/officeDocument/2006/customXml" ds:itemID="{825D088F-4951-4E33-ADB4-079C9FF9945D}">
  <ds:schemaRefs/>
</ds:datastoreItem>
</file>

<file path=customXml/itemProps7.xml><?xml version="1.0" encoding="utf-8"?>
<ds:datastoreItem xmlns:ds="http://schemas.openxmlformats.org/officeDocument/2006/customXml" ds:itemID="{F50A34E6-96F5-4F29-918D-3B1E5D69DE26}">
  <ds:schemaRefs/>
</ds:datastoreItem>
</file>

<file path=customXml/itemProps8.xml><?xml version="1.0" encoding="utf-8"?>
<ds:datastoreItem xmlns:ds="http://schemas.openxmlformats.org/officeDocument/2006/customXml" ds:itemID="{110FC7DC-D32B-4A7F-AA38-2373A226F631}">
  <ds:schemaRefs/>
</ds:datastoreItem>
</file>

<file path=customXml/itemProps9.xml><?xml version="1.0" encoding="utf-8"?>
<ds:datastoreItem xmlns:ds="http://schemas.openxmlformats.org/officeDocument/2006/customXml" ds:itemID="{17746EB3-236E-44CA-B224-B12A6F3329C3}">
  <ds:schemaRefs/>
</ds:datastoreItem>
</file>

<file path=customXml/itemProps10.xml><?xml version="1.0" encoding="utf-8"?>
<ds:datastoreItem xmlns:ds="http://schemas.openxmlformats.org/officeDocument/2006/customXml" ds:itemID="{4DE094EF-65A1-4A66-81FD-7785286E847F}">
  <ds:schemaRefs/>
</ds:datastoreItem>
</file>

<file path=customXml/itemProps11.xml><?xml version="1.0" encoding="utf-8"?>
<ds:datastoreItem xmlns:ds="http://schemas.openxmlformats.org/officeDocument/2006/customXml" ds:itemID="{C2C44167-C193-4105-AEB1-97CB86BE9533}">
  <ds:schemaRefs/>
</ds:datastoreItem>
</file>

<file path=customXml/itemProps12.xml><?xml version="1.0" encoding="utf-8"?>
<ds:datastoreItem xmlns:ds="http://schemas.openxmlformats.org/officeDocument/2006/customXml" ds:itemID="{BD4ED980-B78D-449D-8EAA-D13D14A145D0}">
  <ds:schemaRefs/>
</ds:datastoreItem>
</file>

<file path=customXml/itemProps13.xml><?xml version="1.0" encoding="utf-8"?>
<ds:datastoreItem xmlns:ds="http://schemas.openxmlformats.org/officeDocument/2006/customXml" ds:itemID="{1121B47C-D353-4D54-B2BD-3BEF0FD7FF34}">
  <ds:schemaRefs/>
</ds:datastoreItem>
</file>

<file path=customXml/itemProps14.xml><?xml version="1.0" encoding="utf-8"?>
<ds:datastoreItem xmlns:ds="http://schemas.openxmlformats.org/officeDocument/2006/customXml" ds:itemID="{BEF5FCE7-B937-468F-9368-FA9BCD446B7E}">
  <ds:schemaRefs/>
</ds:datastoreItem>
</file>

<file path=customXml/itemProps15.xml><?xml version="1.0" encoding="utf-8"?>
<ds:datastoreItem xmlns:ds="http://schemas.openxmlformats.org/officeDocument/2006/customXml" ds:itemID="{144FAF95-99E4-4771-A372-70852B44D7A0}">
  <ds:schemaRefs/>
</ds:datastoreItem>
</file>

<file path=customXml/itemProps16.xml><?xml version="1.0" encoding="utf-8"?>
<ds:datastoreItem xmlns:ds="http://schemas.openxmlformats.org/officeDocument/2006/customXml" ds:itemID="{67F897C8-D151-47CC-8C08-0C00CDFDB68F}">
  <ds:schemaRefs/>
</ds:datastoreItem>
</file>

<file path=customXml/itemProps17.xml><?xml version="1.0" encoding="utf-8"?>
<ds:datastoreItem xmlns:ds="http://schemas.openxmlformats.org/officeDocument/2006/customXml" ds:itemID="{EC701428-5580-45FA-B429-6DA4CFD70766}">
  <ds:schemaRefs/>
</ds:datastoreItem>
</file>

<file path=customXml/itemProps18.xml><?xml version="1.0" encoding="utf-8"?>
<ds:datastoreItem xmlns:ds="http://schemas.openxmlformats.org/officeDocument/2006/customXml" ds:itemID="{A1F81C7F-994F-4F3D-9B04-76F8F3CA2C8B}">
  <ds:schemaRefs/>
</ds:datastoreItem>
</file>

<file path=customXml/itemProps19.xml><?xml version="1.0" encoding="utf-8"?>
<ds:datastoreItem xmlns:ds="http://schemas.openxmlformats.org/officeDocument/2006/customXml" ds:itemID="{DC1420B8-20F0-4DA3-8348-07D9BE572696}">
  <ds:schemaRefs/>
</ds:datastoreItem>
</file>

<file path=customXml/itemProps20.xml><?xml version="1.0" encoding="utf-8"?>
<ds:datastoreItem xmlns:ds="http://schemas.openxmlformats.org/officeDocument/2006/customXml" ds:itemID="{D07AC8C1-C767-4CD5-8151-C75D76B7E95C}">
  <ds:schemaRefs/>
</ds:datastoreItem>
</file>

<file path=customXml/itemProps21.xml><?xml version="1.0" encoding="utf-8"?>
<ds:datastoreItem xmlns:ds="http://schemas.openxmlformats.org/officeDocument/2006/customXml" ds:itemID="{FED2BB5F-F40A-4490-B1F7-AB162276925D}">
  <ds:schemaRefs/>
</ds:datastoreItem>
</file>

<file path=customXml/itemProps22.xml><?xml version="1.0" encoding="utf-8"?>
<ds:datastoreItem xmlns:ds="http://schemas.openxmlformats.org/officeDocument/2006/customXml" ds:itemID="{973FD239-C06D-446B-A00A-E1FF33C96623}">
  <ds:schemaRefs/>
</ds:datastoreItem>
</file>

<file path=customXml/itemProps23.xml><?xml version="1.0" encoding="utf-8"?>
<ds:datastoreItem xmlns:ds="http://schemas.openxmlformats.org/officeDocument/2006/customXml" ds:itemID="{6D29CA6F-4FC4-4F1F-BA41-492B545AD194}">
  <ds:schemaRefs/>
</ds:datastoreItem>
</file>

<file path=customXml/itemProps24.xml><?xml version="1.0" encoding="utf-8"?>
<ds:datastoreItem xmlns:ds="http://schemas.openxmlformats.org/officeDocument/2006/customXml" ds:itemID="{05CAEA64-A6A0-4119-9BEC-07D9D5B8BCC4}">
  <ds:schemaRefs/>
</ds:datastoreItem>
</file>

<file path=customXml/itemProps25.xml><?xml version="1.0" encoding="utf-8"?>
<ds:datastoreItem xmlns:ds="http://schemas.openxmlformats.org/officeDocument/2006/customXml" ds:itemID="{83DBF427-D48D-4810-8FE6-3C33FB54268D}">
  <ds:schemaRefs/>
</ds:datastoreItem>
</file>

<file path=customXml/itemProps26.xml><?xml version="1.0" encoding="utf-8"?>
<ds:datastoreItem xmlns:ds="http://schemas.openxmlformats.org/officeDocument/2006/customXml" ds:itemID="{5E7188C7-E176-422A-BB02-559E33EE07A0}">
  <ds:schemaRefs/>
</ds:datastoreItem>
</file>

<file path=customXml/itemProps27.xml><?xml version="1.0" encoding="utf-8"?>
<ds:datastoreItem xmlns:ds="http://schemas.openxmlformats.org/officeDocument/2006/customXml" ds:itemID="{4DDDF05B-24FE-44DF-9614-586B23D6AF5E}">
  <ds:schemaRefs/>
</ds:datastoreItem>
</file>

<file path=customXml/itemProps28.xml><?xml version="1.0" encoding="utf-8"?>
<ds:datastoreItem xmlns:ds="http://schemas.openxmlformats.org/officeDocument/2006/customXml" ds:itemID="{63139714-5F1D-43F0-BAF5-739E6B3D34AD}">
  <ds:schemaRefs/>
</ds:datastoreItem>
</file>

<file path=customXml/itemProps29.xml><?xml version="1.0" encoding="utf-8"?>
<ds:datastoreItem xmlns:ds="http://schemas.openxmlformats.org/officeDocument/2006/customXml" ds:itemID="{EAD60E43-2A57-4B19-8887-BC7DCE93EB38}">
  <ds:schemaRefs/>
</ds:datastoreItem>
</file>

<file path=customXml/itemProps30.xml><?xml version="1.0" encoding="utf-8"?>
<ds:datastoreItem xmlns:ds="http://schemas.openxmlformats.org/officeDocument/2006/customXml" ds:itemID="{256C1B48-B0CD-4ABD-818D-EF879CF56348}">
  <ds:schemaRefs/>
</ds:datastoreItem>
</file>

<file path=customXml/itemProps31.xml><?xml version="1.0" encoding="utf-8"?>
<ds:datastoreItem xmlns:ds="http://schemas.openxmlformats.org/officeDocument/2006/customXml" ds:itemID="{539B2B20-0652-42F5-8818-DC6094C87C9E}">
  <ds:schemaRefs/>
</ds:datastoreItem>
</file>

<file path=customXml/itemProps32.xml><?xml version="1.0" encoding="utf-8"?>
<ds:datastoreItem xmlns:ds="http://schemas.openxmlformats.org/officeDocument/2006/customXml" ds:itemID="{22140576-2627-4B91-9531-2EE9501D78A8}">
  <ds:schemaRefs/>
</ds:datastoreItem>
</file>

<file path=customXml/itemProps33.xml><?xml version="1.0" encoding="utf-8"?>
<ds:datastoreItem xmlns:ds="http://schemas.openxmlformats.org/officeDocument/2006/customXml" ds:itemID="{C73E4D0E-DD27-40FA-BB9A-CB35312982C0}">
  <ds:schemaRefs/>
</ds:datastoreItem>
</file>

<file path=customXml/itemProps34.xml><?xml version="1.0" encoding="utf-8"?>
<ds:datastoreItem xmlns:ds="http://schemas.openxmlformats.org/officeDocument/2006/customXml" ds:itemID="{84CD51BC-7867-4FDC-8F96-EE8FEAA8624C}">
  <ds:schemaRefs/>
</ds:datastoreItem>
</file>

<file path=customXml/itemProps35.xml><?xml version="1.0" encoding="utf-8"?>
<ds:datastoreItem xmlns:ds="http://schemas.openxmlformats.org/officeDocument/2006/customXml" ds:itemID="{028214FE-EFB7-4F95-8F72-10111E0468FB}">
  <ds:schemaRefs/>
</ds:datastoreItem>
</file>

<file path=customXml/itemProps36.xml><?xml version="1.0" encoding="utf-8"?>
<ds:datastoreItem xmlns:ds="http://schemas.openxmlformats.org/officeDocument/2006/customXml" ds:itemID="{278935CF-12B7-4142-8773-E719B2913E43}">
  <ds:schemaRefs/>
</ds:datastoreItem>
</file>

<file path=customXml/itemProps37.xml><?xml version="1.0" encoding="utf-8"?>
<ds:datastoreItem xmlns:ds="http://schemas.openxmlformats.org/officeDocument/2006/customXml" ds:itemID="{2D93D657-4935-47AC-8CCC-E7074C39E4E8}">
  <ds:schemaRefs/>
</ds:datastoreItem>
</file>

<file path=customXml/itemProps38.xml><?xml version="1.0" encoding="utf-8"?>
<ds:datastoreItem xmlns:ds="http://schemas.openxmlformats.org/officeDocument/2006/customXml" ds:itemID="{BD462E7C-84F2-4CFE-9DA0-499D46666785}">
  <ds:schemaRefs/>
</ds:datastoreItem>
</file>

<file path=customXml/itemProps39.xml><?xml version="1.0" encoding="utf-8"?>
<ds:datastoreItem xmlns:ds="http://schemas.openxmlformats.org/officeDocument/2006/customXml" ds:itemID="{E9C3EB1B-1E00-4CF2-BEC1-C3729BE66435}">
  <ds:schemaRefs/>
</ds:datastoreItem>
</file>

<file path=customXml/itemProps40.xml><?xml version="1.0" encoding="utf-8"?>
<ds:datastoreItem xmlns:ds="http://schemas.openxmlformats.org/officeDocument/2006/customXml" ds:itemID="{5148C0D3-6EB4-40A8-BFA9-877D957B76B0}">
  <ds:schemaRefs/>
</ds:datastoreItem>
</file>

<file path=customXml/itemProps41.xml><?xml version="1.0" encoding="utf-8"?>
<ds:datastoreItem xmlns:ds="http://schemas.openxmlformats.org/officeDocument/2006/customXml" ds:itemID="{943F7D25-F8A5-4C9B-A242-1DE2183C2F52}">
  <ds:schemaRefs/>
</ds:datastoreItem>
</file>

<file path=customXml/itemProps42.xml><?xml version="1.0" encoding="utf-8"?>
<ds:datastoreItem xmlns:ds="http://schemas.openxmlformats.org/officeDocument/2006/customXml" ds:itemID="{09510B42-2468-4F68-8C8B-259B2E2A93D0}">
  <ds:schemaRefs/>
</ds:datastoreItem>
</file>

<file path=customXml/itemProps43.xml><?xml version="1.0" encoding="utf-8"?>
<ds:datastoreItem xmlns:ds="http://schemas.openxmlformats.org/officeDocument/2006/customXml" ds:itemID="{E7CEF87F-7ABB-48D8-BDE7-9763970D4AAE}">
  <ds:schemaRefs/>
</ds:datastoreItem>
</file>

<file path=customXml/itemProps44.xml><?xml version="1.0" encoding="utf-8"?>
<ds:datastoreItem xmlns:ds="http://schemas.openxmlformats.org/officeDocument/2006/customXml" ds:itemID="{0ACC6B1B-6E58-4A6D-AC29-25DCC2FCDB09}">
  <ds:schemaRefs>
    <ds:schemaRef ds:uri="http://schemas.microsoft.com/DataMashup"/>
  </ds:schemaRefs>
</ds:datastoreItem>
</file>

<file path=customXml/itemProps45.xml><?xml version="1.0" encoding="utf-8"?>
<ds:datastoreItem xmlns:ds="http://schemas.openxmlformats.org/officeDocument/2006/customXml" ds:itemID="{6DE3E7F2-726E-489D-A766-FD37A1468299}">
  <ds:schemaRefs/>
</ds:datastoreItem>
</file>

<file path=customXml/itemProps46.xml><?xml version="1.0" encoding="utf-8"?>
<ds:datastoreItem xmlns:ds="http://schemas.openxmlformats.org/officeDocument/2006/customXml" ds:itemID="{7D08DF1A-C354-4C68-9171-01F92E29289E}">
  <ds:schemaRefs/>
</ds:datastoreItem>
</file>

<file path=customXml/itemProps47.xml><?xml version="1.0" encoding="utf-8"?>
<ds:datastoreItem xmlns:ds="http://schemas.openxmlformats.org/officeDocument/2006/customXml" ds:itemID="{5A574BD4-CD91-4F3A-A07C-A34DBBAD10A0}">
  <ds:schemaRefs/>
</ds:datastoreItem>
</file>

<file path=customXml/itemProps48.xml><?xml version="1.0" encoding="utf-8"?>
<ds:datastoreItem xmlns:ds="http://schemas.openxmlformats.org/officeDocument/2006/customXml" ds:itemID="{4FFF4BE0-2085-4BEF-BD9F-62598C772148}">
  <ds:schemaRefs/>
</ds:datastoreItem>
</file>

<file path=customXml/itemProps49.xml><?xml version="1.0" encoding="utf-8"?>
<ds:datastoreItem xmlns:ds="http://schemas.openxmlformats.org/officeDocument/2006/customXml" ds:itemID="{DD02E216-F0CC-4D86-A58B-0BD4E8966B9E}">
  <ds:schemaRefs/>
</ds:datastoreItem>
</file>

<file path=customXml/itemProps50.xml><?xml version="1.0" encoding="utf-8"?>
<ds:datastoreItem xmlns:ds="http://schemas.openxmlformats.org/officeDocument/2006/customXml" ds:itemID="{A249DF0D-58DF-4774-907A-E0A78AA80B16}">
  <ds:schemaRefs/>
</ds:datastoreItem>
</file>

<file path=customXml/itemProps51.xml><?xml version="1.0" encoding="utf-8"?>
<ds:datastoreItem xmlns:ds="http://schemas.openxmlformats.org/officeDocument/2006/customXml" ds:itemID="{68426A29-2672-49A5-A23B-100FE2E0C23D}">
  <ds:schemaRefs/>
</ds:datastoreItem>
</file>

<file path=customXml/itemProps52.xml><?xml version="1.0" encoding="utf-8"?>
<ds:datastoreItem xmlns:ds="http://schemas.openxmlformats.org/officeDocument/2006/customXml" ds:itemID="{B1506899-7637-44B9-9A79-CD8C30CD9B2A}">
  <ds:schemaRefs/>
</ds:datastoreItem>
</file>

<file path=customXml/itemProps53.xml><?xml version="1.0" encoding="utf-8"?>
<ds:datastoreItem xmlns:ds="http://schemas.openxmlformats.org/officeDocument/2006/customXml" ds:itemID="{9D751DFA-11D8-4E94-95BC-23613D252754}">
  <ds:schemaRefs/>
</ds:datastoreItem>
</file>

<file path=customXml/itemProps54.xml><?xml version="1.0" encoding="utf-8"?>
<ds:datastoreItem xmlns:ds="http://schemas.openxmlformats.org/officeDocument/2006/customXml" ds:itemID="{8F2C29B5-8BB7-4F1D-908C-36AB39805482}">
  <ds:schemaRefs/>
</ds:datastoreItem>
</file>

<file path=customXml/itemProps55.xml><?xml version="1.0" encoding="utf-8"?>
<ds:datastoreItem xmlns:ds="http://schemas.openxmlformats.org/officeDocument/2006/customXml" ds:itemID="{2D253D33-85E2-47D6-8A28-AFBD67D9BCEE}">
  <ds:schemaRefs/>
</ds:datastoreItem>
</file>

<file path=customXml/itemProps56.xml><?xml version="1.0" encoding="utf-8"?>
<ds:datastoreItem xmlns:ds="http://schemas.openxmlformats.org/officeDocument/2006/customXml" ds:itemID="{E843E115-D3AC-4C54-B430-BDA6F0399703}">
  <ds:schemaRefs/>
</ds:datastoreItem>
</file>

<file path=customXml/itemProps57.xml><?xml version="1.0" encoding="utf-8"?>
<ds:datastoreItem xmlns:ds="http://schemas.openxmlformats.org/officeDocument/2006/customXml" ds:itemID="{230790DE-461C-4D9A-A064-A42559EA06B1}">
  <ds:schemaRefs/>
</ds:datastoreItem>
</file>

<file path=customXml/itemProps58.xml><?xml version="1.0" encoding="utf-8"?>
<ds:datastoreItem xmlns:ds="http://schemas.openxmlformats.org/officeDocument/2006/customXml" ds:itemID="{A81BE2DE-1764-4670-9BFA-129F19572FF1}">
  <ds:schemaRefs/>
</ds:datastoreItem>
</file>

<file path=customXml/itemProps59.xml><?xml version="1.0" encoding="utf-8"?>
<ds:datastoreItem xmlns:ds="http://schemas.openxmlformats.org/officeDocument/2006/customXml" ds:itemID="{EA99681D-0826-40BA-B19E-017C04AC05F8}">
  <ds:schemaRefs/>
</ds:datastoreItem>
</file>

<file path=customXml/itemProps60.xml><?xml version="1.0" encoding="utf-8"?>
<ds:datastoreItem xmlns:ds="http://schemas.openxmlformats.org/officeDocument/2006/customXml" ds:itemID="{75166B75-4387-4FC3-8EB4-0C5406DE4AE5}">
  <ds:schemaRefs/>
</ds:datastoreItem>
</file>

<file path=customXml/itemProps61.xml><?xml version="1.0" encoding="utf-8"?>
<ds:datastoreItem xmlns:ds="http://schemas.openxmlformats.org/officeDocument/2006/customXml" ds:itemID="{D36C7FF8-76E0-4882-82E4-CC83AA63FD45}">
  <ds:schemaRefs/>
</ds:datastoreItem>
</file>

<file path=customXml/itemProps62.xml><?xml version="1.0" encoding="utf-8"?>
<ds:datastoreItem xmlns:ds="http://schemas.openxmlformats.org/officeDocument/2006/customXml" ds:itemID="{69431AC5-B9C2-48A7-BE40-0EC8EC30D90B}">
  <ds:schemaRefs/>
</ds:datastoreItem>
</file>

<file path=customXml/itemProps63.xml><?xml version="1.0" encoding="utf-8"?>
<ds:datastoreItem xmlns:ds="http://schemas.openxmlformats.org/officeDocument/2006/customXml" ds:itemID="{1DD21B66-9651-45F5-899D-C3257E84E9C3}">
  <ds:schemaRefs/>
</ds:datastoreItem>
</file>

<file path=customXml/itemProps64.xml><?xml version="1.0" encoding="utf-8"?>
<ds:datastoreItem xmlns:ds="http://schemas.openxmlformats.org/officeDocument/2006/customXml" ds:itemID="{70D92FA2-4189-4054-AFF4-4C29DE556BEF}">
  <ds:schemaRefs/>
</ds:datastoreItem>
</file>

<file path=customXml/itemProps65.xml><?xml version="1.0" encoding="utf-8"?>
<ds:datastoreItem xmlns:ds="http://schemas.openxmlformats.org/officeDocument/2006/customXml" ds:itemID="{C039EFDA-07D2-45F9-8452-0B5A8D1ACCE2}">
  <ds:schemaRefs/>
</ds:datastoreItem>
</file>

<file path=customXml/itemProps66.xml><?xml version="1.0" encoding="utf-8"?>
<ds:datastoreItem xmlns:ds="http://schemas.openxmlformats.org/officeDocument/2006/customXml" ds:itemID="{EAEA34C8-92C5-4D6B-AFC9-CF38BC0EAE0E}">
  <ds:schemaRefs/>
</ds:datastoreItem>
</file>

<file path=customXml/itemProps67.xml><?xml version="1.0" encoding="utf-8"?>
<ds:datastoreItem xmlns:ds="http://schemas.openxmlformats.org/officeDocument/2006/customXml" ds:itemID="{19B1A9BA-2F97-43C8-A5A7-87DCEE011D6A}">
  <ds:schemaRefs/>
</ds:datastoreItem>
</file>

<file path=customXml/itemProps68.xml><?xml version="1.0" encoding="utf-8"?>
<ds:datastoreItem xmlns:ds="http://schemas.openxmlformats.org/officeDocument/2006/customXml" ds:itemID="{5D5ACDD8-41BA-4318-9188-184E5BDB5085}">
  <ds:schemaRefs/>
</ds:datastoreItem>
</file>

<file path=customXml/itemProps69.xml><?xml version="1.0" encoding="utf-8"?>
<ds:datastoreItem xmlns:ds="http://schemas.openxmlformats.org/officeDocument/2006/customXml" ds:itemID="{5E8CB547-FFA7-4088-BB82-988EA3310590}">
  <ds:schemaRefs/>
</ds:datastoreItem>
</file>

<file path=customXml/itemProps70.xml><?xml version="1.0" encoding="utf-8"?>
<ds:datastoreItem xmlns:ds="http://schemas.openxmlformats.org/officeDocument/2006/customXml" ds:itemID="{73922512-884E-4647-BEC2-A04E5F9ACDF1}">
  <ds:schemaRefs/>
</ds:datastoreItem>
</file>

<file path=customXml/itemProps71.xml><?xml version="1.0" encoding="utf-8"?>
<ds:datastoreItem xmlns:ds="http://schemas.openxmlformats.org/officeDocument/2006/customXml" ds:itemID="{D65E6213-93EA-4725-892C-1F6567CDE293}">
  <ds:schemaRefs/>
</ds:datastoreItem>
</file>

<file path=customXml/itemProps72.xml><?xml version="1.0" encoding="utf-8"?>
<ds:datastoreItem xmlns:ds="http://schemas.openxmlformats.org/officeDocument/2006/customXml" ds:itemID="{DEB0847B-8E80-48AC-8EE4-B2754D83A099}">
  <ds:schemaRefs/>
</ds:datastoreItem>
</file>

<file path=customXml/itemProps73.xml><?xml version="1.0" encoding="utf-8"?>
<ds:datastoreItem xmlns:ds="http://schemas.openxmlformats.org/officeDocument/2006/customXml" ds:itemID="{2BAD8203-A692-4340-A906-51CF9A60D657}">
  <ds:schemaRefs/>
</ds:datastoreItem>
</file>

<file path=customXml/itemProps74.xml><?xml version="1.0" encoding="utf-8"?>
<ds:datastoreItem xmlns:ds="http://schemas.openxmlformats.org/officeDocument/2006/customXml" ds:itemID="{A4AE4823-8E84-40C6-BBE3-C182ECFB4622}">
  <ds:schemaRefs/>
</ds:datastoreItem>
</file>

<file path=customXml/itemProps75.xml><?xml version="1.0" encoding="utf-8"?>
<ds:datastoreItem xmlns:ds="http://schemas.openxmlformats.org/officeDocument/2006/customXml" ds:itemID="{D59DAFF3-1563-40AF-845C-0D68487DA712}">
  <ds:schemaRefs/>
</ds:datastoreItem>
</file>

<file path=customXml/itemProps76.xml><?xml version="1.0" encoding="utf-8"?>
<ds:datastoreItem xmlns:ds="http://schemas.openxmlformats.org/officeDocument/2006/customXml" ds:itemID="{663DC406-581D-4C4F-B538-1288B2ADFB6A}">
  <ds:schemaRefs/>
</ds:datastoreItem>
</file>

<file path=customXml/itemProps77.xml><?xml version="1.0" encoding="utf-8"?>
<ds:datastoreItem xmlns:ds="http://schemas.openxmlformats.org/officeDocument/2006/customXml" ds:itemID="{735FAE35-A366-403A-9D70-04103A24F571}">
  <ds:schemaRefs/>
</ds:datastoreItem>
</file>

<file path=customXml/itemProps78.xml><?xml version="1.0" encoding="utf-8"?>
<ds:datastoreItem xmlns:ds="http://schemas.openxmlformats.org/officeDocument/2006/customXml" ds:itemID="{8B38446B-D016-4541-AD5E-D6CEBA3716EF}">
  <ds:schemaRefs/>
</ds:datastoreItem>
</file>

<file path=customXml/itemProps79.xml><?xml version="1.0" encoding="utf-8"?>
<ds:datastoreItem xmlns:ds="http://schemas.openxmlformats.org/officeDocument/2006/customXml" ds:itemID="{F3B566B1-2194-4BA8-BEA3-8B98207A100C}">
  <ds:schemaRefs/>
</ds:datastoreItem>
</file>

<file path=customXml/itemProps80.xml><?xml version="1.0" encoding="utf-8"?>
<ds:datastoreItem xmlns:ds="http://schemas.openxmlformats.org/officeDocument/2006/customXml" ds:itemID="{55D4326B-75AE-4BA9-A3CE-4DEEA170E76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</vt:i4>
      </vt:variant>
    </vt:vector>
  </HeadingPairs>
  <TitlesOfParts>
    <vt:vector size="22" baseType="lpstr">
      <vt:lpstr>Doc</vt:lpstr>
      <vt:lpstr>ccaa</vt:lpstr>
      <vt:lpstr>taric_x</vt:lpstr>
      <vt:lpstr>taric_m</vt:lpstr>
      <vt:lpstr>paises_x</vt:lpstr>
      <vt:lpstr>paises_m</vt:lpstr>
      <vt:lpstr>notcoy</vt:lpstr>
      <vt:lpstr>notcgraaux</vt:lpstr>
      <vt:lpstr>notcoygra</vt:lpstr>
      <vt:lpstr>notri</vt:lpstr>
      <vt:lpstr>ecofro</vt:lpstr>
      <vt:lpstr>ccaa(det)</vt:lpstr>
      <vt:lpstr>con</vt:lpstr>
      <vt:lpstr>contri</vt:lpstr>
      <vt:lpstr>contripaises</vt:lpstr>
      <vt:lpstr>sal</vt:lpstr>
      <vt:lpstr>salidas</vt:lpstr>
      <vt:lpstr>ano</vt:lpstr>
      <vt:lpstr>mes</vt:lpstr>
      <vt:lpstr>region1</vt:lpstr>
      <vt:lpstr>region2</vt:lpstr>
      <vt:lpstr>trimestre</vt:lpstr>
    </vt:vector>
  </TitlesOfParts>
  <Company>Comunidad de Madrid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Madrid Digital</dc:creator>
  <cp:lastModifiedBy>ARIAS NEIRA, PABLO IVAN</cp:lastModifiedBy>
  <dcterms:created xsi:type="dcterms:W3CDTF">2025-02-24T09:22:39Z</dcterms:created>
  <dcterms:modified xsi:type="dcterms:W3CDTF">2026-04-21T07:18:16Z</dcterms:modified>
</cp:coreProperties>
</file>