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B81F3A4B-C5D8-4FEF-82E5-231839E7238F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D18" i="1"/>
  <c r="D8" i="1"/>
  <c r="C8" i="1"/>
  <c r="B10" i="1"/>
  <c r="B66" i="1"/>
  <c r="C67" i="1"/>
  <c r="D67" i="1"/>
  <c r="B9" i="1"/>
  <c r="K68" i="1"/>
  <c r="B68" i="1"/>
  <c r="B8" i="1"/>
  <c r="B15" i="1"/>
  <c r="D14" i="1"/>
  <c r="C14" i="1"/>
  <c r="B14" i="1"/>
  <c r="E14" i="1"/>
  <c r="B29" i="1"/>
  <c r="E8" i="1"/>
  <c r="C10" i="1"/>
  <c r="D10" i="1"/>
  <c r="E10" i="1"/>
  <c r="E18" i="1"/>
  <c r="B23" i="1"/>
  <c r="C23" i="1"/>
  <c r="D23" i="1"/>
  <c r="E23" i="1"/>
  <c r="B24" i="1"/>
  <c r="C24" i="1"/>
  <c r="D24" i="1"/>
  <c r="E24" i="1"/>
  <c r="B21" i="1"/>
  <c r="B35" i="1"/>
  <c r="C21" i="1"/>
  <c r="C35" i="1"/>
  <c r="D21" i="1"/>
  <c r="D35" i="1"/>
  <c r="E35" i="1"/>
  <c r="B22" i="1"/>
  <c r="B36" i="1"/>
  <c r="C22" i="1"/>
  <c r="C36" i="1"/>
  <c r="D22" i="1"/>
  <c r="D36" i="1"/>
  <c r="E36" i="1"/>
  <c r="E47" i="1"/>
  <c r="E52" i="1"/>
  <c r="B11" i="1"/>
  <c r="B25" i="1"/>
  <c r="B28" i="1"/>
  <c r="B30" i="1"/>
  <c r="B31" i="1"/>
  <c r="B32" i="1"/>
  <c r="B33" i="1"/>
  <c r="B34" i="1"/>
  <c r="B37" i="1"/>
  <c r="B44" i="1"/>
  <c r="B55" i="1"/>
  <c r="B69" i="1"/>
  <c r="B73" i="1"/>
  <c r="B71" i="1"/>
  <c r="B75" i="1"/>
  <c r="B77" i="1"/>
  <c r="C9" i="1"/>
  <c r="C11" i="1"/>
  <c r="C15" i="1"/>
  <c r="C16" i="1"/>
  <c r="C17" i="1"/>
  <c r="C19" i="1"/>
  <c r="C20" i="1"/>
  <c r="C25" i="1"/>
  <c r="C28" i="1"/>
  <c r="C29" i="1"/>
  <c r="C30" i="1"/>
  <c r="C31" i="1"/>
  <c r="C32" i="1"/>
  <c r="C33" i="1"/>
  <c r="C34" i="1"/>
  <c r="C37" i="1"/>
  <c r="C44" i="1"/>
  <c r="C55" i="1"/>
  <c r="C66" i="1"/>
  <c r="C68" i="1"/>
  <c r="C69" i="1"/>
  <c r="C73" i="1"/>
  <c r="C71" i="1"/>
  <c r="C75" i="1"/>
  <c r="C77" i="1"/>
  <c r="D9" i="1"/>
  <c r="D11" i="1"/>
  <c r="D15" i="1"/>
  <c r="D16" i="1"/>
  <c r="D17" i="1"/>
  <c r="D19" i="1"/>
  <c r="D20" i="1"/>
  <c r="D25" i="1"/>
  <c r="D28" i="1"/>
  <c r="D29" i="1"/>
  <c r="D30" i="1"/>
  <c r="D31" i="1"/>
  <c r="D32" i="1"/>
  <c r="D33" i="1"/>
  <c r="D34" i="1"/>
  <c r="D37" i="1"/>
  <c r="D44" i="1"/>
  <c r="D55" i="1"/>
  <c r="D66" i="1"/>
  <c r="D68" i="1"/>
  <c r="D69" i="1"/>
  <c r="D73" i="1"/>
  <c r="D71" i="1"/>
  <c r="D75" i="1"/>
  <c r="D77" i="1"/>
  <c r="E77" i="1"/>
  <c r="E58" i="1"/>
  <c r="E29" i="1"/>
  <c r="E15" i="1"/>
  <c r="E9" i="1"/>
  <c r="E32" i="1"/>
  <c r="E67" i="1"/>
  <c r="E65" i="1"/>
  <c r="E64" i="1"/>
  <c r="E63" i="1"/>
  <c r="E62" i="1"/>
  <c r="E61" i="1"/>
  <c r="E60" i="1"/>
  <c r="E59" i="1"/>
  <c r="E55" i="1"/>
  <c r="E54" i="1"/>
  <c r="E53" i="1"/>
  <c r="E51" i="1"/>
  <c r="E50" i="1"/>
  <c r="E49" i="1"/>
  <c r="E48" i="1"/>
  <c r="E43" i="1"/>
  <c r="E42" i="1"/>
  <c r="E44" i="1"/>
  <c r="E16" i="1"/>
  <c r="E68" i="1"/>
  <c r="E17" i="1"/>
  <c r="E66" i="1"/>
  <c r="E30" i="1"/>
  <c r="E31" i="1"/>
  <c r="E69" i="1"/>
  <c r="E34" i="1"/>
  <c r="E20" i="1"/>
  <c r="E33" i="1"/>
  <c r="E19" i="1"/>
  <c r="B39" i="1"/>
  <c r="E11" i="1"/>
  <c r="D39" i="1"/>
  <c r="E25" i="1"/>
  <c r="E22" i="1"/>
  <c r="E28" i="1"/>
  <c r="E21" i="1"/>
  <c r="C39" i="1"/>
  <c r="E73" i="1"/>
  <c r="E37" i="1"/>
  <c r="E39" i="1"/>
  <c r="E71" i="1"/>
  <c r="E75" i="1"/>
</calcChain>
</file>

<file path=xl/sharedStrings.xml><?xml version="1.0" encoding="utf-8"?>
<sst xmlns="http://schemas.openxmlformats.org/spreadsheetml/2006/main" count="102" uniqueCount="98">
  <si>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</si>
  <si>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</si>
  <si>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</si>
  <si>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</si>
  <si>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</si>
  <si>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</si>
  <si>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</si>
  <si>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</si>
  <si>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</si>
  <si>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</si>
  <si>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</si>
  <si>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</si>
  <si>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</si>
  <si>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Students Unenrolled (2%)</t>
  </si>
  <si>
    <t>Students Enrolled (1%)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</si>
  <si>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</si>
  <si>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</si>
  <si>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</si>
  <si>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</si>
  <si>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</si>
  <si>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</si>
  <si>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</si>
  <si>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</si>
  <si>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</si>
  <si>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</si>
  <si>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</si>
  <si>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</si>
  <si>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</si>
  <si>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</si>
  <si>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</si>
  <si>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</si>
  <si>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</si>
  <si>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</si>
  <si>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</si>
  <si>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</si>
  <si>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</si>
  <si>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</si>
  <si>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</si>
  <si>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</si>
  <si>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</si>
  <si>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</si>
  <si>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</si>
  <si>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</si>
  <si>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</si>
  <si>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</si>
  <si>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</si>
  <si>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</si>
  <si>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</si>
  <si>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</si>
  <si>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Professional Staff  (28%) - appointment greater than 50%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</si>
  <si>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</si>
  <si>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</si>
  <si>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</si>
  <si>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</si>
  <si>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</si>
  <si>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</si>
  <si>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</si>
  <si>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</si>
  <si>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</si>
  <si>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</si>
  <si>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</si>
  <si>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</si>
  <si>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</si>
  <si>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</si>
  <si>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</si>
  <si>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</si>
  <si>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</si>
  <si>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</si>
  <si>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</si>
  <si>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</si>
  <si>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</si>
  <si>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</si>
  <si>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</si>
  <si>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</si>
  <si>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</si>
  <si>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</si>
  <si>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</si>
  <si>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Faculty (27%) -  appointment greater than 50%</t>
  </si>
  <si>
    <t>Full Time Professional Staff (Full Time PRA  (Bruce Hines))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</si>
  <si>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</si>
  <si>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</si>
  <si>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</si>
  <si>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</si>
  <si>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</si>
  <si>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</si>
  <si>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</si>
  <si>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</si>
  <si>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</si>
  <si>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</si>
  <si>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</si>
  <si>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</si>
  <si>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health insurance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</si>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</sst>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0" fontId="3" fillId="5" borderId="0" xfId="0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46" zoomScaleNormal="100" zoomScalePageLayoutView="125" workbookViewId="0">
      <selection activeCell="C65" sqref="C65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93</v>
      </c>
      <c r="B1" s="3"/>
      <c r="C1" s="3"/>
      <c r="D1" s="3"/>
      <c r="E1" s="3"/>
    </row>
    <row r="2" spans="1:12" ht="13.9" x14ac:dyDescent="0.4">
      <c r="A2" s="4" t="s">
        <v>65</v>
      </c>
      <c r="B2" s="3"/>
      <c r="C2" s="3"/>
      <c r="D2" s="3"/>
      <c r="E2" s="3"/>
    </row>
    <row r="3" spans="1:12" ht="13.9" x14ac:dyDescent="0.4">
      <c r="A3" s="4" t="s">
        <v>97</v>
      </c>
      <c r="B3" s="3"/>
      <c r="C3" s="3"/>
      <c r="D3" s="3"/>
      <c r="E3" s="3"/>
    </row>
    <row r="4" spans="1:12" ht="13.9" x14ac:dyDescent="0.4">
      <c r="A4" s="4" t="s">
        <v>94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36</v>
      </c>
      <c r="C6" s="5" t="s">
        <v>37</v>
      </c>
      <c r="D6" s="5" t="s">
        <v>59</v>
      </c>
      <c r="E6" s="5" t="s">
        <v>38</v>
      </c>
      <c r="K6" s="16" t="s">
        <v>67</v>
      </c>
    </row>
    <row r="7" spans="1:12" ht="13.9" x14ac:dyDescent="0.4">
      <c r="A7" s="6" t="s">
        <v>56</v>
      </c>
      <c r="B7" s="7"/>
      <c r="C7" s="7"/>
      <c r="D7" s="7"/>
      <c r="E7" s="7"/>
      <c r="K7" t="s">
        <v>80</v>
      </c>
    </row>
    <row r="8" spans="1:12" ht="13.5" x14ac:dyDescent="0.35">
      <c r="A8" s="20" t="s">
        <v>82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6"/>
      <c r="K8" s="17">
        <v>67000</v>
      </c>
    </row>
    <row r="9" spans="1:12" ht="13.5" x14ac:dyDescent="0.35">
      <c r="A9" s="3" t="s">
        <v>83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22" t="s">
        <v>84</v>
      </c>
      <c r="B10" s="21">
        <f>K9*(0.5/9)</f>
        <v>3722.2222222222222</v>
      </c>
      <c r="C10" s="21">
        <f t="shared" si="1"/>
        <v>3833.8888888888891</v>
      </c>
      <c r="D10" s="21">
        <f t="shared" si="1"/>
        <v>3948.905555555556</v>
      </c>
      <c r="E10" s="18">
        <f t="shared" si="0"/>
        <v>11505.016666666666</v>
      </c>
      <c r="F10" s="26"/>
    </row>
    <row r="11" spans="1:12" ht="13.9" x14ac:dyDescent="0.4">
      <c r="A11" s="8" t="s">
        <v>44</v>
      </c>
      <c r="B11" s="19">
        <f>SUM(B8:B10)</f>
        <v>3722.2222222222222</v>
      </c>
      <c r="C11" s="19">
        <f>SUM(C8:C10)</f>
        <v>3833.8888888888891</v>
      </c>
      <c r="D11" s="19">
        <f>SUM(D8:D10)</f>
        <v>11270.176455555556</v>
      </c>
      <c r="E11" s="18">
        <f t="shared" si="0"/>
        <v>18826.287566666666</v>
      </c>
      <c r="F11" s="26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19</v>
      </c>
      <c r="B13" s="9"/>
      <c r="C13" s="9"/>
      <c r="D13" s="9"/>
      <c r="E13" s="9"/>
      <c r="K13" t="s">
        <v>66</v>
      </c>
    </row>
    <row r="14" spans="1:12" ht="13.5" x14ac:dyDescent="0.35">
      <c r="A14" s="15" t="s">
        <v>78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6"/>
      <c r="K14" s="17">
        <v>57591</v>
      </c>
      <c r="L14" t="s">
        <v>79</v>
      </c>
    </row>
    <row r="15" spans="1:12" ht="13.5" x14ac:dyDescent="0.35">
      <c r="A15" s="15" t="s">
        <v>87</v>
      </c>
      <c r="B15" s="9">
        <f>K15*0.8</f>
        <v>34400</v>
      </c>
      <c r="C15" s="9">
        <f t="shared" ref="C15:D16" si="3">(B15*3%)+B15</f>
        <v>35432</v>
      </c>
      <c r="D15" s="9">
        <f t="shared" si="3"/>
        <v>36494.959999999999</v>
      </c>
      <c r="E15" s="18">
        <f t="shared" si="2"/>
        <v>106326.95999999999</v>
      </c>
      <c r="H15" s="32"/>
      <c r="I15" s="26"/>
      <c r="K15" s="17">
        <v>43000</v>
      </c>
      <c r="L15" t="s">
        <v>81</v>
      </c>
    </row>
    <row r="16" spans="1:12" ht="13.5" x14ac:dyDescent="0.35">
      <c r="A16" s="15" t="s">
        <v>54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55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85</v>
      </c>
      <c r="B18" s="9">
        <f>K18*0</f>
        <v>0</v>
      </c>
      <c r="C18" s="9">
        <f>B18*1.03</f>
        <v>0</v>
      </c>
      <c r="D18" s="9">
        <f>C18*1.03</f>
        <v>0</v>
      </c>
      <c r="E18" s="18">
        <f t="shared" si="2"/>
        <v>0</v>
      </c>
      <c r="F18" s="31"/>
      <c r="G18" s="31"/>
      <c r="K18" s="17">
        <v>474484</v>
      </c>
      <c r="L18" t="s">
        <v>76</v>
      </c>
    </row>
    <row r="19" spans="1:14" ht="13.5" x14ac:dyDescent="0.35">
      <c r="A19" s="3" t="s">
        <v>20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53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68</v>
      </c>
      <c r="L20" t="s">
        <v>69</v>
      </c>
      <c r="M20" t="s">
        <v>70</v>
      </c>
      <c r="N20" t="s">
        <v>71</v>
      </c>
    </row>
    <row r="21" spans="1:14" ht="13.5" x14ac:dyDescent="0.35">
      <c r="A21" s="3" t="s">
        <v>72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3">
        <v>18</v>
      </c>
    </row>
    <row r="22" spans="1:14" ht="13.5" x14ac:dyDescent="0.35">
      <c r="A22" s="3" t="s">
        <v>73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3">
        <v>18</v>
      </c>
    </row>
    <row r="23" spans="1:14" ht="13.5" x14ac:dyDescent="0.35">
      <c r="A23" s="3" t="s">
        <v>74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6"/>
      <c r="K23" s="17">
        <v>2</v>
      </c>
      <c r="L23" s="17">
        <v>10</v>
      </c>
      <c r="M23" s="17">
        <v>32</v>
      </c>
      <c r="N23" s="23">
        <v>12.5</v>
      </c>
    </row>
    <row r="24" spans="1:14" ht="13.5" x14ac:dyDescent="0.35">
      <c r="A24" s="3" t="s">
        <v>75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6"/>
      <c r="K24" s="17">
        <v>2</v>
      </c>
      <c r="L24" s="17">
        <v>30</v>
      </c>
      <c r="M24" s="17">
        <v>12</v>
      </c>
      <c r="N24" s="23">
        <v>12.5</v>
      </c>
    </row>
    <row r="25" spans="1:14" s="2" customFormat="1" ht="13.9" x14ac:dyDescent="0.4">
      <c r="A25" s="8" t="s">
        <v>43</v>
      </c>
      <c r="B25" s="19">
        <f>SUM(B14:B24)</f>
        <v>81640</v>
      </c>
      <c r="C25" s="19">
        <f>SUM(C14:C24)</f>
        <v>84089.2</v>
      </c>
      <c r="D25" s="19">
        <f>SUM(D14:D24)</f>
        <v>86611.876000000004</v>
      </c>
      <c r="E25" s="18">
        <f t="shared" si="2"/>
        <v>252341.076</v>
      </c>
      <c r="G25" s="28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21</v>
      </c>
      <c r="B27" s="9"/>
      <c r="C27" s="9"/>
      <c r="D27" s="9"/>
      <c r="E27" s="9"/>
    </row>
    <row r="28" spans="1:14" ht="13.5" x14ac:dyDescent="0.35">
      <c r="A28" s="3" t="s">
        <v>77</v>
      </c>
      <c r="B28" s="18">
        <f>B11*27%</f>
        <v>1005</v>
      </c>
      <c r="C28" s="18">
        <f>C11*27%</f>
        <v>1035.1500000000001</v>
      </c>
      <c r="D28" s="18">
        <f>D11*27%</f>
        <v>3042.9476430000004</v>
      </c>
      <c r="E28" s="18">
        <f t="shared" ref="E28:E37" si="6">SUM(B28:D28)</f>
        <v>5083.097643000001</v>
      </c>
      <c r="F28" s="25"/>
    </row>
    <row r="29" spans="1:14" ht="13.5" x14ac:dyDescent="0.35">
      <c r="A29" s="3" t="s">
        <v>49</v>
      </c>
      <c r="B29" s="18">
        <f>SUM(B14+B15)*28%</f>
        <v>9632.0000000000018</v>
      </c>
      <c r="C29" s="18">
        <f>SUM(C14+C15)*28%</f>
        <v>9920.9600000000009</v>
      </c>
      <c r="D29" s="18">
        <f>SUM(D14+D15)*28%</f>
        <v>10218.588800000001</v>
      </c>
      <c r="E29" s="18">
        <f t="shared" si="6"/>
        <v>29771.548800000004</v>
      </c>
      <c r="H29" s="32"/>
      <c r="I29" s="26"/>
      <c r="J29" s="25"/>
      <c r="L29" s="25"/>
      <c r="M29" s="25"/>
      <c r="N29" s="25"/>
    </row>
    <row r="30" spans="1:14" ht="13.5" x14ac:dyDescent="0.35">
      <c r="A30" s="3" t="s">
        <v>51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5"/>
    </row>
    <row r="31" spans="1:14" ht="13.5" x14ac:dyDescent="0.35">
      <c r="A31" s="3" t="s">
        <v>18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58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5"/>
      <c r="G32" s="25"/>
    </row>
    <row r="33" spans="1:11" ht="13.5" x14ac:dyDescent="0.35">
      <c r="A33" s="3" t="s">
        <v>50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52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14</v>
      </c>
      <c r="B35" s="18">
        <f>(B21+B23)*1%</f>
        <v>252.8</v>
      </c>
      <c r="C35" s="18">
        <f>(C21+C23)*1%</f>
        <v>260.38400000000001</v>
      </c>
      <c r="D35" s="18">
        <f>(D21+D23)*1%</f>
        <v>268.19552000000004</v>
      </c>
      <c r="E35" s="18">
        <f t="shared" si="6"/>
        <v>781.37951999999996</v>
      </c>
      <c r="F35" s="26"/>
    </row>
    <row r="36" spans="1:11" ht="13.5" x14ac:dyDescent="0.35">
      <c r="A36" s="3" t="s">
        <v>13</v>
      </c>
      <c r="B36" s="18">
        <f>(B22+B24)*2%</f>
        <v>439.2</v>
      </c>
      <c r="C36" s="18">
        <f>(C22+C24)*2%</f>
        <v>452.37599999999998</v>
      </c>
      <c r="D36" s="18">
        <f>(D22+D24)*2%</f>
        <v>465.94728000000003</v>
      </c>
      <c r="E36" s="18">
        <f t="shared" si="6"/>
        <v>1357.5232800000001</v>
      </c>
      <c r="F36" s="26"/>
    </row>
    <row r="37" spans="1:11" s="2" customFormat="1" ht="13.9" x14ac:dyDescent="0.4">
      <c r="A37" s="8" t="s">
        <v>42</v>
      </c>
      <c r="B37" s="19">
        <f>SUM(B28:B36)</f>
        <v>11329.000000000002</v>
      </c>
      <c r="C37" s="19">
        <f>SUM(C28:C36)</f>
        <v>11668.87</v>
      </c>
      <c r="D37" s="19">
        <f>SUM(D28:D36)</f>
        <v>13995.679243</v>
      </c>
      <c r="E37" s="18">
        <f t="shared" si="6"/>
        <v>36993.549243000001</v>
      </c>
      <c r="F37" s="29"/>
      <c r="H37" s="29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96691.222222222219</v>
      </c>
      <c r="C39" s="19">
        <f>SUM(C11,C25,C37)</f>
        <v>99591.958888888883</v>
      </c>
      <c r="D39" s="19">
        <f>SUM(D11,D25,D37)</f>
        <v>111877.73169855557</v>
      </c>
      <c r="E39" s="18">
        <f>SUM(B39:D39)</f>
        <v>308160.91280966665</v>
      </c>
      <c r="F39" s="29"/>
      <c r="G39" s="28"/>
      <c r="H39" s="29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22</v>
      </c>
      <c r="B41" s="9"/>
      <c r="C41" s="9"/>
      <c r="D41" s="9"/>
      <c r="E41" s="9"/>
    </row>
    <row r="42" spans="1:11" ht="13.5" x14ac:dyDescent="0.35">
      <c r="A42" s="3" t="s">
        <v>23</v>
      </c>
      <c r="B42" s="24">
        <v>3220</v>
      </c>
      <c r="C42" s="24">
        <v>3220</v>
      </c>
      <c r="D42" s="24">
        <v>3220</v>
      </c>
      <c r="E42" s="18">
        <f>SUM(B42:D42)</f>
        <v>9660</v>
      </c>
      <c r="F42" s="27"/>
      <c r="G42" s="27"/>
    </row>
    <row r="43" spans="1:11" ht="13.5" x14ac:dyDescent="0.35">
      <c r="A43" s="3" t="s">
        <v>24</v>
      </c>
      <c r="B43" s="24"/>
      <c r="C43" s="24"/>
      <c r="D43" s="24"/>
      <c r="E43" s="18">
        <f>SUM(B43:D43)</f>
        <v>0</v>
      </c>
    </row>
    <row r="44" spans="1:11" s="2" customFormat="1" ht="13.9" x14ac:dyDescent="0.4">
      <c r="A44" s="8" t="s">
        <v>41</v>
      </c>
      <c r="B44" s="19">
        <f>SUM(B42:B43)</f>
        <v>3220</v>
      </c>
      <c r="C44" s="19">
        <f>SUM(C42:C43)</f>
        <v>3220</v>
      </c>
      <c r="D44" s="19">
        <f>SUM(D42:D43)</f>
        <v>3220</v>
      </c>
      <c r="E44" s="18">
        <f>SUM(B44:D44)</f>
        <v>9660</v>
      </c>
      <c r="F44" s="30"/>
      <c r="G44" s="30"/>
    </row>
    <row r="45" spans="1:11" ht="13.9" x14ac:dyDescent="0.4">
      <c r="A45" s="3"/>
      <c r="B45" s="5" t="s">
        <v>36</v>
      </c>
      <c r="C45" s="5" t="s">
        <v>37</v>
      </c>
      <c r="D45" s="5" t="s">
        <v>59</v>
      </c>
      <c r="E45" s="5" t="s">
        <v>38</v>
      </c>
    </row>
    <row r="46" spans="1:11" ht="13.9" x14ac:dyDescent="0.4">
      <c r="A46" s="6" t="s">
        <v>31</v>
      </c>
      <c r="B46" s="9"/>
      <c r="C46" s="9"/>
      <c r="D46" s="9"/>
      <c r="E46" s="9"/>
      <c r="K46" t="s">
        <v>96</v>
      </c>
    </row>
    <row r="47" spans="1:11" ht="13.5" x14ac:dyDescent="0.35">
      <c r="A47" s="3" t="s">
        <v>25</v>
      </c>
      <c r="B47" s="9">
        <v>2000</v>
      </c>
      <c r="C47" s="9">
        <v>4000</v>
      </c>
      <c r="D47" s="9">
        <v>4000</v>
      </c>
      <c r="E47" s="18">
        <f t="shared" ref="E47:E55" si="7">SUM(B47:D47)</f>
        <v>10000</v>
      </c>
      <c r="F47" s="26"/>
      <c r="K47" t="s">
        <v>88</v>
      </c>
    </row>
    <row r="48" spans="1:11" ht="13.5" x14ac:dyDescent="0.35">
      <c r="A48" s="3" t="s">
        <v>47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26</v>
      </c>
      <c r="B49" s="9"/>
      <c r="C49" s="9"/>
      <c r="D49" s="9"/>
      <c r="E49" s="18">
        <f t="shared" si="7"/>
        <v>0</v>
      </c>
    </row>
    <row r="50" spans="1:7" ht="13.5" x14ac:dyDescent="0.35">
      <c r="A50" s="3" t="s">
        <v>27</v>
      </c>
      <c r="B50" s="9"/>
      <c r="C50" s="9"/>
      <c r="D50" s="9"/>
      <c r="E50" s="18">
        <f t="shared" si="7"/>
        <v>0</v>
      </c>
    </row>
    <row r="51" spans="1:7" ht="13.5" x14ac:dyDescent="0.35">
      <c r="A51" s="3" t="s">
        <v>57</v>
      </c>
      <c r="B51" s="9"/>
      <c r="C51" s="9"/>
      <c r="D51" s="9"/>
      <c r="E51" s="18">
        <f t="shared" si="7"/>
        <v>0</v>
      </c>
    </row>
    <row r="52" spans="1:7" ht="13.5" x14ac:dyDescent="0.35">
      <c r="A52" s="3" t="s">
        <v>28</v>
      </c>
      <c r="B52" s="9">
        <v>600</v>
      </c>
      <c r="C52" s="9">
        <v>600</v>
      </c>
      <c r="D52" s="9">
        <v>600</v>
      </c>
      <c r="E52" s="18">
        <f t="shared" si="7"/>
        <v>1800</v>
      </c>
      <c r="F52" s="26"/>
    </row>
    <row r="53" spans="1:7" ht="13.5" x14ac:dyDescent="0.35">
      <c r="A53" s="3" t="s">
        <v>29</v>
      </c>
      <c r="B53" s="9"/>
      <c r="C53" s="9"/>
      <c r="D53" s="9"/>
      <c r="E53" s="18">
        <f t="shared" si="7"/>
        <v>0</v>
      </c>
    </row>
    <row r="54" spans="1:7" ht="13.5" x14ac:dyDescent="0.35">
      <c r="A54" s="3" t="s">
        <v>30</v>
      </c>
      <c r="B54" s="9"/>
      <c r="C54" s="9"/>
      <c r="D54" s="9"/>
      <c r="E54" s="18">
        <f t="shared" si="7"/>
        <v>0</v>
      </c>
    </row>
    <row r="55" spans="1:7" s="2" customFormat="1" ht="13.9" x14ac:dyDescent="0.4">
      <c r="A55" s="8" t="s">
        <v>40</v>
      </c>
      <c r="B55" s="19">
        <f>SUM(B47:B54)</f>
        <v>2600</v>
      </c>
      <c r="C55" s="19">
        <f>SUM(C47:C54)</f>
        <v>4600</v>
      </c>
      <c r="D55" s="19">
        <f>SUM(D47:D54)</f>
        <v>4600</v>
      </c>
      <c r="E55" s="18">
        <f t="shared" si="7"/>
        <v>11800</v>
      </c>
      <c r="F55" s="28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32</v>
      </c>
      <c r="B57" s="9"/>
      <c r="C57" s="9"/>
      <c r="D57" s="9"/>
      <c r="E57" s="9"/>
    </row>
    <row r="58" spans="1:7" ht="13.5" x14ac:dyDescent="0.35">
      <c r="A58" s="15" t="s">
        <v>86</v>
      </c>
      <c r="B58" s="9">
        <v>12204</v>
      </c>
      <c r="C58" s="9"/>
      <c r="D58" s="9"/>
      <c r="E58" s="18">
        <f t="shared" ref="E58:E69" si="8">SUM(B58:D58)</f>
        <v>12204</v>
      </c>
      <c r="G58" s="26"/>
    </row>
    <row r="59" spans="1:7" ht="13.5" x14ac:dyDescent="0.35">
      <c r="A59" s="3" t="s">
        <v>33</v>
      </c>
      <c r="B59" s="9"/>
      <c r="C59" s="9"/>
      <c r="D59" s="9"/>
      <c r="E59" s="18">
        <f t="shared" si="8"/>
        <v>0</v>
      </c>
    </row>
    <row r="60" spans="1:7" ht="13.5" x14ac:dyDescent="0.35">
      <c r="A60" s="3" t="s">
        <v>34</v>
      </c>
      <c r="B60" s="9"/>
      <c r="C60" s="9"/>
      <c r="D60" s="9"/>
      <c r="E60" s="18">
        <f t="shared" si="8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8"/>
        <v>0</v>
      </c>
    </row>
    <row r="62" spans="1:7" ht="13.5" x14ac:dyDescent="0.35">
      <c r="A62" s="3" t="s">
        <v>7</v>
      </c>
      <c r="B62" s="9"/>
      <c r="C62" s="9"/>
      <c r="D62" s="9"/>
      <c r="E62" s="18">
        <f>SUM(B62:D62)</f>
        <v>0</v>
      </c>
    </row>
    <row r="63" spans="1:7" ht="13.5" x14ac:dyDescent="0.35">
      <c r="A63" s="3" t="s">
        <v>8</v>
      </c>
      <c r="B63" s="9">
        <v>7000</v>
      </c>
      <c r="C63" s="9">
        <v>7000</v>
      </c>
      <c r="D63" s="9">
        <v>7000</v>
      </c>
      <c r="E63" s="18">
        <f t="shared" si="8"/>
        <v>21000</v>
      </c>
    </row>
    <row r="64" spans="1:7" ht="13.5" x14ac:dyDescent="0.35">
      <c r="A64" s="3" t="s">
        <v>9</v>
      </c>
      <c r="B64" s="9">
        <v>2000</v>
      </c>
      <c r="C64" s="9">
        <v>2000</v>
      </c>
      <c r="D64" s="9">
        <v>2000</v>
      </c>
      <c r="E64" s="18">
        <f t="shared" si="8"/>
        <v>6000</v>
      </c>
    </row>
    <row r="65" spans="1:13" ht="13.5" x14ac:dyDescent="0.35">
      <c r="A65" s="3" t="s">
        <v>10</v>
      </c>
      <c r="B65" s="9">
        <v>1000</v>
      </c>
      <c r="C65" s="9">
        <v>1000</v>
      </c>
      <c r="D65" s="9">
        <v>1000</v>
      </c>
      <c r="E65" s="18">
        <f t="shared" si="8"/>
        <v>3000</v>
      </c>
      <c r="K65" t="s">
        <v>92</v>
      </c>
      <c r="L65" t="s">
        <v>95</v>
      </c>
    </row>
    <row r="66" spans="1:13" ht="40.5" x14ac:dyDescent="0.35">
      <c r="A66" s="15" t="s">
        <v>63</v>
      </c>
      <c r="B66" s="9">
        <f>2*K66*L66</f>
        <v>8952</v>
      </c>
      <c r="C66" s="9">
        <f>B66*1.05</f>
        <v>9399.6</v>
      </c>
      <c r="D66" s="9">
        <f>C66*1.05</f>
        <v>9869.58</v>
      </c>
      <c r="E66" s="18">
        <f t="shared" si="8"/>
        <v>28221.18</v>
      </c>
      <c r="K66">
        <v>12</v>
      </c>
      <c r="L66">
        <v>373</v>
      </c>
    </row>
    <row r="67" spans="1:13" ht="13.5" x14ac:dyDescent="0.35">
      <c r="A67" s="3" t="s">
        <v>35</v>
      </c>
      <c r="B67" s="9">
        <v>0</v>
      </c>
      <c r="C67" s="9">
        <f>B67*1.03</f>
        <v>0</v>
      </c>
      <c r="D67" s="9">
        <f>C67*1.03</f>
        <v>0</v>
      </c>
      <c r="E67" s="18">
        <f t="shared" si="8"/>
        <v>0</v>
      </c>
      <c r="K67" t="s">
        <v>90</v>
      </c>
      <c r="L67" t="s">
        <v>91</v>
      </c>
      <c r="M67" t="s">
        <v>89</v>
      </c>
    </row>
    <row r="68" spans="1:13" ht="13.5" x14ac:dyDescent="0.35">
      <c r="A68" s="3" t="s">
        <v>64</v>
      </c>
      <c r="B68" s="9">
        <f>2*K68+L68+K66*M68</f>
        <v>4266</v>
      </c>
      <c r="C68" s="9">
        <f>B68*1.03</f>
        <v>4393.9800000000005</v>
      </c>
      <c r="D68" s="9">
        <f>C68*1.03</f>
        <v>4525.7994000000008</v>
      </c>
      <c r="E68" s="18">
        <f t="shared" si="8"/>
        <v>13185.779399999999</v>
      </c>
      <c r="K68">
        <f>200+6+24+3+2+8+150+12+95+68+102+6+210</f>
        <v>886</v>
      </c>
      <c r="L68">
        <v>2350</v>
      </c>
      <c r="M68">
        <v>12</v>
      </c>
    </row>
    <row r="69" spans="1:13" ht="13.9" x14ac:dyDescent="0.4">
      <c r="A69" s="8" t="s">
        <v>39</v>
      </c>
      <c r="B69" s="19">
        <f>SUM(B58:B68)</f>
        <v>35422</v>
      </c>
      <c r="C69" s="19">
        <f>SUM(C58:C68)</f>
        <v>23793.579999999998</v>
      </c>
      <c r="D69" s="19">
        <f>SUM(D58:D68)</f>
        <v>24395.379400000002</v>
      </c>
      <c r="E69" s="18">
        <f t="shared" si="8"/>
        <v>83610.959400000007</v>
      </c>
      <c r="G69" s="26"/>
    </row>
    <row r="70" spans="1:13" ht="13.5" x14ac:dyDescent="0.35">
      <c r="A70" s="3"/>
      <c r="B70" s="9"/>
      <c r="C70" s="9"/>
      <c r="D70" s="9"/>
      <c r="E70" s="9"/>
    </row>
    <row r="71" spans="1:13" ht="13.5" x14ac:dyDescent="0.35">
      <c r="A71" s="3" t="s">
        <v>48</v>
      </c>
      <c r="B71" s="18">
        <f>B11+B25+B37+B44+B55-B51</f>
        <v>102511.22222222222</v>
      </c>
      <c r="C71" s="18">
        <f>C11+C25+C37+C44+C55-C51</f>
        <v>107411.95888888888</v>
      </c>
      <c r="D71" s="18">
        <f>D11+D25+D37+D44+D55-D51</f>
        <v>119697.73169855557</v>
      </c>
      <c r="E71" s="18">
        <f>SUM(B71:D71)</f>
        <v>329620.91280966665</v>
      </c>
      <c r="F71" s="26"/>
      <c r="G71" s="26"/>
      <c r="H71" s="26"/>
    </row>
    <row r="72" spans="1:13" ht="13.5" x14ac:dyDescent="0.35">
      <c r="A72" s="3"/>
      <c r="B72" s="9"/>
      <c r="C72" s="9"/>
      <c r="D72" s="9"/>
      <c r="E72" s="9"/>
    </row>
    <row r="73" spans="1:13" ht="13.5" x14ac:dyDescent="0.35">
      <c r="A73" s="3" t="s">
        <v>45</v>
      </c>
      <c r="B73" s="18">
        <f>B11+B25+B37+B44+B55+B69</f>
        <v>137933.22222222222</v>
      </c>
      <c r="C73" s="18">
        <f>C11+C25+C37+C44+C55+C69</f>
        <v>131205.53888888887</v>
      </c>
      <c r="D73" s="18">
        <f>D11+D25+D37+D44+D55+D69</f>
        <v>144093.11109855556</v>
      </c>
      <c r="E73" s="18">
        <f>SUM(B73:D73)</f>
        <v>413231.87220966665</v>
      </c>
      <c r="F73" s="26"/>
      <c r="G73" s="26"/>
    </row>
    <row r="74" spans="1:13" ht="13.5" x14ac:dyDescent="0.35">
      <c r="A74" s="3"/>
      <c r="B74" s="9"/>
      <c r="C74" s="9"/>
      <c r="D74" s="9"/>
      <c r="E74" s="9"/>
    </row>
    <row r="75" spans="1:13" ht="13.5" x14ac:dyDescent="0.35">
      <c r="A75" s="3" t="s">
        <v>4</v>
      </c>
      <c r="B75" s="18">
        <f>B71*0.555</f>
        <v>56893.72833333334</v>
      </c>
      <c r="C75" s="18">
        <f>C71*55.5%</f>
        <v>59613.637183333332</v>
      </c>
      <c r="D75" s="18">
        <f>D71*55.5%</f>
        <v>66432.241092698343</v>
      </c>
      <c r="E75" s="18">
        <f>SUM(B75:D75)</f>
        <v>182939.60660936503</v>
      </c>
      <c r="F75" s="25"/>
      <c r="G75" s="25"/>
      <c r="H75" s="25"/>
    </row>
    <row r="76" spans="1:13" ht="13.5" x14ac:dyDescent="0.35">
      <c r="A76" s="3"/>
      <c r="B76" s="9"/>
      <c r="C76" s="9"/>
      <c r="D76" s="9"/>
      <c r="E76" s="9"/>
    </row>
    <row r="77" spans="1:13" ht="13.9" x14ac:dyDescent="0.4">
      <c r="A77" s="4" t="s">
        <v>46</v>
      </c>
      <c r="B77" s="18">
        <f>B73+B75</f>
        <v>194826.95055555555</v>
      </c>
      <c r="C77" s="18">
        <f>C73+C75</f>
        <v>190819.17607222221</v>
      </c>
      <c r="D77" s="18">
        <f>D73+D75</f>
        <v>210525.35219125391</v>
      </c>
      <c r="E77" s="18">
        <f>SUM(B77:D77)</f>
        <v>596171.47881903173</v>
      </c>
      <c r="F77" s="25"/>
      <c r="G77" s="25"/>
      <c r="H77" s="25"/>
    </row>
    <row r="78" spans="1:13" ht="15" x14ac:dyDescent="0.4">
      <c r="A78" s="1"/>
      <c r="B78" s="1"/>
      <c r="C78" s="1"/>
      <c r="D78" s="1"/>
      <c r="E78" s="1"/>
    </row>
    <row r="79" spans="1:13" ht="15" x14ac:dyDescent="0.4">
      <c r="A79" s="1" t="s">
        <v>5</v>
      </c>
      <c r="B79" s="1"/>
      <c r="C79" s="1"/>
      <c r="D79" s="1"/>
      <c r="E79" s="1"/>
    </row>
    <row r="80" spans="1:13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15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16</v>
      </c>
      <c r="B83" s="1"/>
      <c r="C83" s="1"/>
      <c r="D83" s="1"/>
      <c r="E83" s="1"/>
    </row>
    <row r="84" spans="1:5" ht="15" x14ac:dyDescent="0.4">
      <c r="A84" s="12" t="s">
        <v>60</v>
      </c>
      <c r="B84" s="1"/>
      <c r="C84" s="1"/>
      <c r="D84" s="1"/>
      <c r="E84" s="1"/>
    </row>
    <row r="85" spans="1:5" ht="15" x14ac:dyDescent="0.4">
      <c r="A85" s="12" t="s">
        <v>17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61</v>
      </c>
      <c r="B90" s="1"/>
      <c r="C90" s="1"/>
      <c r="D90" s="1"/>
      <c r="E90" s="1"/>
    </row>
    <row r="91" spans="1:5" ht="15" x14ac:dyDescent="0.4">
      <c r="A91" s="1" t="s">
        <v>62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2019-03-25T16:24:16Z</dcterms:modified>
</cp:coreProperties>
</file>