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JUN KWAK\Documents\github\KOSDAQ-Gap-Strategy\DATA\"/>
    </mc:Choice>
  </mc:AlternateContent>
  <bookViews>
    <workbookView xWindow="0" yWindow="0" windowWidth="15300" windowHeight="7425" tabRatio="598" xr2:uid="{00000000-000D-0000-FFFF-FFFF00000000}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" l="1"/>
  <c r="G30" i="1"/>
  <c r="F30" i="1"/>
  <c r="F29" i="1" l="1"/>
  <c r="J29" i="1" s="1"/>
  <c r="C14" i="3"/>
  <c r="C4" i="3"/>
  <c r="C5" i="3"/>
  <c r="C6" i="3"/>
  <c r="C7" i="3"/>
  <c r="C8" i="3"/>
  <c r="C9" i="3"/>
  <c r="C10" i="3"/>
  <c r="C11" i="3"/>
  <c r="C12" i="3"/>
  <c r="C13" i="3"/>
  <c r="C3" i="3"/>
  <c r="P28" i="1"/>
  <c r="G28" i="1"/>
  <c r="F28" i="1"/>
  <c r="F27" i="1"/>
  <c r="J27" i="1" s="1"/>
  <c r="O12" i="2" l="1"/>
  <c r="L12" i="2"/>
  <c r="I12" i="2"/>
  <c r="O11" i="2"/>
  <c r="L11" i="2"/>
  <c r="I11" i="2"/>
  <c r="O10" i="2"/>
  <c r="L10" i="2"/>
  <c r="I10" i="2"/>
  <c r="O9" i="2"/>
  <c r="L9" i="2"/>
  <c r="I9" i="2"/>
  <c r="O8" i="2"/>
  <c r="L8" i="2"/>
  <c r="I8" i="2"/>
  <c r="P6" i="2"/>
  <c r="G6" i="2"/>
  <c r="F6" i="2"/>
  <c r="F5" i="2"/>
  <c r="J5" i="2" s="1"/>
  <c r="O4" i="2"/>
  <c r="P26" i="1"/>
  <c r="G26" i="1"/>
  <c r="F26" i="1"/>
  <c r="F25" i="1"/>
  <c r="J25" i="1" s="1"/>
  <c r="K5" i="2" l="1"/>
  <c r="K6" i="2" s="1"/>
  <c r="L6" i="2" s="1"/>
  <c r="H6" i="2" s="1"/>
  <c r="Q6" i="2"/>
  <c r="G24" i="1"/>
  <c r="P24" i="1"/>
  <c r="F24" i="1"/>
  <c r="L5" i="2" l="1"/>
  <c r="P22" i="1"/>
  <c r="F23" i="1"/>
  <c r="J23" i="1" s="1"/>
  <c r="G22" i="1"/>
  <c r="F22" i="1"/>
  <c r="F21" i="1"/>
  <c r="J21" i="1" s="1"/>
  <c r="P20" i="1"/>
  <c r="G20" i="1"/>
  <c r="K19" i="1"/>
  <c r="L19" i="1" s="1"/>
  <c r="P18" i="1" l="1"/>
  <c r="G18" i="1"/>
  <c r="L17" i="1"/>
  <c r="P12" i="1"/>
  <c r="P14" i="1"/>
  <c r="P16" i="1"/>
  <c r="G16" i="1"/>
  <c r="L15" i="1"/>
  <c r="G14" i="1"/>
  <c r="K13" i="1" l="1"/>
  <c r="F13" i="1"/>
  <c r="J13" i="1" s="1"/>
  <c r="L13" i="1" s="1"/>
  <c r="K12" i="1" l="1"/>
  <c r="F12" i="1"/>
  <c r="J11" i="1"/>
  <c r="F11" i="1"/>
  <c r="F10" i="1"/>
  <c r="F8" i="1"/>
  <c r="F9" i="1"/>
  <c r="J9" i="1" s="1"/>
  <c r="P10" i="1"/>
  <c r="P8" i="1"/>
  <c r="J5" i="1"/>
  <c r="G8" i="1" l="1"/>
  <c r="I31" i="1"/>
  <c r="G6" i="1"/>
  <c r="L6" i="1"/>
  <c r="H6" i="1" s="1"/>
  <c r="L7" i="1"/>
  <c r="L8" i="1"/>
  <c r="H8" i="1" s="1"/>
  <c r="L9" i="1"/>
  <c r="L10" i="1"/>
  <c r="L12" i="1"/>
  <c r="H12" i="1" s="1"/>
  <c r="L14" i="1"/>
  <c r="H14" i="1" s="1"/>
  <c r="L16" i="1"/>
  <c r="H16" i="1" s="1"/>
  <c r="L18" i="1"/>
  <c r="H18" i="1" s="1"/>
  <c r="L20" i="1"/>
  <c r="L24" i="1"/>
  <c r="L31" i="1"/>
  <c r="H24" i="1" l="1"/>
  <c r="K25" i="1"/>
  <c r="K21" i="1"/>
  <c r="H20" i="1"/>
  <c r="K11" i="1"/>
  <c r="L11" i="1" s="1"/>
  <c r="H10" i="1"/>
  <c r="K5" i="1"/>
  <c r="O31" i="1"/>
  <c r="O4" i="1"/>
  <c r="Q30" i="1" l="1"/>
  <c r="Q28" i="1"/>
  <c r="Q26" i="1"/>
  <c r="K26" i="1"/>
  <c r="L26" i="1" s="1"/>
  <c r="L25" i="1"/>
  <c r="Q24" i="1"/>
  <c r="Q22" i="1"/>
  <c r="Q20" i="1"/>
  <c r="Q18" i="1"/>
  <c r="L21" i="1"/>
  <c r="K22" i="1"/>
  <c r="L22" i="1" s="1"/>
  <c r="Q14" i="1"/>
  <c r="Q16" i="1"/>
  <c r="Q12" i="1"/>
  <c r="Q6" i="1"/>
  <c r="Q8" i="1"/>
  <c r="P6" i="1"/>
  <c r="Q10" i="1"/>
  <c r="L5" i="1"/>
  <c r="H26" i="1" l="1"/>
  <c r="K27" i="1"/>
  <c r="H22" i="1"/>
  <c r="K23" i="1"/>
  <c r="L23" i="1" s="1"/>
  <c r="L27" i="1" l="1"/>
  <c r="K28" i="1"/>
  <c r="K29" i="1" l="1"/>
  <c r="L28" i="1"/>
  <c r="H28" i="1" s="1"/>
  <c r="K30" i="1" l="1"/>
  <c r="L30" i="1" s="1"/>
  <c r="H30" i="1" s="1"/>
  <c r="L29" i="1"/>
</calcChain>
</file>

<file path=xl/sharedStrings.xml><?xml version="1.0" encoding="utf-8"?>
<sst xmlns="http://schemas.openxmlformats.org/spreadsheetml/2006/main" count="40" uniqueCount="23">
  <si>
    <t>종가베팅전략 매매일지</t>
    <phoneticPr fontId="4" type="noConversion"/>
  </si>
  <si>
    <t>누적수익</t>
    <phoneticPr fontId="4" type="noConversion"/>
  </si>
  <si>
    <t>입금</t>
    <phoneticPr fontId="4" type="noConversion"/>
  </si>
  <si>
    <t>출금</t>
    <phoneticPr fontId="4" type="noConversion"/>
  </si>
  <si>
    <t>체결량</t>
    <phoneticPr fontId="4" type="noConversion"/>
  </si>
  <si>
    <t>베팅금액(수수료포함)</t>
    <phoneticPr fontId="4" type="noConversion"/>
  </si>
  <si>
    <t>매도(시가)</t>
    <phoneticPr fontId="4" type="noConversion"/>
  </si>
  <si>
    <t>매수(종가)</t>
    <phoneticPr fontId="4" type="noConversion"/>
  </si>
  <si>
    <t>일별수익</t>
    <phoneticPr fontId="4" type="noConversion"/>
  </si>
  <si>
    <t>ETF투자</t>
    <phoneticPr fontId="4" type="noConversion"/>
  </si>
  <si>
    <t>현금</t>
    <phoneticPr fontId="4" type="noConversion"/>
  </si>
  <si>
    <t>총자산가치</t>
    <phoneticPr fontId="4" type="noConversion"/>
  </si>
  <si>
    <t>누적수익률</t>
    <phoneticPr fontId="4" type="noConversion"/>
  </si>
  <si>
    <t>벤치마크</t>
    <phoneticPr fontId="4" type="noConversion"/>
  </si>
  <si>
    <t>수수료</t>
    <phoneticPr fontId="4" type="noConversion"/>
  </si>
  <si>
    <t>투자비중</t>
    <phoneticPr fontId="4" type="noConversion"/>
  </si>
  <si>
    <t xml:space="preserve"> </t>
    <phoneticPr fontId="4" type="noConversion"/>
  </si>
  <si>
    <t>일별수익률</t>
    <phoneticPr fontId="4" type="noConversion"/>
  </si>
  <si>
    <t xml:space="preserve"> </t>
    <phoneticPr fontId="4" type="noConversion"/>
  </si>
  <si>
    <t xml:space="preserve">장중거래전략 </t>
    <phoneticPr fontId="4" type="noConversion"/>
  </si>
  <si>
    <t>포트폴리오</t>
    <phoneticPr fontId="4" type="noConversion"/>
  </si>
  <si>
    <t>시장수익률</t>
    <phoneticPr fontId="4" type="noConversion"/>
  </si>
  <si>
    <t>시장초과수익률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</si>
</sst>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_-[$₩-412]* #,##0.00_-;\-[$₩-412]* #,##0.00_-;_-[$₩-412]* &quot;-&quot;??_-;_-@_-"/>
    <numFmt numFmtId="177" formatCode="_-[$₩-412]* #,##0_-;\-[$₩-412]* #,##0_-;_-[$₩-412]* &quot;-&quot;??_-;_-@_-"/>
    <numFmt numFmtId="178" formatCode="_-&quot;₩&quot;* #,##0_-;\-&quot;₩&quot;* #,##0_-;_-&quot;₩&quot;* &quot;-&quot;??_-;_-@_-"/>
    <numFmt numFmtId="179" formatCode="0.0%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1"/>
      <color theme="8" tint="-0.24997711111789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2" fontId="0" fillId="0" borderId="0" xfId="2" applyFont="1" applyAlignment="1">
      <alignment horizontal="center" vertical="center"/>
    </xf>
    <xf numFmtId="42" fontId="0" fillId="0" borderId="0" xfId="2" applyFont="1">
      <alignment vertical="center"/>
    </xf>
    <xf numFmtId="41" fontId="0" fillId="0" borderId="0" xfId="1" applyFont="1" applyAlignment="1">
      <alignment horizontal="center" vertical="center"/>
    </xf>
    <xf numFmtId="41" fontId="0" fillId="0" borderId="0" xfId="1" applyFont="1">
      <alignment vertical="center"/>
    </xf>
    <xf numFmtId="9" fontId="3" fillId="0" borderId="0" xfId="0" applyNumberFormat="1" applyFont="1">
      <alignment vertical="center"/>
    </xf>
    <xf numFmtId="42" fontId="0" fillId="0" borderId="0" xfId="2" applyNumberFormat="1" applyFont="1">
      <alignment vertical="center"/>
    </xf>
    <xf numFmtId="178" fontId="0" fillId="0" borderId="0" xfId="0" applyNumberFormat="1" applyAlignment="1">
      <alignment horizontal="center" vertical="center"/>
    </xf>
    <xf numFmtId="9" fontId="0" fillId="0" borderId="0" xfId="4" applyFont="1">
      <alignment vertical="center"/>
    </xf>
    <xf numFmtId="10" fontId="3" fillId="0" borderId="0" xfId="4" applyNumberFormat="1" applyFont="1">
      <alignment vertical="center"/>
    </xf>
    <xf numFmtId="0" fontId="6" fillId="0" borderId="0" xfId="5">
      <alignment vertical="center"/>
    </xf>
    <xf numFmtId="179" fontId="7" fillId="0" borderId="0" xfId="4" applyNumberFormat="1" applyFont="1">
      <alignment vertical="center"/>
    </xf>
    <xf numFmtId="10" fontId="8" fillId="0" borderId="0" xfId="4" applyNumberFormat="1" applyFont="1">
      <alignment vertical="center"/>
    </xf>
    <xf numFmtId="10" fontId="7" fillId="0" borderId="0" xfId="4" applyNumberFormat="1" applyFont="1">
      <alignment vertical="center"/>
    </xf>
    <xf numFmtId="10" fontId="9" fillId="0" borderId="0" xfId="4" applyNumberFormat="1" applyFont="1">
      <alignment vertical="center"/>
    </xf>
    <xf numFmtId="42" fontId="0" fillId="0" borderId="0" xfId="0" applyNumberFormat="1">
      <alignment vertical="center"/>
    </xf>
    <xf numFmtId="10" fontId="8" fillId="0" borderId="0" xfId="4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5" fillId="0" borderId="0" xfId="4" applyNumberFormat="1" applyFont="1" applyFill="1">
      <alignment vertical="center"/>
    </xf>
    <xf numFmtId="10" fontId="8" fillId="0" borderId="0" xfId="4" applyNumberFormat="1" applyFont="1" applyAlignment="1">
      <alignment horizontal="center" vertical="center"/>
    </xf>
    <xf numFmtId="0" fontId="5" fillId="2" borderId="0" xfId="3" applyFont="1" applyAlignment="1">
      <alignment horizontal="center" vertical="center"/>
    </xf>
    <xf numFmtId="10" fontId="3" fillId="0" borderId="0" xfId="4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6">
    <cellStyle name="백분율" xfId="4" builtinId="5"/>
    <cellStyle name="쉼표 [0]" xfId="1" builtinId="6"/>
    <cellStyle name="좋음" xfId="3" builtinId="26"/>
    <cellStyle name="통화 [0]" xfId="2" builtinId="7"/>
    <cellStyle name="표준" xfId="0" builtinId="0"/>
    <cellStyle name="하이퍼링크" xfId="5" builtinId="8"/>
  </cellStyles>
  <dxfs count="4">
    <dxf>
      <font>
        <color rgb="FF9C0006"/>
      </font>
      <fill>
        <patternFill>
          <bgColor rgb="FFFFC7CE"/>
        </patternFill>
      </fill>
    </dxf>
    <dxf>
      <font>
        <color theme="4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수익률곡선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5546709703195852E-2"/>
          <c:y val="0.17293040293040293"/>
          <c:w val="0.90532978592048308"/>
          <c:h val="0.7139739263361311"/>
        </c:manualLayout>
      </c:layout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포트폴리오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Sheet3!$A$2:$A$14</c:f>
              <c:numCache>
                <c:formatCode>0.00%</c:formatCode>
                <c:ptCount val="13"/>
                <c:pt idx="0" formatCode="General">
                  <c:v>0</c:v>
                </c:pt>
                <c:pt idx="1">
                  <c:v>3.1020000000000002E-3</c:v>
                </c:pt>
                <c:pt idx="2">
                  <c:v>3.1819999999999999E-3</c:v>
                </c:pt>
                <c:pt idx="3">
                  <c:v>-2.4580000000000001E-3</c:v>
                </c:pt>
                <c:pt idx="4">
                  <c:v>-3.4380000000000001E-3</c:v>
                </c:pt>
                <c:pt idx="5">
                  <c:v>-2.3180000000000002E-3</c:v>
                </c:pt>
                <c:pt idx="6">
                  <c:v>-2.1180000000000001E-3</c:v>
                </c:pt>
                <c:pt idx="7">
                  <c:v>-8.6580000000000008E-3</c:v>
                </c:pt>
                <c:pt idx="8">
                  <c:v>-8.0180000000000008E-3</c:v>
                </c:pt>
                <c:pt idx="9">
                  <c:v>-5.7780000000000001E-3</c:v>
                </c:pt>
                <c:pt idx="10">
                  <c:v>-2.1375999999999999E-2</c:v>
                </c:pt>
                <c:pt idx="11">
                  <c:v>-4.2847999999999997E-2</c:v>
                </c:pt>
                <c:pt idx="12">
                  <c:v>-4.0104000000000001E-2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5-47FC-A08D-0EEBFDC988AF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시장수익률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Sheet3!$B$2:$B$14</c:f>
              <c:numCache>
                <c:formatCode>0.00%</c:formatCode>
                <c:ptCount val="13"/>
                <c:pt idx="0" formatCode="General">
                  <c:v>0</c:v>
                </c:pt>
                <c:pt idx="1">
                  <c:v>4.1237113402061855E-2</c:v>
                </c:pt>
                <c:pt idx="2">
                  <c:v>3.3114651671352704E-2</c:v>
                </c:pt>
                <c:pt idx="3">
                  <c:v>3.1240237425804437E-2</c:v>
                </c:pt>
                <c:pt idx="4">
                  <c:v>4.5610746641674478E-2</c:v>
                </c:pt>
                <c:pt idx="5">
                  <c:v>7.2164948453608241E-2</c:v>
                </c:pt>
                <c:pt idx="6">
                  <c:v>6.7478912839737587E-2</c:v>
                </c:pt>
                <c:pt idx="7">
                  <c:v>5.0921587004061228E-2</c:v>
                </c:pt>
                <c:pt idx="8">
                  <c:v>2.6866604186191814E-2</c:v>
                </c:pt>
                <c:pt idx="9">
                  <c:v>2.3430178069353328E-2</c:v>
                </c:pt>
                <c:pt idx="10">
                  <c:v>-2.9053420805998126E-2</c:v>
                </c:pt>
                <c:pt idx="11">
                  <c:v>-2.2492970946579195E-2</c:v>
                </c:pt>
                <c:pt idx="12">
                  <c:v>-6.8416119962511721E-2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5-47FC-A08D-0EEBFDC988AF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시장초과수익률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Sheet3!$C$2:$C$14</c:f>
              <c:numCache>
                <c:formatCode>0.00%</c:formatCode>
                <c:ptCount val="13"/>
                <c:pt idx="0" formatCode="General">
                  <c:v>0</c:v>
                </c:pt>
                <c:pt idx="1">
                  <c:v>-3.8135113402061854E-2</c:v>
                </c:pt>
                <c:pt idx="2">
                  <c:v>-2.9932651671352704E-2</c:v>
                </c:pt>
                <c:pt idx="3">
                  <c:v>-3.3698237425804439E-2</c:v>
                </c:pt>
                <c:pt idx="4">
                  <c:v>-4.9048746641674482E-2</c:v>
                </c:pt>
                <c:pt idx="5">
                  <c:v>-7.4482948453608241E-2</c:v>
                </c:pt>
                <c:pt idx="6">
                  <c:v>-6.9596912839737582E-2</c:v>
                </c:pt>
                <c:pt idx="7">
                  <c:v>-5.9579587004061227E-2</c:v>
                </c:pt>
                <c:pt idx="8">
                  <c:v>-3.4884604186191812E-2</c:v>
                </c:pt>
                <c:pt idx="9">
                  <c:v>-2.920817806935333E-2</c:v>
                </c:pt>
                <c:pt idx="10">
                  <c:v>7.6774208059981267E-3</c:v>
                </c:pt>
                <c:pt idx="11">
                  <c:v>-2.0355029053420803E-2</c:v>
                </c:pt>
                <c:pt idx="12">
                  <c:v>2.831211996251172E-2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5-47FC-A08D-0EEBFDC98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247632"/>
        <c:axId val="582247960"/>
      </c:lineChart>
      <c:catAx>
        <c:axId val="5822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247960"/>
        <c:crosses val="autoZero"/>
        <c:auto val="1"/>
        <c:lblAlgn val="ctr"/>
        <c:lblOffset val="100"/>
        <c:noMultiLvlLbl val="0"/>
      </c:catAx>
      <c:valAx>
        <c:axId val="58224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2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2</xdr:row>
      <xdr:rowOff>152400</xdr:rowOff>
    </xdr:from>
    <xdr:to>
      <xdr:col>13</xdr:col>
      <xdr:colOff>123825</xdr:colOff>
      <xdr:row>19</xdr:row>
      <xdr:rowOff>57150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9A0DD5D-8298-49FF-A4F0-CC9121F35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zoomScale="55" zoomScaleNormal="55" workbookViewId="0">
      <selection activeCell="F56" sqref="F56"/>
    </sheetView>
  </sheetViews>
  <sheetFormatPr defaultRowHeight="16.5" x14ac:dyDescent="0.3"/>
  <cols>
    <col min="2" max="2" width="11.125" bestFit="1" customWidth="1"/>
    <col min="3" max="4" width="11.75" style="6" customWidth="1"/>
    <col min="5" max="5" width="13.125" customWidth="1"/>
    <col min="6" max="6" width="21.875" style="6" customWidth="1"/>
    <col min="7" max="7" width="21.875" customWidth="1"/>
    <col min="8" max="9" width="13.125" customWidth="1"/>
    <col min="10" max="10" width="13.125" style="6" customWidth="1"/>
    <col min="11" max="11" width="16.125" bestFit="1" customWidth="1"/>
    <col min="12" max="12" width="16.125" customWidth="1"/>
    <col min="13" max="13" width="16.125" bestFit="1" customWidth="1"/>
    <col min="15" max="15" width="13.375" style="8" customWidth="1"/>
    <col min="16" max="16" width="11.125" style="8" customWidth="1"/>
    <col min="17" max="17" width="12.5" customWidth="1"/>
  </cols>
  <sheetData>
    <row r="1" spans="1:18" x14ac:dyDescent="0.3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8" x14ac:dyDescent="0.3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18" x14ac:dyDescent="0.3">
      <c r="A3" t="s">
        <v>15</v>
      </c>
      <c r="B3" s="1"/>
      <c r="C3" s="5" t="s">
        <v>6</v>
      </c>
      <c r="D3" s="5" t="s">
        <v>7</v>
      </c>
      <c r="E3" s="1" t="s">
        <v>4</v>
      </c>
      <c r="F3" s="5" t="s">
        <v>5</v>
      </c>
      <c r="G3" s="1" t="s">
        <v>8</v>
      </c>
      <c r="H3" s="1" t="s">
        <v>1</v>
      </c>
      <c r="I3" s="1" t="s">
        <v>14</v>
      </c>
      <c r="J3" s="5" t="s">
        <v>9</v>
      </c>
      <c r="K3" s="1" t="s">
        <v>10</v>
      </c>
      <c r="L3" s="1" t="s">
        <v>11</v>
      </c>
      <c r="M3" s="1" t="s">
        <v>2</v>
      </c>
      <c r="N3" s="1" t="s">
        <v>3</v>
      </c>
      <c r="O3" s="7" t="s">
        <v>13</v>
      </c>
      <c r="P3" s="7" t="s">
        <v>17</v>
      </c>
      <c r="Q3" s="1" t="s">
        <v>12</v>
      </c>
    </row>
    <row r="4" spans="1:18" x14ac:dyDescent="0.3">
      <c r="A4" s="9">
        <v>0.1</v>
      </c>
      <c r="B4" s="2">
        <v>43122</v>
      </c>
      <c r="H4" s="26"/>
      <c r="I4" s="1"/>
      <c r="K4" s="4">
        <v>500000</v>
      </c>
      <c r="L4" s="4">
        <v>500000</v>
      </c>
      <c r="M4" s="4">
        <v>500000</v>
      </c>
      <c r="O4" s="8">
        <f>D5</f>
        <v>16005</v>
      </c>
    </row>
    <row r="5" spans="1:18" x14ac:dyDescent="0.3">
      <c r="D5" s="6">
        <v>16005</v>
      </c>
      <c r="E5">
        <v>6</v>
      </c>
      <c r="F5" s="6">
        <v>96034</v>
      </c>
      <c r="H5" s="26"/>
      <c r="I5" s="11">
        <v>4</v>
      </c>
      <c r="J5" s="10">
        <f>F5-I5</f>
        <v>96030</v>
      </c>
      <c r="K5" s="4">
        <f>K4-J5-I5</f>
        <v>403966</v>
      </c>
      <c r="L5" s="4">
        <f>SUM(J5:K5)</f>
        <v>499996</v>
      </c>
      <c r="M5" s="3"/>
    </row>
    <row r="6" spans="1:18" x14ac:dyDescent="0.3">
      <c r="A6" s="9">
        <v>0.2</v>
      </c>
      <c r="B6" s="2">
        <v>43123</v>
      </c>
      <c r="C6" s="6">
        <v>16265</v>
      </c>
      <c r="E6">
        <v>6</v>
      </c>
      <c r="F6" s="6">
        <v>97585</v>
      </c>
      <c r="G6" s="13">
        <f>(F6-F5)/F5</f>
        <v>1.6150530020617698E-2</v>
      </c>
      <c r="H6" s="25">
        <f>(L6-L4)/L4</f>
        <v>3.1020000000000002E-3</v>
      </c>
      <c r="I6" s="11">
        <v>5</v>
      </c>
      <c r="J6" s="6">
        <v>0</v>
      </c>
      <c r="K6" s="6">
        <v>501551</v>
      </c>
      <c r="L6" s="4">
        <f t="shared" ref="L6:L31" si="0">SUM(J6:K6)</f>
        <v>501551</v>
      </c>
      <c r="M6" s="14"/>
      <c r="O6" s="8">
        <v>16665</v>
      </c>
      <c r="P6" s="13">
        <f>(O6-O4)/O4</f>
        <v>4.1237113402061855E-2</v>
      </c>
      <c r="Q6" s="13">
        <f>(O6-O4)/O4</f>
        <v>4.1237113402061855E-2</v>
      </c>
    </row>
    <row r="7" spans="1:18" x14ac:dyDescent="0.3">
      <c r="B7" s="2"/>
      <c r="D7" s="6">
        <v>16665</v>
      </c>
      <c r="E7">
        <v>12</v>
      </c>
      <c r="F7" s="6">
        <v>199989</v>
      </c>
      <c r="G7" s="12"/>
      <c r="H7" s="25"/>
      <c r="I7" s="11">
        <v>10</v>
      </c>
      <c r="J7" s="6">
        <v>199980</v>
      </c>
      <c r="K7" s="10">
        <v>301561</v>
      </c>
      <c r="L7" s="4">
        <f t="shared" si="0"/>
        <v>501541</v>
      </c>
      <c r="M7" t="s">
        <v>16</v>
      </c>
      <c r="P7" s="13"/>
    </row>
    <row r="8" spans="1:18" x14ac:dyDescent="0.3">
      <c r="A8" s="9">
        <v>0.3</v>
      </c>
      <c r="B8" s="2">
        <v>43124</v>
      </c>
      <c r="C8" s="6">
        <v>16670</v>
      </c>
      <c r="E8">
        <v>12</v>
      </c>
      <c r="F8" s="6">
        <f>C8*E8+I8</f>
        <v>200050</v>
      </c>
      <c r="G8" s="13">
        <f>(F8-F7)/F7</f>
        <v>3.0501677592267574E-4</v>
      </c>
      <c r="H8" s="25">
        <f>(L8-$L$4)/$L$4</f>
        <v>3.1819999999999999E-3</v>
      </c>
      <c r="I8" s="11">
        <v>10</v>
      </c>
      <c r="J8" s="6">
        <v>0</v>
      </c>
      <c r="K8" s="6">
        <v>501591</v>
      </c>
      <c r="L8" s="4">
        <f t="shared" si="0"/>
        <v>501591</v>
      </c>
      <c r="O8" s="8">
        <v>16535</v>
      </c>
      <c r="P8" s="16">
        <f t="shared" ref="P8:P10" si="1">(O8-O6)/O6</f>
        <v>-7.800780078007801E-3</v>
      </c>
      <c r="Q8" s="13">
        <f>(O8-$O$4)/$O$4</f>
        <v>3.3114651671352704E-2</v>
      </c>
      <c r="R8" s="15"/>
    </row>
    <row r="9" spans="1:18" x14ac:dyDescent="0.3">
      <c r="B9" s="2"/>
      <c r="D9" s="6">
        <v>16535</v>
      </c>
      <c r="E9">
        <v>18</v>
      </c>
      <c r="F9" s="6">
        <f>D9*E9+I9</f>
        <v>297645</v>
      </c>
      <c r="H9" s="25"/>
      <c r="I9" s="11">
        <v>15</v>
      </c>
      <c r="J9" s="6">
        <f>F9-I9</f>
        <v>297630</v>
      </c>
      <c r="K9" s="6">
        <v>203946</v>
      </c>
      <c r="L9" s="4">
        <f t="shared" si="0"/>
        <v>501576</v>
      </c>
      <c r="P9" s="16"/>
      <c r="Q9" s="13"/>
    </row>
    <row r="10" spans="1:18" x14ac:dyDescent="0.3">
      <c r="A10" s="9">
        <v>0.1</v>
      </c>
      <c r="B10" s="2">
        <v>43125</v>
      </c>
      <c r="C10" s="6">
        <v>16380</v>
      </c>
      <c r="E10">
        <v>18</v>
      </c>
      <c r="F10" s="6">
        <f>C10*E10+I10</f>
        <v>294855</v>
      </c>
      <c r="G10" s="16">
        <v>-9.2999999999999992E-3</v>
      </c>
      <c r="H10" s="23">
        <f>(L10-$L$4)/$L$4</f>
        <v>-2.4580000000000001E-3</v>
      </c>
      <c r="I10" s="11">
        <v>15</v>
      </c>
      <c r="J10" s="6">
        <v>0</v>
      </c>
      <c r="K10" s="6">
        <v>498771</v>
      </c>
      <c r="L10" s="4">
        <f>SUM(J10:K10)</f>
        <v>498771</v>
      </c>
      <c r="O10" s="8">
        <v>16505</v>
      </c>
      <c r="P10" s="16">
        <f t="shared" si="1"/>
        <v>-1.8143332325370426E-3</v>
      </c>
      <c r="Q10" s="13">
        <f>(O10-$O$4)/$O$4</f>
        <v>3.1240237425804437E-2</v>
      </c>
    </row>
    <row r="11" spans="1:18" x14ac:dyDescent="0.3">
      <c r="B11" s="2"/>
      <c r="D11" s="6">
        <v>16505</v>
      </c>
      <c r="E11">
        <v>6</v>
      </c>
      <c r="F11" s="6">
        <f>D11*E11+I11</f>
        <v>99035</v>
      </c>
      <c r="H11" s="23"/>
      <c r="I11" s="11">
        <v>5</v>
      </c>
      <c r="J11" s="6">
        <f>D11*E11-I11</f>
        <v>99025</v>
      </c>
      <c r="K11" s="4">
        <f>L10-J11-I11</f>
        <v>399741</v>
      </c>
      <c r="L11" s="4">
        <f>SUM(J11:K11)</f>
        <v>498766</v>
      </c>
      <c r="P11" s="16"/>
      <c r="Q11" s="13"/>
    </row>
    <row r="12" spans="1:18" x14ac:dyDescent="0.3">
      <c r="A12" s="9">
        <v>0.1</v>
      </c>
      <c r="B12" s="2">
        <v>43126</v>
      </c>
      <c r="C12" s="6">
        <v>16425</v>
      </c>
      <c r="E12">
        <v>6</v>
      </c>
      <c r="F12" s="6">
        <f>C12*E12+I12</f>
        <v>98555</v>
      </c>
      <c r="G12" s="17">
        <v>-4.8999999999999998E-3</v>
      </c>
      <c r="H12" s="23">
        <f>(L12-$L$4)/$L$4</f>
        <v>-3.4380000000000001E-3</v>
      </c>
      <c r="I12" s="11">
        <v>5</v>
      </c>
      <c r="J12" s="6">
        <v>0</v>
      </c>
      <c r="K12" s="4">
        <f>498281</f>
        <v>498281</v>
      </c>
      <c r="L12" s="4">
        <f t="shared" si="0"/>
        <v>498281</v>
      </c>
      <c r="O12" s="8">
        <v>16735</v>
      </c>
      <c r="P12" s="13">
        <f t="shared" ref="P12:P16" si="2">(O12-O10)/O10</f>
        <v>1.3935171160254469E-2</v>
      </c>
      <c r="Q12" s="13">
        <f t="shared" ref="Q12:Q16" si="3">(O12-$O$4)/$O$4</f>
        <v>4.5610746641674478E-2</v>
      </c>
    </row>
    <row r="13" spans="1:18" x14ac:dyDescent="0.3">
      <c r="B13" s="2"/>
      <c r="D13" s="6">
        <v>16735</v>
      </c>
      <c r="E13">
        <v>6</v>
      </c>
      <c r="F13" s="6">
        <f>D13*E13+I13</f>
        <v>100415</v>
      </c>
      <c r="H13" s="23"/>
      <c r="I13" s="11">
        <v>5</v>
      </c>
      <c r="J13" s="6">
        <f>F13-I13</f>
        <v>100410</v>
      </c>
      <c r="K13" s="10">
        <f>397866</f>
        <v>397866</v>
      </c>
      <c r="L13" s="4">
        <f t="shared" si="0"/>
        <v>498276</v>
      </c>
      <c r="P13" s="13"/>
      <c r="Q13" s="13"/>
    </row>
    <row r="14" spans="1:18" x14ac:dyDescent="0.3">
      <c r="A14" s="9">
        <v>0.2</v>
      </c>
      <c r="B14" s="2">
        <v>43129</v>
      </c>
      <c r="C14" s="6">
        <v>16830</v>
      </c>
      <c r="E14">
        <v>6</v>
      </c>
      <c r="F14" s="6">
        <v>100980</v>
      </c>
      <c r="G14" s="13">
        <f>(C14-D13)/D13</f>
        <v>5.6767254257544071E-3</v>
      </c>
      <c r="H14" s="23">
        <f>(L14-$L$4)/$L$4</f>
        <v>-2.3180000000000002E-3</v>
      </c>
      <c r="I14" s="11">
        <v>5</v>
      </c>
      <c r="J14" s="6">
        <v>0</v>
      </c>
      <c r="K14" s="6">
        <v>498841</v>
      </c>
      <c r="L14" s="4">
        <f t="shared" si="0"/>
        <v>498841</v>
      </c>
      <c r="O14" s="8">
        <v>17160</v>
      </c>
      <c r="P14" s="13">
        <f t="shared" si="2"/>
        <v>2.5395876904690768E-2</v>
      </c>
      <c r="Q14" s="13">
        <f t="shared" si="3"/>
        <v>7.2164948453608241E-2</v>
      </c>
    </row>
    <row r="15" spans="1:18" x14ac:dyDescent="0.3">
      <c r="B15" s="2"/>
      <c r="D15" s="6">
        <v>17160</v>
      </c>
      <c r="E15">
        <v>12</v>
      </c>
      <c r="F15" s="6">
        <v>205930</v>
      </c>
      <c r="H15" s="23"/>
      <c r="I15" s="11">
        <v>10</v>
      </c>
      <c r="J15" s="6">
        <v>205920</v>
      </c>
      <c r="K15" s="6">
        <v>292911</v>
      </c>
      <c r="L15" s="4">
        <f t="shared" si="0"/>
        <v>498831</v>
      </c>
      <c r="P15" s="16"/>
      <c r="Q15" s="13"/>
    </row>
    <row r="16" spans="1:18" x14ac:dyDescent="0.3">
      <c r="A16" s="9">
        <v>0.3</v>
      </c>
      <c r="B16" s="2">
        <v>43130</v>
      </c>
      <c r="C16" s="6">
        <v>17170</v>
      </c>
      <c r="E16">
        <v>12</v>
      </c>
      <c r="F16" s="6">
        <v>206050</v>
      </c>
      <c r="G16" s="13">
        <f>(C16-D15)/D15</f>
        <v>5.8275058275058275E-4</v>
      </c>
      <c r="H16" s="23">
        <f>(L16-$L$4)/$L$4</f>
        <v>-2.1180000000000001E-3</v>
      </c>
      <c r="I16" s="11">
        <v>10</v>
      </c>
      <c r="J16" s="6">
        <v>0</v>
      </c>
      <c r="K16" s="6">
        <v>498941</v>
      </c>
      <c r="L16" s="4">
        <f t="shared" si="0"/>
        <v>498941</v>
      </c>
      <c r="O16" s="8">
        <v>17085</v>
      </c>
      <c r="P16" s="16">
        <f t="shared" si="2"/>
        <v>-4.370629370629371E-3</v>
      </c>
      <c r="Q16" s="13">
        <f t="shared" si="3"/>
        <v>6.7478912839737587E-2</v>
      </c>
    </row>
    <row r="17" spans="1:17" x14ac:dyDescent="0.3">
      <c r="B17" s="2"/>
      <c r="D17" s="6">
        <v>17010</v>
      </c>
      <c r="E17">
        <v>18</v>
      </c>
      <c r="F17" s="6">
        <v>306195</v>
      </c>
      <c r="H17" s="23"/>
      <c r="I17" s="11">
        <v>15</v>
      </c>
      <c r="J17" s="6">
        <v>306180</v>
      </c>
      <c r="K17" s="6">
        <v>192746</v>
      </c>
      <c r="L17" s="4">
        <f t="shared" si="0"/>
        <v>498926</v>
      </c>
      <c r="P17" s="16"/>
      <c r="Q17" s="13"/>
    </row>
    <row r="18" spans="1:17" x14ac:dyDescent="0.3">
      <c r="A18" s="9">
        <v>0.1</v>
      </c>
      <c r="B18" s="2">
        <v>43131</v>
      </c>
      <c r="C18" s="6">
        <v>16830</v>
      </c>
      <c r="E18">
        <v>18</v>
      </c>
      <c r="F18" s="6">
        <v>302940</v>
      </c>
      <c r="G18" s="18">
        <f>(C18-D17)/D17</f>
        <v>-1.0582010582010581E-2</v>
      </c>
      <c r="H18" s="23">
        <f>(L18-$L$4)/$L$4</f>
        <v>-8.6580000000000008E-3</v>
      </c>
      <c r="I18" s="11">
        <v>5</v>
      </c>
      <c r="J18" s="6">
        <v>0</v>
      </c>
      <c r="K18" s="6">
        <v>495671</v>
      </c>
      <c r="L18" s="4">
        <f t="shared" si="0"/>
        <v>495671</v>
      </c>
      <c r="O18" s="8">
        <v>16820</v>
      </c>
      <c r="P18" s="16">
        <f t="shared" ref="P18" si="4">(O18-O16)/O16</f>
        <v>-1.5510681884694176E-2</v>
      </c>
      <c r="Q18" s="13">
        <f t="shared" ref="Q18" si="5">(O18-$O$4)/$O$4</f>
        <v>5.0921587004061228E-2</v>
      </c>
    </row>
    <row r="19" spans="1:17" x14ac:dyDescent="0.3">
      <c r="B19" s="2"/>
      <c r="D19" s="6">
        <v>16820</v>
      </c>
      <c r="E19">
        <v>6</v>
      </c>
      <c r="F19" s="6">
        <v>100925</v>
      </c>
      <c r="G19" s="18"/>
      <c r="H19" s="23"/>
      <c r="I19" s="11">
        <v>5</v>
      </c>
      <c r="J19" s="6">
        <v>100920</v>
      </c>
      <c r="K19" s="19">
        <f>K18-J19-I19</f>
        <v>394746</v>
      </c>
      <c r="L19" s="4">
        <f t="shared" si="0"/>
        <v>495666</v>
      </c>
      <c r="P19" s="16"/>
      <c r="Q19" s="13"/>
    </row>
    <row r="20" spans="1:17" x14ac:dyDescent="0.3">
      <c r="A20" s="9">
        <v>0.2</v>
      </c>
      <c r="B20" s="2">
        <v>43132</v>
      </c>
      <c r="C20" s="6">
        <v>16875</v>
      </c>
      <c r="E20">
        <v>6</v>
      </c>
      <c r="F20" s="6">
        <v>101250</v>
      </c>
      <c r="G20" s="13">
        <f t="shared" ref="G20:G30" si="6">(C20-D19)/D19</f>
        <v>3.2699167657550534E-3</v>
      </c>
      <c r="H20" s="23">
        <f>(L20-$L$4)/$L$4</f>
        <v>-8.0180000000000008E-3</v>
      </c>
      <c r="I20" s="11">
        <v>5</v>
      </c>
      <c r="J20" s="6">
        <v>0</v>
      </c>
      <c r="K20" s="19">
        <v>495991</v>
      </c>
      <c r="L20" s="4">
        <f t="shared" si="0"/>
        <v>495991</v>
      </c>
      <c r="O20" s="8">
        <v>16435</v>
      </c>
      <c r="P20" s="16">
        <f t="shared" ref="P20" si="7">(O20-O18)/O18</f>
        <v>-2.2889417360285373E-2</v>
      </c>
      <c r="Q20" s="13">
        <f t="shared" ref="Q20" si="8">(O20-$O$4)/$O$4</f>
        <v>2.6866604186191814E-2</v>
      </c>
    </row>
    <row r="21" spans="1:17" x14ac:dyDescent="0.3">
      <c r="B21" s="2"/>
      <c r="D21" s="6">
        <v>16425</v>
      </c>
      <c r="E21">
        <v>12</v>
      </c>
      <c r="F21" s="6">
        <f>D21*E21</f>
        <v>197100</v>
      </c>
      <c r="G21" s="13"/>
      <c r="H21" s="23"/>
      <c r="I21" s="11">
        <v>10</v>
      </c>
      <c r="J21" s="6">
        <f>F21</f>
        <v>197100</v>
      </c>
      <c r="K21" s="4">
        <f>L20-J21-I21</f>
        <v>298881</v>
      </c>
      <c r="L21" s="4">
        <f t="shared" si="0"/>
        <v>495981</v>
      </c>
      <c r="P21" s="16"/>
      <c r="Q21" s="13"/>
    </row>
    <row r="22" spans="1:17" x14ac:dyDescent="0.3">
      <c r="A22" s="9">
        <v>0.3</v>
      </c>
      <c r="B22" s="2">
        <v>43133</v>
      </c>
      <c r="C22" s="6">
        <v>16520</v>
      </c>
      <c r="E22">
        <v>12</v>
      </c>
      <c r="F22" s="6">
        <f>C22*E22</f>
        <v>198240</v>
      </c>
      <c r="G22" s="13">
        <f t="shared" si="6"/>
        <v>5.7838660578386604E-3</v>
      </c>
      <c r="H22" s="23">
        <f>(L22-$L$4)/$L$4</f>
        <v>-5.7780000000000001E-3</v>
      </c>
      <c r="I22" s="11">
        <v>10</v>
      </c>
      <c r="J22" s="6">
        <v>0</v>
      </c>
      <c r="K22" s="4">
        <f>K21+F22-I22</f>
        <v>497111</v>
      </c>
      <c r="L22" s="4">
        <f t="shared" si="0"/>
        <v>497111</v>
      </c>
      <c r="O22" s="8">
        <v>16380</v>
      </c>
      <c r="P22" s="16">
        <f t="shared" ref="P22" si="9">(O22-O20)/O20</f>
        <v>-3.3465165804685121E-3</v>
      </c>
      <c r="Q22" s="13">
        <f t="shared" ref="Q22" si="10">(O22-$O$4)/$O$4</f>
        <v>2.3430178069353328E-2</v>
      </c>
    </row>
    <row r="23" spans="1:17" x14ac:dyDescent="0.3">
      <c r="B23" s="2"/>
      <c r="D23" s="6">
        <v>16380</v>
      </c>
      <c r="E23">
        <v>18</v>
      </c>
      <c r="F23" s="6">
        <f>D23*E23</f>
        <v>294840</v>
      </c>
      <c r="H23" s="23"/>
      <c r="I23" s="11">
        <v>15</v>
      </c>
      <c r="J23" s="6">
        <f>F23</f>
        <v>294840</v>
      </c>
      <c r="K23" s="4">
        <f>L22-J23-I23</f>
        <v>202256</v>
      </c>
      <c r="L23" s="4">
        <f t="shared" si="0"/>
        <v>497096</v>
      </c>
      <c r="P23" s="16"/>
      <c r="Q23" s="13"/>
    </row>
    <row r="24" spans="1:17" x14ac:dyDescent="0.3">
      <c r="A24" s="9">
        <v>0.3</v>
      </c>
      <c r="B24" s="2">
        <v>43136</v>
      </c>
      <c r="C24" s="6">
        <v>16005</v>
      </c>
      <c r="E24">
        <v>18</v>
      </c>
      <c r="F24" s="6">
        <f>E24*C24</f>
        <v>288090</v>
      </c>
      <c r="G24" s="16">
        <f t="shared" si="6"/>
        <v>-2.2893772893772892E-2</v>
      </c>
      <c r="H24" s="23">
        <f>(L24-$L$4)/$L$4</f>
        <v>-2.1375999999999999E-2</v>
      </c>
      <c r="I24" s="11">
        <v>15</v>
      </c>
      <c r="J24" s="6">
        <v>0</v>
      </c>
      <c r="K24" s="4">
        <v>489312</v>
      </c>
      <c r="L24" s="4">
        <f t="shared" si="0"/>
        <v>489312</v>
      </c>
      <c r="O24" s="8">
        <v>15540</v>
      </c>
      <c r="P24" s="16">
        <f t="shared" ref="P24" si="11">(O24-O22)/O22</f>
        <v>-5.128205128205128E-2</v>
      </c>
      <c r="Q24" s="16">
        <f t="shared" ref="Q24" si="12">(O24-$O$4)/$O$4</f>
        <v>-2.9053420805998126E-2</v>
      </c>
    </row>
    <row r="25" spans="1:17" x14ac:dyDescent="0.3">
      <c r="B25" s="2" t="s">
        <v>18</v>
      </c>
      <c r="D25" s="6">
        <v>15540</v>
      </c>
      <c r="E25">
        <v>18</v>
      </c>
      <c r="F25" s="6">
        <f>D25*E25</f>
        <v>279720</v>
      </c>
      <c r="H25" s="23"/>
      <c r="I25" s="11">
        <v>13</v>
      </c>
      <c r="J25" s="6">
        <f>F25</f>
        <v>279720</v>
      </c>
      <c r="K25" s="4">
        <f>L24-J25-I25</f>
        <v>209579</v>
      </c>
      <c r="L25" s="4">
        <f t="shared" si="0"/>
        <v>489299</v>
      </c>
      <c r="P25" s="16"/>
      <c r="Q25" s="16"/>
    </row>
    <row r="26" spans="1:17" x14ac:dyDescent="0.3">
      <c r="A26" s="9">
        <v>0.1</v>
      </c>
      <c r="B26" s="2">
        <v>43137</v>
      </c>
      <c r="C26" s="6">
        <v>14945</v>
      </c>
      <c r="E26">
        <v>18</v>
      </c>
      <c r="F26" s="6">
        <f>C26*E26</f>
        <v>269010</v>
      </c>
      <c r="G26" s="16">
        <f t="shared" si="6"/>
        <v>-3.8288288288288286E-2</v>
      </c>
      <c r="H26" s="23">
        <f>(L26-$L$4)/$L$4</f>
        <v>-4.2847999999999997E-2</v>
      </c>
      <c r="I26" s="11">
        <v>13</v>
      </c>
      <c r="J26" s="6">
        <v>0</v>
      </c>
      <c r="K26" s="4">
        <f>K25+F26-I26</f>
        <v>478576</v>
      </c>
      <c r="L26" s="4">
        <f t="shared" si="0"/>
        <v>478576</v>
      </c>
      <c r="O26" s="8">
        <v>15645</v>
      </c>
      <c r="P26" s="16">
        <f t="shared" ref="P26" si="13">(O26-O24)/O24</f>
        <v>6.7567567567567571E-3</v>
      </c>
      <c r="Q26" s="16">
        <f t="shared" ref="Q26" si="14">(O26-$O$4)/$O$4</f>
        <v>-2.2492970946579195E-2</v>
      </c>
    </row>
    <row r="27" spans="1:17" x14ac:dyDescent="0.3">
      <c r="B27" s="2"/>
      <c r="D27" s="6">
        <v>15645</v>
      </c>
      <c r="E27">
        <v>6</v>
      </c>
      <c r="F27" s="6">
        <f>E27*D27</f>
        <v>93870</v>
      </c>
      <c r="H27" s="23"/>
      <c r="I27" s="11">
        <v>4</v>
      </c>
      <c r="J27" s="6">
        <f>F27</f>
        <v>93870</v>
      </c>
      <c r="K27" s="4">
        <f>L26-J27-I27</f>
        <v>384702</v>
      </c>
      <c r="L27" s="4">
        <f t="shared" si="0"/>
        <v>478572</v>
      </c>
    </row>
    <row r="28" spans="1:17" x14ac:dyDescent="0.3">
      <c r="A28" s="9">
        <v>0.2</v>
      </c>
      <c r="B28" s="2">
        <v>43138</v>
      </c>
      <c r="C28" s="6">
        <v>15875</v>
      </c>
      <c r="E28">
        <v>6</v>
      </c>
      <c r="F28" s="6">
        <f>E28*C28</f>
        <v>95250</v>
      </c>
      <c r="G28" s="13">
        <f t="shared" si="6"/>
        <v>1.4701182486417386E-2</v>
      </c>
      <c r="H28" s="23">
        <f>(L28-$L$4)/$L$4</f>
        <v>-4.0104000000000001E-2</v>
      </c>
      <c r="I28" s="11">
        <v>4</v>
      </c>
      <c r="J28" s="6">
        <v>0</v>
      </c>
      <c r="K28" s="4">
        <f>K27+F28-I28</f>
        <v>479948</v>
      </c>
      <c r="L28" s="4">
        <f t="shared" si="0"/>
        <v>479948</v>
      </c>
      <c r="O28" s="8">
        <v>14910</v>
      </c>
      <c r="P28" s="16">
        <f t="shared" ref="P28" si="15">(O28-O26)/O26</f>
        <v>-4.6979865771812082E-2</v>
      </c>
      <c r="Q28" s="16">
        <f t="shared" ref="Q28" si="16">(O28-$O$4)/$O$4</f>
        <v>-6.8416119962511721E-2</v>
      </c>
    </row>
    <row r="29" spans="1:17" x14ac:dyDescent="0.3">
      <c r="A29" s="9"/>
      <c r="B29" s="2"/>
      <c r="D29" s="6">
        <v>14910</v>
      </c>
      <c r="E29">
        <v>12</v>
      </c>
      <c r="F29" s="6">
        <f>E29*D29</f>
        <v>178920</v>
      </c>
      <c r="H29" s="23"/>
      <c r="I29" s="11">
        <v>9</v>
      </c>
      <c r="J29" s="6">
        <f>F29</f>
        <v>178920</v>
      </c>
      <c r="K29" s="4">
        <f>K28-J29-I29</f>
        <v>301019</v>
      </c>
      <c r="L29" s="4">
        <f t="shared" si="0"/>
        <v>479939</v>
      </c>
    </row>
    <row r="30" spans="1:17" x14ac:dyDescent="0.3">
      <c r="A30" s="9">
        <v>0.3</v>
      </c>
      <c r="B30" s="2">
        <v>43139</v>
      </c>
      <c r="C30" s="6">
        <v>15265</v>
      </c>
      <c r="E30">
        <v>12</v>
      </c>
      <c r="F30" s="6">
        <f>E30*C30</f>
        <v>183180</v>
      </c>
      <c r="G30" s="13">
        <f t="shared" si="6"/>
        <v>2.3809523809523808E-2</v>
      </c>
      <c r="H30" s="23">
        <f>(L30-$L$4)/$L$4</f>
        <v>-3.1620000000000002E-2</v>
      </c>
      <c r="I30" s="11">
        <v>9</v>
      </c>
      <c r="J30" s="6">
        <v>0</v>
      </c>
      <c r="K30" s="4">
        <f>K29+F30-I30</f>
        <v>484190</v>
      </c>
      <c r="L30" s="4">
        <f t="shared" si="0"/>
        <v>484190</v>
      </c>
      <c r="O30" s="8">
        <v>15400</v>
      </c>
      <c r="P30" s="16">
        <f t="shared" ref="P30" si="17">(O30-O28)/O28</f>
        <v>3.2863849765258218E-2</v>
      </c>
      <c r="Q30" s="16">
        <f t="shared" ref="Q30" si="18">(O30-$O$4)/$O$4</f>
        <v>-3.7800687285223365E-2</v>
      </c>
    </row>
    <row r="31" spans="1:17" x14ac:dyDescent="0.3">
      <c r="B31" s="2"/>
      <c r="H31" s="23"/>
      <c r="I31" s="11">
        <f t="shared" ref="I31" si="19">ROUNDDOWN(D31*E31*0.00011,)</f>
        <v>0</v>
      </c>
      <c r="L31" s="3">
        <f t="shared" si="0"/>
        <v>0</v>
      </c>
      <c r="O31" s="8" t="e">
        <f>#REF!</f>
        <v>#REF!</v>
      </c>
    </row>
  </sheetData>
  <mergeCells count="15">
    <mergeCell ref="H30:H31"/>
    <mergeCell ref="H28:H29"/>
    <mergeCell ref="H26:H27"/>
    <mergeCell ref="H24:H25"/>
    <mergeCell ref="B1:Q2"/>
    <mergeCell ref="H8:H9"/>
    <mergeCell ref="H10:H11"/>
    <mergeCell ref="H20:H21"/>
    <mergeCell ref="H22:H23"/>
    <mergeCell ref="H14:H15"/>
    <mergeCell ref="H16:H17"/>
    <mergeCell ref="H18:H19"/>
    <mergeCell ref="H12:H13"/>
    <mergeCell ref="H4:H5"/>
    <mergeCell ref="H6:H7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"/>
  <sheetViews>
    <sheetView workbookViewId="0">
      <selection activeCell="D4" sqref="D4"/>
    </sheetView>
  </sheetViews>
  <sheetFormatPr defaultRowHeight="16.5" x14ac:dyDescent="0.3"/>
  <cols>
    <col min="2" max="2" width="14.125" customWidth="1"/>
    <col min="11" max="12" width="12.375" customWidth="1"/>
    <col min="13" max="13" width="13.125" customWidth="1"/>
  </cols>
  <sheetData>
    <row r="1" spans="1:17" x14ac:dyDescent="0.3">
      <c r="B1" s="24" t="s">
        <v>19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x14ac:dyDescent="0.3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17" x14ac:dyDescent="0.3">
      <c r="A3" t="s">
        <v>15</v>
      </c>
      <c r="B3" s="21"/>
      <c r="C3" s="5" t="s">
        <v>6</v>
      </c>
      <c r="D3" s="5" t="s">
        <v>7</v>
      </c>
      <c r="E3" s="21" t="s">
        <v>4</v>
      </c>
      <c r="F3" s="5" t="s">
        <v>5</v>
      </c>
      <c r="G3" s="21" t="s">
        <v>8</v>
      </c>
      <c r="H3" s="21" t="s">
        <v>1</v>
      </c>
      <c r="I3" s="21" t="s">
        <v>14</v>
      </c>
      <c r="J3" s="5" t="s">
        <v>9</v>
      </c>
      <c r="K3" s="21" t="s">
        <v>10</v>
      </c>
      <c r="L3" s="21" t="s">
        <v>11</v>
      </c>
      <c r="M3" s="21" t="s">
        <v>2</v>
      </c>
      <c r="N3" s="21" t="s">
        <v>3</v>
      </c>
      <c r="O3" s="7" t="s">
        <v>13</v>
      </c>
      <c r="P3" s="7" t="s">
        <v>17</v>
      </c>
      <c r="Q3" s="21" t="s">
        <v>12</v>
      </c>
    </row>
    <row r="4" spans="1:17" x14ac:dyDescent="0.3">
      <c r="A4" s="9">
        <v>7.0000000000000007E-2</v>
      </c>
      <c r="B4" s="2">
        <v>43137</v>
      </c>
      <c r="C4" s="6"/>
      <c r="D4" s="6"/>
      <c r="F4" s="6"/>
      <c r="H4" s="21"/>
      <c r="I4" s="21"/>
      <c r="J4" s="6"/>
      <c r="K4" s="4">
        <v>500000</v>
      </c>
      <c r="L4" s="4">
        <v>500000</v>
      </c>
      <c r="M4" s="4">
        <v>500000</v>
      </c>
      <c r="O4" s="8" t="e">
        <f>#REF!</f>
        <v>#REF!</v>
      </c>
      <c r="P4" s="8"/>
    </row>
    <row r="5" spans="1:17" x14ac:dyDescent="0.3">
      <c r="B5" s="2" t="s">
        <v>18</v>
      </c>
      <c r="C5" s="6"/>
      <c r="D5" s="6">
        <v>15540</v>
      </c>
      <c r="E5">
        <v>18</v>
      </c>
      <c r="F5" s="6">
        <f>D5*E5</f>
        <v>279720</v>
      </c>
      <c r="H5" s="20"/>
      <c r="I5" s="11">
        <v>13</v>
      </c>
      <c r="J5" s="6">
        <f>F5</f>
        <v>279720</v>
      </c>
      <c r="K5" s="4" t="e">
        <f>#REF!-J5-I5</f>
        <v>#REF!</v>
      </c>
      <c r="L5" s="4" t="e">
        <f t="shared" ref="L5:L12" si="0">SUM(J5:K5)</f>
        <v>#REF!</v>
      </c>
      <c r="O5" s="8"/>
      <c r="P5" s="16"/>
      <c r="Q5" s="16"/>
    </row>
    <row r="6" spans="1:17" x14ac:dyDescent="0.3">
      <c r="A6" s="9">
        <v>0.1</v>
      </c>
      <c r="B6" s="2">
        <v>43137</v>
      </c>
      <c r="C6" s="6">
        <v>14945</v>
      </c>
      <c r="D6" s="6"/>
      <c r="E6">
        <v>18</v>
      </c>
      <c r="F6" s="6">
        <f>C6*E6</f>
        <v>269010</v>
      </c>
      <c r="G6" s="16">
        <f t="shared" ref="G6" si="1">(C6-D5)/D5</f>
        <v>-3.8288288288288286E-2</v>
      </c>
      <c r="H6" s="23" t="e">
        <f>(L6-$L$4)/$L$4</f>
        <v>#REF!</v>
      </c>
      <c r="I6" s="11">
        <v>13</v>
      </c>
      <c r="J6" s="6">
        <v>0</v>
      </c>
      <c r="K6" s="4" t="e">
        <f>K5+F6-I6</f>
        <v>#REF!</v>
      </c>
      <c r="L6" s="4" t="e">
        <f t="shared" si="0"/>
        <v>#REF!</v>
      </c>
      <c r="O6" s="8"/>
      <c r="P6" s="16" t="e">
        <f>(O6-#REF!)/#REF!</f>
        <v>#REF!</v>
      </c>
      <c r="Q6" s="16" t="e">
        <f t="shared" ref="Q6" si="2">(O6-$O$4)/$O$4</f>
        <v>#REF!</v>
      </c>
    </row>
    <row r="7" spans="1:17" x14ac:dyDescent="0.3">
      <c r="B7" s="2"/>
      <c r="C7" s="6"/>
      <c r="D7" s="6"/>
      <c r="F7" s="6"/>
      <c r="H7" s="23"/>
      <c r="I7" s="11"/>
      <c r="J7" s="6"/>
      <c r="L7" s="3"/>
      <c r="O7" s="8"/>
      <c r="P7" s="8"/>
    </row>
    <row r="8" spans="1:17" x14ac:dyDescent="0.3">
      <c r="B8" s="2">
        <v>43134</v>
      </c>
      <c r="C8" s="6"/>
      <c r="D8" s="6"/>
      <c r="F8" s="6"/>
      <c r="I8" s="11">
        <f t="shared" ref="I8" si="3">ROUNDDOWN(D8*E8*0.00011,)</f>
        <v>0</v>
      </c>
      <c r="J8" s="6"/>
      <c r="L8" s="3">
        <f t="shared" si="0"/>
        <v>0</v>
      </c>
      <c r="O8" s="8">
        <f t="shared" ref="O8:O12" si="4">D9</f>
        <v>0</v>
      </c>
      <c r="P8" s="8"/>
    </row>
    <row r="9" spans="1:17" x14ac:dyDescent="0.3">
      <c r="B9" s="2">
        <v>43135</v>
      </c>
      <c r="C9" s="6"/>
      <c r="D9" s="6"/>
      <c r="F9" s="6"/>
      <c r="I9" s="11">
        <f t="shared" ref="I9" si="5">ROUNDDOWN(C9*E9*0.00011,)</f>
        <v>0</v>
      </c>
      <c r="J9" s="6"/>
      <c r="L9" s="3">
        <f t="shared" si="0"/>
        <v>0</v>
      </c>
      <c r="O9" s="8">
        <f t="shared" si="4"/>
        <v>0</v>
      </c>
      <c r="P9" s="8"/>
    </row>
    <row r="10" spans="1:17" x14ac:dyDescent="0.3">
      <c r="B10" s="2">
        <v>43136</v>
      </c>
      <c r="C10" s="6"/>
      <c r="D10" s="6"/>
      <c r="F10" s="6"/>
      <c r="I10" s="11">
        <f t="shared" ref="I10" si="6">ROUNDDOWN(D10*E10*0.00011,)</f>
        <v>0</v>
      </c>
      <c r="J10" s="6"/>
      <c r="L10" s="3">
        <f t="shared" si="0"/>
        <v>0</v>
      </c>
      <c r="O10" s="8">
        <f t="shared" si="4"/>
        <v>0</v>
      </c>
      <c r="P10" s="8"/>
    </row>
    <row r="11" spans="1:17" x14ac:dyDescent="0.3">
      <c r="B11" s="2">
        <v>43137</v>
      </c>
      <c r="C11" s="6"/>
      <c r="D11" s="6"/>
      <c r="F11" s="6"/>
      <c r="I11" s="11">
        <f t="shared" ref="I11" si="7">ROUNDDOWN(C11*E11*0.00011,)</f>
        <v>0</v>
      </c>
      <c r="J11" s="6"/>
      <c r="L11" s="3">
        <f t="shared" si="0"/>
        <v>0</v>
      </c>
      <c r="O11" s="8">
        <f t="shared" si="4"/>
        <v>0</v>
      </c>
      <c r="P11" s="8"/>
    </row>
    <row r="12" spans="1:17" x14ac:dyDescent="0.3">
      <c r="B12" s="2">
        <v>43138</v>
      </c>
      <c r="C12" s="6"/>
      <c r="D12" s="6"/>
      <c r="F12" s="6"/>
      <c r="I12" s="11">
        <f t="shared" ref="I12" si="8">ROUNDDOWN(D12*E12*0.00011,)</f>
        <v>0</v>
      </c>
      <c r="J12" s="6"/>
      <c r="L12" s="3">
        <f t="shared" si="0"/>
        <v>0</v>
      </c>
      <c r="O12" s="8">
        <f t="shared" si="4"/>
        <v>0</v>
      </c>
      <c r="P12" s="8"/>
    </row>
  </sheetData>
  <mergeCells count="2">
    <mergeCell ref="H6:H7"/>
    <mergeCell ref="B1:Q2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topLeftCell="A4" workbookViewId="0">
      <selection activeCell="A15" sqref="A15:A16"/>
    </sheetView>
  </sheetViews>
  <sheetFormatPr defaultRowHeight="16.5" x14ac:dyDescent="0.3"/>
  <sheetData>
    <row r="1" spans="1:3" x14ac:dyDescent="0.3">
      <c r="A1" t="s">
        <v>20</v>
      </c>
      <c r="B1" t="s">
        <v>21</v>
      </c>
      <c r="C1" t="s">
        <v>22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 s="22">
        <v>3.1020000000000002E-3</v>
      </c>
      <c r="B3" s="22">
        <v>4.1237113402061855E-2</v>
      </c>
      <c r="C3" s="22">
        <f>A3-B3</f>
        <v>-3.8135113402061854E-2</v>
      </c>
    </row>
    <row r="4" spans="1:3" x14ac:dyDescent="0.3">
      <c r="A4" s="22">
        <v>3.1819999999999999E-3</v>
      </c>
      <c r="B4" s="22">
        <v>3.3114651671352704E-2</v>
      </c>
      <c r="C4" s="22">
        <f t="shared" ref="C4:C14" si="0">A4-B4</f>
        <v>-2.9932651671352704E-2</v>
      </c>
    </row>
    <row r="5" spans="1:3" x14ac:dyDescent="0.3">
      <c r="A5" s="22">
        <v>-2.4580000000000001E-3</v>
      </c>
      <c r="B5" s="22">
        <v>3.1240237425804437E-2</v>
      </c>
      <c r="C5" s="22">
        <f t="shared" si="0"/>
        <v>-3.3698237425804439E-2</v>
      </c>
    </row>
    <row r="6" spans="1:3" x14ac:dyDescent="0.3">
      <c r="A6" s="22">
        <v>-3.4380000000000001E-3</v>
      </c>
      <c r="B6" s="22">
        <v>4.5610746641674478E-2</v>
      </c>
      <c r="C6" s="22">
        <f t="shared" si="0"/>
        <v>-4.9048746641674482E-2</v>
      </c>
    </row>
    <row r="7" spans="1:3" x14ac:dyDescent="0.3">
      <c r="A7" s="22">
        <v>-2.3180000000000002E-3</v>
      </c>
      <c r="B7" s="22">
        <v>7.2164948453608241E-2</v>
      </c>
      <c r="C7" s="22">
        <f t="shared" si="0"/>
        <v>-7.4482948453608241E-2</v>
      </c>
    </row>
    <row r="8" spans="1:3" x14ac:dyDescent="0.3">
      <c r="A8" s="22">
        <v>-2.1180000000000001E-3</v>
      </c>
      <c r="B8" s="22">
        <v>6.7478912839737587E-2</v>
      </c>
      <c r="C8" s="22">
        <f t="shared" si="0"/>
        <v>-6.9596912839737582E-2</v>
      </c>
    </row>
    <row r="9" spans="1:3" x14ac:dyDescent="0.3">
      <c r="A9" s="22">
        <v>-8.6580000000000008E-3</v>
      </c>
      <c r="B9" s="22">
        <v>5.0921587004061228E-2</v>
      </c>
      <c r="C9" s="22">
        <f t="shared" si="0"/>
        <v>-5.9579587004061227E-2</v>
      </c>
    </row>
    <row r="10" spans="1:3" x14ac:dyDescent="0.3">
      <c r="A10" s="22">
        <v>-8.0180000000000008E-3</v>
      </c>
      <c r="B10" s="22">
        <v>2.6866604186191814E-2</v>
      </c>
      <c r="C10" s="22">
        <f t="shared" si="0"/>
        <v>-3.4884604186191812E-2</v>
      </c>
    </row>
    <row r="11" spans="1:3" x14ac:dyDescent="0.3">
      <c r="A11" s="22">
        <v>-5.7780000000000001E-3</v>
      </c>
      <c r="B11" s="22">
        <v>2.3430178069353328E-2</v>
      </c>
      <c r="C11" s="22">
        <f t="shared" si="0"/>
        <v>-2.920817806935333E-2</v>
      </c>
    </row>
    <row r="12" spans="1:3" x14ac:dyDescent="0.3">
      <c r="A12" s="22">
        <v>-2.1375999999999999E-2</v>
      </c>
      <c r="B12" s="22">
        <v>-2.9053420805998126E-2</v>
      </c>
      <c r="C12" s="22">
        <f t="shared" si="0"/>
        <v>7.6774208059981267E-3</v>
      </c>
    </row>
    <row r="13" spans="1:3" x14ac:dyDescent="0.3">
      <c r="A13" s="22">
        <v>-4.2847999999999997E-2</v>
      </c>
      <c r="B13" s="22">
        <v>-2.2492970946579195E-2</v>
      </c>
      <c r="C13" s="22">
        <f t="shared" si="0"/>
        <v>-2.0355029053420803E-2</v>
      </c>
    </row>
    <row r="14" spans="1:3" x14ac:dyDescent="0.3">
      <c r="A14" s="22">
        <v>-4.0104000000000001E-2</v>
      </c>
      <c r="B14" s="22">
        <v>-6.8416119962511721E-2</v>
      </c>
      <c r="C14" s="22">
        <f t="shared" si="0"/>
        <v>2.831211996251172E-2</v>
      </c>
    </row>
  </sheetData>
  <phoneticPr fontId="4" type="noConversion"/>
  <conditionalFormatting sqref="A3:C14">
    <cfRule type="cellIs" dxfId="3" priority="1" operator="greaterThan">
      <formula>0</formula>
    </cfRule>
    <cfRule type="cellIs" dxfId="2" priority="2" operator="greaterThan">
      <formula>-0.0012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이세령</dc:creator>
  <cp:lastModifiedBy>MINJUN KWAK</cp:lastModifiedBy>
  <dcterms:created xsi:type="dcterms:W3CDTF">2018-01-22T06:24:43Z</dcterms:created>
  <dcterms:modified xsi:type="dcterms:W3CDTF">2018-02-08T03:55:20Z</dcterms:modified>
</cp:coreProperties>
</file>