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8620" windowHeight="1164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W9" i="1" l="1"/>
  <c r="U20" i="1"/>
  <c r="V20" i="1"/>
  <c r="W20" i="1"/>
  <c r="X20" i="1"/>
  <c r="Y20" i="1"/>
  <c r="U17" i="1"/>
  <c r="V17" i="1"/>
  <c r="W17" i="1"/>
  <c r="X17" i="1"/>
  <c r="Y17" i="1"/>
  <c r="Y10" i="1"/>
  <c r="Y11" i="1"/>
  <c r="Y12" i="1"/>
  <c r="Y13" i="1"/>
  <c r="Y14" i="1"/>
  <c r="Y15" i="1"/>
  <c r="Y16" i="1"/>
  <c r="Y18" i="1"/>
  <c r="Y19" i="1"/>
  <c r="Y21" i="1"/>
  <c r="Y9" i="1"/>
  <c r="S5" i="1"/>
  <c r="V10" i="1"/>
  <c r="X10" i="1" s="1"/>
  <c r="V11" i="1"/>
  <c r="X11" i="1" s="1"/>
  <c r="V12" i="1"/>
  <c r="X12" i="1" s="1"/>
  <c r="V13" i="1"/>
  <c r="X13" i="1" s="1"/>
  <c r="V14" i="1"/>
  <c r="X14" i="1" s="1"/>
  <c r="V15" i="1"/>
  <c r="X15" i="1" s="1"/>
  <c r="V16" i="1"/>
  <c r="X16" i="1" s="1"/>
  <c r="V18" i="1"/>
  <c r="X18" i="1" s="1"/>
  <c r="V19" i="1"/>
  <c r="X19" i="1" s="1"/>
  <c r="V21" i="1"/>
  <c r="X21" i="1" s="1"/>
  <c r="V9" i="1"/>
  <c r="U10" i="1"/>
  <c r="U11" i="1"/>
  <c r="U12" i="1"/>
  <c r="U13" i="1"/>
  <c r="U14" i="1"/>
  <c r="U15" i="1"/>
  <c r="U16" i="1"/>
  <c r="U18" i="1"/>
  <c r="U19" i="1"/>
  <c r="U21" i="1"/>
  <c r="U9" i="1"/>
  <c r="P18" i="1"/>
  <c r="P19" i="1" s="1"/>
  <c r="U7" i="1"/>
  <c r="G16" i="1"/>
  <c r="G17" i="1"/>
  <c r="G18" i="1"/>
  <c r="G19" i="1"/>
  <c r="G21" i="1"/>
  <c r="G22" i="1"/>
  <c r="G23" i="1"/>
  <c r="G24" i="1"/>
  <c r="G25" i="1"/>
  <c r="G26" i="1"/>
  <c r="G27" i="1"/>
  <c r="G28" i="1"/>
  <c r="G30" i="1"/>
  <c r="G32" i="1"/>
  <c r="G34" i="1"/>
  <c r="G20" i="1"/>
  <c r="D8" i="1"/>
  <c r="D9" i="1" s="1"/>
  <c r="D62" i="1" s="1"/>
  <c r="F62" i="1" s="1"/>
  <c r="D33" i="1"/>
  <c r="D31" i="1"/>
  <c r="D29" i="1"/>
  <c r="G33" i="1" l="1"/>
  <c r="G31" i="1"/>
  <c r="G29" i="1"/>
  <c r="G36" i="1" s="1"/>
  <c r="W21" i="1"/>
  <c r="W19" i="1"/>
  <c r="W18" i="1"/>
  <c r="W16" i="1"/>
  <c r="W15" i="1"/>
  <c r="W14" i="1"/>
  <c r="W13" i="1"/>
  <c r="W12" i="1"/>
  <c r="W11" i="1"/>
  <c r="W10" i="1"/>
  <c r="X9" i="1"/>
  <c r="D72" i="1"/>
  <c r="F72" i="1" s="1"/>
  <c r="D71" i="1"/>
  <c r="F71" i="1" s="1"/>
  <c r="D70" i="1"/>
  <c r="F70" i="1" s="1"/>
  <c r="D69" i="1"/>
  <c r="F69" i="1" s="1"/>
  <c r="D68" i="1"/>
  <c r="F68" i="1" s="1"/>
  <c r="D67" i="1"/>
  <c r="F67" i="1" s="1"/>
  <c r="H9" i="1"/>
  <c r="I9" i="1" s="1"/>
  <c r="H13" i="1" s="1"/>
  <c r="D40" i="1"/>
  <c r="F40" i="1" s="1"/>
  <c r="D44" i="1"/>
  <c r="F44" i="1" s="1"/>
  <c r="D43" i="1"/>
  <c r="F43" i="1" s="1"/>
  <c r="D42" i="1"/>
  <c r="F42" i="1" s="1"/>
  <c r="D41" i="1"/>
  <c r="F41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66" i="1"/>
  <c r="F66" i="1" s="1"/>
  <c r="D65" i="1"/>
  <c r="F65" i="1" s="1"/>
  <c r="D64" i="1"/>
  <c r="F64" i="1" s="1"/>
  <c r="D63" i="1"/>
  <c r="F63" i="1" s="1"/>
  <c r="F16" i="1" l="1"/>
  <c r="J16" i="1" s="1"/>
  <c r="H16" i="1"/>
  <c r="I16" i="1" s="1"/>
  <c r="K16" i="1" s="1"/>
  <c r="F17" i="1"/>
  <c r="J17" i="1" s="1"/>
  <c r="H17" i="1"/>
  <c r="I17" i="1" s="1"/>
  <c r="K17" i="1" s="1"/>
  <c r="F18" i="1"/>
  <c r="J18" i="1" s="1"/>
  <c r="H18" i="1"/>
  <c r="I18" i="1" s="1"/>
  <c r="K18" i="1" s="1"/>
  <c r="F19" i="1"/>
  <c r="J19" i="1" s="1"/>
  <c r="H19" i="1"/>
  <c r="I19" i="1" s="1"/>
  <c r="K19" i="1" s="1"/>
  <c r="H20" i="1"/>
  <c r="I20" i="1" s="1"/>
  <c r="F21" i="1"/>
  <c r="J21" i="1" s="1"/>
  <c r="F22" i="1"/>
  <c r="J22" i="1" s="1"/>
  <c r="F23" i="1"/>
  <c r="J23" i="1" s="1"/>
  <c r="F24" i="1"/>
  <c r="J24" i="1" s="1"/>
  <c r="F25" i="1"/>
  <c r="J25" i="1" s="1"/>
  <c r="F26" i="1"/>
  <c r="J26" i="1" s="1"/>
  <c r="F27" i="1"/>
  <c r="J27" i="1" s="1"/>
  <c r="F28" i="1"/>
  <c r="J28" i="1" s="1"/>
  <c r="F29" i="1"/>
  <c r="J29" i="1" s="1"/>
  <c r="F30" i="1"/>
  <c r="J30" i="1" s="1"/>
  <c r="F31" i="1"/>
  <c r="J31" i="1" s="1"/>
  <c r="F32" i="1"/>
  <c r="J32" i="1" s="1"/>
  <c r="F33" i="1"/>
  <c r="J33" i="1" s="1"/>
  <c r="F34" i="1"/>
  <c r="J34" i="1" s="1"/>
  <c r="F20" i="1"/>
  <c r="J20" i="1" s="1"/>
  <c r="H21" i="1"/>
  <c r="I21" i="1" s="1"/>
  <c r="K21" i="1" s="1"/>
  <c r="H22" i="1"/>
  <c r="I22" i="1" s="1"/>
  <c r="K22" i="1" s="1"/>
  <c r="H23" i="1"/>
  <c r="I23" i="1" s="1"/>
  <c r="K23" i="1" s="1"/>
  <c r="H24" i="1"/>
  <c r="I24" i="1" s="1"/>
  <c r="K24" i="1" s="1"/>
  <c r="H25" i="1"/>
  <c r="I25" i="1" s="1"/>
  <c r="K25" i="1" s="1"/>
  <c r="H26" i="1"/>
  <c r="I26" i="1" s="1"/>
  <c r="K26" i="1" s="1"/>
  <c r="H27" i="1"/>
  <c r="I27" i="1" s="1"/>
  <c r="K27" i="1" s="1"/>
  <c r="H28" i="1"/>
  <c r="I28" i="1" s="1"/>
  <c r="K28" i="1" s="1"/>
  <c r="H30" i="1"/>
  <c r="I30" i="1" s="1"/>
  <c r="K30" i="1" s="1"/>
  <c r="H32" i="1"/>
  <c r="I32" i="1" s="1"/>
  <c r="K32" i="1" s="1"/>
  <c r="H34" i="1"/>
  <c r="I34" i="1" s="1"/>
  <c r="K34" i="1" s="1"/>
  <c r="H33" i="1"/>
  <c r="I33" i="1" s="1"/>
  <c r="K33" i="1" s="1"/>
  <c r="H31" i="1"/>
  <c r="I31" i="1" s="1"/>
  <c r="K31" i="1" s="1"/>
  <c r="H29" i="1"/>
  <c r="I29" i="1" s="1"/>
  <c r="K29" i="1" s="1"/>
  <c r="K20" i="1" l="1"/>
</calcChain>
</file>

<file path=xl/sharedStrings.xml><?xml version="1.0" encoding="utf-8"?>
<sst xmlns="http://schemas.openxmlformats.org/spreadsheetml/2006/main" count="38" uniqueCount="37">
  <si>
    <t>Umfang</t>
  </si>
  <si>
    <t>Durchmesser</t>
  </si>
  <si>
    <t>60 cm</t>
  </si>
  <si>
    <t>188,4 cm</t>
  </si>
  <si>
    <t>Hz</t>
  </si>
  <si>
    <t>km/h</t>
  </si>
  <si>
    <t>1 m/s = 3,6km/h</t>
  </si>
  <si>
    <t>Radius</t>
  </si>
  <si>
    <t>30 cm</t>
  </si>
  <si>
    <t>2*PI*r</t>
  </si>
  <si>
    <t>PI</t>
  </si>
  <si>
    <t>Zähne</t>
  </si>
  <si>
    <t>n</t>
  </si>
  <si>
    <t>m/s</t>
  </si>
  <si>
    <t>Ideal</t>
  </si>
  <si>
    <t>propo</t>
  </si>
  <si>
    <t>DELTA f</t>
  </si>
  <si>
    <t>DELTA v</t>
  </si>
  <si>
    <t>DELTA d</t>
  </si>
  <si>
    <t>Hz(opti)</t>
  </si>
  <si>
    <t>Simul(v)</t>
  </si>
  <si>
    <t>km</t>
  </si>
  <si>
    <t>f</t>
  </si>
  <si>
    <t>0x013b</t>
  </si>
  <si>
    <t>21a</t>
  </si>
  <si>
    <t>16e</t>
  </si>
  <si>
    <t>de</t>
  </si>
  <si>
    <t>b9</t>
  </si>
  <si>
    <t>a0</t>
  </si>
  <si>
    <t>8d</t>
  </si>
  <si>
    <t>OCR(hex)</t>
  </si>
  <si>
    <t>OCR(dec)</t>
  </si>
  <si>
    <t>f/2</t>
  </si>
  <si>
    <t>ocr(f)r</t>
  </si>
  <si>
    <t>ocr(f)</t>
  </si>
  <si>
    <t>7d</t>
  </si>
  <si>
    <t>5e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</si>
</sst>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€_-;\-* #,##0.00\ _€_-;_-* &quot;-&quot;??\ _€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0" borderId="0" xfId="2" applyAlignment="1">
      <alignment horizontal="center"/>
    </xf>
    <xf numFmtId="43" fontId="5" fillId="0" borderId="0" xfId="1" applyFont="1" applyAlignment="1">
      <alignment horizontal="center"/>
    </xf>
    <xf numFmtId="43" fontId="0" fillId="0" borderId="0" xfId="0" applyNumberFormat="1"/>
    <xf numFmtId="0" fontId="0" fillId="0" borderId="0" xfId="0" applyFont="1" applyAlignment="1">
      <alignment horizontal="center"/>
    </xf>
    <xf numFmtId="1" fontId="0" fillId="0" borderId="0" xfId="0" applyNumberFormat="1" applyAlignment="1">
      <alignment horizontal="center"/>
    </xf>
  </cellXfs>
  <cellStyles count="3">
    <cellStyle name="Comma" xfId="1" builtinId="3"/>
    <cellStyle name="Explanatory Text" xfId="2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Sheet1!$C$20:$C$34</c:f>
              <c:numCache>
                <c:formatCode>General</c:formatCode>
                <c:ptCount val="1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</c:numCache>
            </c:numRef>
          </c:cat>
          <c:val>
            <c:numRef>
              <c:f>Sheet1!$D$20:$D$34</c:f>
              <c:numCache>
                <c:formatCode>General</c:formatCode>
                <c:ptCount val="15"/>
                <c:pt idx="0">
                  <c:v>35</c:v>
                </c:pt>
                <c:pt idx="1">
                  <c:v>52.5</c:v>
                </c:pt>
                <c:pt idx="2">
                  <c:v>70</c:v>
                </c:pt>
                <c:pt idx="3">
                  <c:v>87.5</c:v>
                </c:pt>
                <c:pt idx="4">
                  <c:v>105</c:v>
                </c:pt>
                <c:pt idx="5">
                  <c:v>125</c:v>
                </c:pt>
                <c:pt idx="6">
                  <c:v>142</c:v>
                </c:pt>
                <c:pt idx="7">
                  <c:v>162</c:v>
                </c:pt>
                <c:pt idx="8">
                  <c:v>182</c:v>
                </c:pt>
                <c:pt idx="9">
                  <c:v>200</c:v>
                </c:pt>
                <c:pt idx="10">
                  <c:v>218</c:v>
                </c:pt>
                <c:pt idx="11">
                  <c:v>237</c:v>
                </c:pt>
                <c:pt idx="12">
                  <c:v>256</c:v>
                </c:pt>
                <c:pt idx="13">
                  <c:v>275.5</c:v>
                </c:pt>
                <c:pt idx="14">
                  <c:v>295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Sheet1!$C$20:$C$34</c:f>
              <c:numCache>
                <c:formatCode>General</c:formatCode>
                <c:ptCount val="15"/>
                <c:pt idx="0">
                  <c:v>50</c:v>
                </c:pt>
                <c:pt idx="1">
                  <c:v>75</c:v>
                </c:pt>
                <c:pt idx="2">
                  <c:v>100</c:v>
                </c:pt>
                <c:pt idx="3">
                  <c:v>125</c:v>
                </c:pt>
                <c:pt idx="4">
                  <c:v>150</c:v>
                </c:pt>
                <c:pt idx="5">
                  <c:v>175</c:v>
                </c:pt>
                <c:pt idx="6">
                  <c:v>200</c:v>
                </c:pt>
                <c:pt idx="7">
                  <c:v>225</c:v>
                </c:pt>
                <c:pt idx="8">
                  <c:v>250</c:v>
                </c:pt>
                <c:pt idx="9">
                  <c:v>275</c:v>
                </c:pt>
                <c:pt idx="10">
                  <c:v>300</c:v>
                </c:pt>
                <c:pt idx="11">
                  <c:v>325</c:v>
                </c:pt>
                <c:pt idx="12">
                  <c:v>350</c:v>
                </c:pt>
                <c:pt idx="13">
                  <c:v>375</c:v>
                </c:pt>
                <c:pt idx="14">
                  <c:v>400</c:v>
                </c:pt>
              </c:numCache>
            </c:numRef>
          </c:cat>
          <c:val>
            <c:numRef>
              <c:f>Sheet1!$E$20:$E$34</c:f>
              <c:numCache>
                <c:formatCode>General</c:formatCode>
                <c:ptCount val="15"/>
                <c:pt idx="0">
                  <c:v>35</c:v>
                </c:pt>
                <c:pt idx="14">
                  <c:v>295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191936"/>
        <c:axId val="135333760"/>
      </c:lineChart>
      <c:catAx>
        <c:axId val="135191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5333760"/>
        <c:crosses val="autoZero"/>
        <c:auto val="1"/>
        <c:lblAlgn val="ctr"/>
        <c:lblOffset val="100"/>
        <c:noMultiLvlLbl val="0"/>
      </c:catAx>
      <c:valAx>
        <c:axId val="13533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191936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Sheet1!$Y$9:$Y$21</c:f>
              <c:numCache>
                <c:formatCode>General</c:formatCode>
                <c:ptCount val="13"/>
                <c:pt idx="0">
                  <c:v>0.69686411149825789</c:v>
                </c:pt>
                <c:pt idx="1">
                  <c:v>0.68989306657468097</c:v>
                </c:pt>
                <c:pt idx="2">
                  <c:v>0.70455612963832792</c:v>
                </c:pt>
                <c:pt idx="3">
                  <c:v>0.70138523584078549</c:v>
                </c:pt>
                <c:pt idx="4">
                  <c:v>0.71671743415158573</c:v>
                </c:pt>
                <c:pt idx="5">
                  <c:v>0.71415818603820747</c:v>
                </c:pt>
                <c:pt idx="6">
                  <c:v>0.72119594893932681</c:v>
                </c:pt>
                <c:pt idx="7">
                  <c:v>0.72697532827479672</c:v>
                </c:pt>
                <c:pt idx="8">
                  <c:v>0.72568940493468803</c:v>
                </c:pt>
                <c:pt idx="9">
                  <c:v>0.72952763085901884</c:v>
                </c:pt>
                <c:pt idx="10">
                  <c:v>0.72504366740269588</c:v>
                </c:pt>
                <c:pt idx="11">
                  <c:v>0.72952763085901873</c:v>
                </c:pt>
                <c:pt idx="12">
                  <c:v>0.73208503449246798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77440"/>
        <c:axId val="142902016"/>
      </c:lineChart>
      <c:catAx>
        <c:axId val="137677440"/>
        <c:scaling>
          <c:orientation val="minMax"/>
        </c:scaling>
        <c:delete val="0"/>
        <c:axPos val="b"/>
        <c:majorTickMark val="out"/>
        <c:minorTickMark val="none"/>
        <c:tickLblPos val="nextTo"/>
        <c:crossAx val="142902016"/>
        <c:crosses val="autoZero"/>
        <c:auto val="1"/>
        <c:lblAlgn val="ctr"/>
        <c:lblOffset val="100"/>
        <c:noMultiLvlLbl val="0"/>
      </c:catAx>
      <c:valAx>
        <c:axId val="14290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76774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138112</xdr:colOff>
      <xdr:row>1</xdr:row>
      <xdr:rowOff>19050</xdr:rowOff>
    </xdr:from>
    <xdr:to>
      <xdr:col>15</xdr:col>
      <xdr:colOff>314326</xdr:colOff>
      <xdr:row>13</xdr:row>
      <xdr:rowOff>133350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347662</xdr:colOff>
      <xdr:row>21</xdr:row>
      <xdr:rowOff>71437</xdr:rowOff>
    </xdr:from>
    <xdr:to>
      <xdr:col>28</xdr:col>
      <xdr:colOff>71437</xdr:colOff>
      <xdr:row>35</xdr:row>
      <xdr:rowOff>147637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Z72"/>
  <sheetViews>
    <sheetView tabSelected="1" topLeftCell="B1" workbookViewId="0">
      <selection activeCell="Z21" sqref="Z21"/>
    </sheetView>
  </sheetViews>
  <sheetFormatPr defaultRowHeight="15" x14ac:dyDescent="0.25"/>
  <cols>
    <col min="2" max="2" width="15" customWidth="1"/>
    <col min="4" max="4" width="10" customWidth="1"/>
    <col min="5" max="5" width="5.140625" customWidth="1"/>
    <col min="6" max="6" width="11.140625" customWidth="1"/>
    <col min="7" max="7" width="10.28515625" customWidth="1"/>
    <col min="8" max="8" width="16.42578125" customWidth="1"/>
    <col min="9" max="9" width="11.28515625" customWidth="1"/>
    <col min="11" max="11" width="9.140625" customWidth="1"/>
    <col min="20" max="20" width="9.140625" style="1"/>
    <col min="21" max="21" width="8.7109375" customWidth="1"/>
    <col min="26" max="26" width="9.140625" style="4"/>
  </cols>
  <sheetData>
    <row r="2" spans="2:26" x14ac:dyDescent="0.25">
      <c r="U2">
        <v>0.7167</v>
      </c>
    </row>
    <row r="4" spans="2:26" x14ac:dyDescent="0.25">
      <c r="B4" t="s">
        <v>0</v>
      </c>
      <c r="C4" t="s">
        <v>3</v>
      </c>
      <c r="D4">
        <v>1.8839999999999999</v>
      </c>
      <c r="G4">
        <v>1</v>
      </c>
    </row>
    <row r="5" spans="2:26" x14ac:dyDescent="0.25">
      <c r="R5">
        <v>50</v>
      </c>
      <c r="S5">
        <f>R5*U2</f>
        <v>35.835000000000001</v>
      </c>
      <c r="T5" s="1" t="s">
        <v>23</v>
      </c>
    </row>
    <row r="6" spans="2:26" x14ac:dyDescent="0.25">
      <c r="B6" t="s">
        <v>1</v>
      </c>
      <c r="C6" t="s">
        <v>2</v>
      </c>
      <c r="D6">
        <v>0.6</v>
      </c>
    </row>
    <row r="7" spans="2:26" x14ac:dyDescent="0.25">
      <c r="B7" t="s">
        <v>7</v>
      </c>
      <c r="C7" t="s">
        <v>8</v>
      </c>
      <c r="D7">
        <v>0.31850000000000001</v>
      </c>
      <c r="U7">
        <f>R13/S13</f>
        <v>0.71671743415158573</v>
      </c>
    </row>
    <row r="8" spans="2:26" x14ac:dyDescent="0.25">
      <c r="B8" t="s">
        <v>10</v>
      </c>
      <c r="D8">
        <f>PI()</f>
        <v>3.1415926535897931</v>
      </c>
      <c r="R8" s="3" t="s">
        <v>21</v>
      </c>
      <c r="S8" s="3" t="s">
        <v>22</v>
      </c>
      <c r="T8" s="3" t="s">
        <v>30</v>
      </c>
      <c r="U8" s="3" t="s">
        <v>31</v>
      </c>
      <c r="V8" s="3" t="s">
        <v>32</v>
      </c>
      <c r="W8" s="3" t="s">
        <v>34</v>
      </c>
      <c r="X8" s="3" t="s">
        <v>33</v>
      </c>
    </row>
    <row r="9" spans="2:26" x14ac:dyDescent="0.25">
      <c r="B9" t="s">
        <v>9</v>
      </c>
      <c r="D9">
        <f>2*D8*D7</f>
        <v>2.0011945203366981</v>
      </c>
      <c r="H9">
        <f>(D9*G4)/(D10)</f>
        <v>0.20011945203366982</v>
      </c>
      <c r="I9">
        <f>H9*3.6</f>
        <v>0.72043002732121142</v>
      </c>
      <c r="R9" s="1">
        <v>20</v>
      </c>
      <c r="S9" s="1">
        <v>28.7</v>
      </c>
      <c r="T9" s="1">
        <v>440</v>
      </c>
      <c r="U9" s="1">
        <f>HEX2DEC(T9)</f>
        <v>1088</v>
      </c>
      <c r="V9" s="1">
        <f>S9/2</f>
        <v>14.35</v>
      </c>
      <c r="W9" s="10">
        <f>($P$16/($P$17*V9))-1</f>
        <v>1087.8501742160279</v>
      </c>
      <c r="X9" s="5">
        <f>($P$16/($P$17*V9))-1</f>
        <v>1087.8501742160279</v>
      </c>
      <c r="Y9">
        <f>R9/S9</f>
        <v>0.69686411149825789</v>
      </c>
    </row>
    <row r="10" spans="2:26" x14ac:dyDescent="0.25">
      <c r="B10" t="s">
        <v>11</v>
      </c>
      <c r="D10">
        <v>10</v>
      </c>
      <c r="R10" s="1">
        <v>40</v>
      </c>
      <c r="S10" s="1">
        <v>57.98</v>
      </c>
      <c r="T10" s="1" t="s">
        <v>24</v>
      </c>
      <c r="U10" s="1">
        <f t="shared" ref="U10:U21" si="0">HEX2DEC(T10)</f>
        <v>538</v>
      </c>
      <c r="V10" s="1">
        <f t="shared" ref="V10:V21" si="1">S10/2</f>
        <v>28.99</v>
      </c>
      <c r="W10" s="10">
        <f t="shared" ref="W10:W21" si="2">($P$16/($P$17*V10))-1</f>
        <v>537.97895826146953</v>
      </c>
      <c r="X10" s="5">
        <f t="shared" ref="X10:X21" si="3">($P$16/($P$17*V10))-1</f>
        <v>537.97895826146953</v>
      </c>
      <c r="Y10">
        <f t="shared" ref="Y10:Y21" si="4">R10/S10</f>
        <v>0.68989306657468097</v>
      </c>
    </row>
    <row r="11" spans="2:26" x14ac:dyDescent="0.25">
      <c r="R11" s="1">
        <v>60</v>
      </c>
      <c r="S11" s="1">
        <v>85.16</v>
      </c>
      <c r="T11" s="1" t="s">
        <v>25</v>
      </c>
      <c r="U11" s="1">
        <f t="shared" si="0"/>
        <v>366</v>
      </c>
      <c r="V11" s="1">
        <f t="shared" si="1"/>
        <v>42.58</v>
      </c>
      <c r="W11" s="10">
        <f t="shared" si="2"/>
        <v>365.95631751996245</v>
      </c>
      <c r="X11" s="5">
        <f t="shared" si="3"/>
        <v>365.95631751996245</v>
      </c>
      <c r="Y11">
        <f t="shared" si="4"/>
        <v>0.70455612963832792</v>
      </c>
    </row>
    <row r="12" spans="2:26" x14ac:dyDescent="0.25">
      <c r="B12" t="s">
        <v>6</v>
      </c>
      <c r="R12" s="1">
        <v>80</v>
      </c>
      <c r="S12" s="1">
        <v>114.06</v>
      </c>
      <c r="T12" s="1">
        <v>111</v>
      </c>
      <c r="U12" s="1">
        <f t="shared" si="0"/>
        <v>273</v>
      </c>
      <c r="V12" s="1">
        <f t="shared" si="1"/>
        <v>57.03</v>
      </c>
      <c r="W12" s="10">
        <f t="shared" si="2"/>
        <v>272.97860775030688</v>
      </c>
      <c r="X12" s="5">
        <f t="shared" si="3"/>
        <v>272.97860775030688</v>
      </c>
      <c r="Y12">
        <f t="shared" si="4"/>
        <v>0.70138523584078549</v>
      </c>
      <c r="Z12" s="4">
        <v>0.7</v>
      </c>
    </row>
    <row r="13" spans="2:26" x14ac:dyDescent="0.25">
      <c r="H13">
        <f>I9</f>
        <v>0.72043002732121142</v>
      </c>
      <c r="R13" s="1">
        <v>100</v>
      </c>
      <c r="S13" s="1">
        <v>139.52500000000001</v>
      </c>
      <c r="T13" s="1" t="s">
        <v>26</v>
      </c>
      <c r="U13" s="1">
        <f t="shared" si="0"/>
        <v>222</v>
      </c>
      <c r="V13" s="1">
        <f t="shared" si="1"/>
        <v>69.762500000000003</v>
      </c>
      <c r="W13" s="10">
        <f t="shared" si="2"/>
        <v>222.97419817237054</v>
      </c>
      <c r="X13" s="5">
        <f t="shared" si="3"/>
        <v>222.97419817237054</v>
      </c>
      <c r="Y13">
        <f t="shared" si="4"/>
        <v>0.71671743415158573</v>
      </c>
      <c r="Z13" s="4">
        <v>0.71</v>
      </c>
    </row>
    <row r="14" spans="2:26" x14ac:dyDescent="0.25">
      <c r="R14" s="1">
        <v>120</v>
      </c>
      <c r="S14" s="1">
        <v>168.03</v>
      </c>
      <c r="T14" s="1" t="s">
        <v>27</v>
      </c>
      <c r="U14" s="1">
        <f t="shared" si="0"/>
        <v>185</v>
      </c>
      <c r="V14" s="1">
        <f t="shared" si="1"/>
        <v>84.015000000000001</v>
      </c>
      <c r="W14" s="10">
        <f t="shared" si="2"/>
        <v>184.9786942807832</v>
      </c>
      <c r="X14" s="5">
        <f t="shared" si="3"/>
        <v>184.9786942807832</v>
      </c>
      <c r="Y14">
        <f t="shared" si="4"/>
        <v>0.71415818603820747</v>
      </c>
      <c r="Z14" s="4">
        <v>0.71</v>
      </c>
    </row>
    <row r="15" spans="2:26" x14ac:dyDescent="0.25">
      <c r="C15" s="3" t="s">
        <v>4</v>
      </c>
      <c r="D15" s="3" t="s">
        <v>5</v>
      </c>
      <c r="E15" s="3" t="s">
        <v>14</v>
      </c>
      <c r="F15" s="3" t="s">
        <v>20</v>
      </c>
      <c r="G15" s="3" t="s">
        <v>15</v>
      </c>
      <c r="H15" s="3" t="s">
        <v>19</v>
      </c>
      <c r="I15" s="3" t="s">
        <v>16</v>
      </c>
      <c r="J15" s="3" t="s">
        <v>17</v>
      </c>
      <c r="K15" s="3" t="s">
        <v>18</v>
      </c>
      <c r="R15" s="1">
        <v>140</v>
      </c>
      <c r="S15" s="1">
        <v>194.12200000000001</v>
      </c>
      <c r="T15" s="1" t="s">
        <v>28</v>
      </c>
      <c r="U15" s="1">
        <f t="shared" si="0"/>
        <v>160</v>
      </c>
      <c r="V15" s="1">
        <f t="shared" si="1"/>
        <v>97.061000000000007</v>
      </c>
      <c r="W15" s="10">
        <f t="shared" si="2"/>
        <v>159.98123860252829</v>
      </c>
      <c r="X15" s="5">
        <f t="shared" si="3"/>
        <v>159.98123860252829</v>
      </c>
      <c r="Y15">
        <f t="shared" si="4"/>
        <v>0.72119594893932681</v>
      </c>
      <c r="Z15" s="4">
        <v>0.72</v>
      </c>
    </row>
    <row r="16" spans="2:26" x14ac:dyDescent="0.25">
      <c r="C16" s="9">
        <v>1</v>
      </c>
      <c r="D16" s="9">
        <v>1</v>
      </c>
      <c r="E16" s="9"/>
      <c r="F16" s="7">
        <f t="shared" ref="F16:F19" si="5">C16*$H$13</f>
        <v>0.72043002732121142</v>
      </c>
      <c r="G16" s="6">
        <f t="shared" ref="G16:G19" si="6">D16/C16</f>
        <v>1</v>
      </c>
      <c r="H16" s="5">
        <f t="shared" ref="H16:H19" si="7">D16/$H$13</f>
        <v>1.3880598560256003</v>
      </c>
      <c r="I16" s="5">
        <f t="shared" ref="I16:I19" si="8">C16-H16</f>
        <v>-0.38805985602560034</v>
      </c>
      <c r="J16" s="8">
        <f t="shared" ref="J16:J19" si="9">F16-D16</f>
        <v>-0.27956997267878858</v>
      </c>
      <c r="K16">
        <f t="shared" ref="K16:K19" si="10">(I16+J16)/2</f>
        <v>-0.33381491435219446</v>
      </c>
      <c r="P16">
        <v>16000000</v>
      </c>
      <c r="R16" s="1">
        <v>160</v>
      </c>
      <c r="S16" s="1">
        <v>220.09</v>
      </c>
      <c r="T16" s="1" t="s">
        <v>29</v>
      </c>
      <c r="U16" s="1">
        <f t="shared" si="0"/>
        <v>141</v>
      </c>
      <c r="V16" s="1">
        <f t="shared" si="1"/>
        <v>110.045</v>
      </c>
      <c r="W16" s="10">
        <f t="shared" si="2"/>
        <v>140.98736880367122</v>
      </c>
      <c r="X16" s="5">
        <f t="shared" si="3"/>
        <v>140.98736880367122</v>
      </c>
      <c r="Y16">
        <f t="shared" si="4"/>
        <v>0.72697532827479672</v>
      </c>
    </row>
    <row r="17" spans="3:26" x14ac:dyDescent="0.25">
      <c r="C17" s="9">
        <v>5</v>
      </c>
      <c r="D17" s="9"/>
      <c r="E17" s="9"/>
      <c r="F17" s="7">
        <f t="shared" si="5"/>
        <v>3.6021501366060571</v>
      </c>
      <c r="G17" s="6">
        <f t="shared" si="6"/>
        <v>0</v>
      </c>
      <c r="H17" s="5">
        <f t="shared" si="7"/>
        <v>0</v>
      </c>
      <c r="I17" s="5">
        <f t="shared" si="8"/>
        <v>5</v>
      </c>
      <c r="J17" s="8">
        <f t="shared" si="9"/>
        <v>3.6021501366060571</v>
      </c>
      <c r="K17">
        <f t="shared" si="10"/>
        <v>4.3010750683030281</v>
      </c>
      <c r="P17">
        <v>1024</v>
      </c>
      <c r="R17" s="1">
        <v>180</v>
      </c>
      <c r="S17" s="1">
        <v>248.04</v>
      </c>
      <c r="T17" s="1" t="s">
        <v>35</v>
      </c>
      <c r="U17" s="1">
        <f t="shared" si="0"/>
        <v>125</v>
      </c>
      <c r="V17" s="1">
        <f t="shared" si="1"/>
        <v>124.02</v>
      </c>
      <c r="W17" s="10">
        <f t="shared" si="2"/>
        <v>124.98774391227222</v>
      </c>
      <c r="X17" s="5">
        <f t="shared" si="3"/>
        <v>124.98774391227222</v>
      </c>
      <c r="Y17">
        <f t="shared" si="4"/>
        <v>0.72568940493468803</v>
      </c>
    </row>
    <row r="18" spans="3:26" x14ac:dyDescent="0.25">
      <c r="C18" s="9">
        <v>10</v>
      </c>
      <c r="D18" s="9"/>
      <c r="E18" s="9"/>
      <c r="F18" s="7">
        <f t="shared" si="5"/>
        <v>7.2043002732121142</v>
      </c>
      <c r="G18" s="6">
        <f t="shared" si="6"/>
        <v>0</v>
      </c>
      <c r="H18" s="5">
        <f t="shared" si="7"/>
        <v>0</v>
      </c>
      <c r="I18" s="5">
        <f t="shared" si="8"/>
        <v>10</v>
      </c>
      <c r="J18" s="8">
        <f t="shared" si="9"/>
        <v>7.2043002732121142</v>
      </c>
      <c r="K18">
        <f t="shared" si="10"/>
        <v>8.6021501366060562</v>
      </c>
      <c r="P18">
        <f>S5</f>
        <v>35.835000000000001</v>
      </c>
      <c r="R18" s="1">
        <v>200</v>
      </c>
      <c r="S18" s="1">
        <v>274.14999999999998</v>
      </c>
      <c r="T18" s="1">
        <v>71</v>
      </c>
      <c r="U18" s="1">
        <f t="shared" si="0"/>
        <v>113</v>
      </c>
      <c r="V18" s="1">
        <f t="shared" si="1"/>
        <v>137.07499999999999</v>
      </c>
      <c r="W18" s="10">
        <f t="shared" si="2"/>
        <v>112.9886923217217</v>
      </c>
      <c r="X18" s="5">
        <f t="shared" si="3"/>
        <v>112.9886923217217</v>
      </c>
      <c r="Y18">
        <f t="shared" si="4"/>
        <v>0.72952763085901884</v>
      </c>
    </row>
    <row r="19" spans="3:26" x14ac:dyDescent="0.25">
      <c r="C19" s="9">
        <v>25</v>
      </c>
      <c r="D19" s="9"/>
      <c r="E19" s="9"/>
      <c r="F19" s="7">
        <f t="shared" si="5"/>
        <v>18.010750683030285</v>
      </c>
      <c r="G19" s="6">
        <f t="shared" si="6"/>
        <v>0</v>
      </c>
      <c r="H19" s="5">
        <f t="shared" si="7"/>
        <v>0</v>
      </c>
      <c r="I19" s="5">
        <f t="shared" si="8"/>
        <v>25</v>
      </c>
      <c r="J19" s="8">
        <f t="shared" si="9"/>
        <v>18.010750683030285</v>
      </c>
      <c r="K19">
        <f t="shared" si="10"/>
        <v>21.505375341515141</v>
      </c>
      <c r="P19">
        <f>((P16)/(P17*P18))-1</f>
        <v>435.02623133807731</v>
      </c>
      <c r="R19" s="1">
        <v>220</v>
      </c>
      <c r="S19" s="1">
        <v>303.43</v>
      </c>
      <c r="T19" s="1">
        <v>66</v>
      </c>
      <c r="U19" s="1">
        <f t="shared" si="0"/>
        <v>102</v>
      </c>
      <c r="V19" s="1">
        <f t="shared" si="1"/>
        <v>151.715</v>
      </c>
      <c r="W19" s="10">
        <f t="shared" si="2"/>
        <v>101.9891573015193</v>
      </c>
      <c r="X19" s="5">
        <f t="shared" si="3"/>
        <v>101.9891573015193</v>
      </c>
      <c r="Y19">
        <f t="shared" si="4"/>
        <v>0.72504366740269588</v>
      </c>
    </row>
    <row r="20" spans="3:26" x14ac:dyDescent="0.25">
      <c r="C20" s="1">
        <v>50</v>
      </c>
      <c r="D20" s="1">
        <v>35</v>
      </c>
      <c r="E20" s="1">
        <v>35</v>
      </c>
      <c r="F20" s="7">
        <f>C20*$H$13</f>
        <v>36.021501366060569</v>
      </c>
      <c r="G20" s="6">
        <f>D20/C20</f>
        <v>0.7</v>
      </c>
      <c r="H20" s="5">
        <f>D20/$H$13</f>
        <v>48.582094960896008</v>
      </c>
      <c r="I20" s="5">
        <f>C20-H20</f>
        <v>1.4179050391039922</v>
      </c>
      <c r="J20" s="8">
        <f>F20-D20</f>
        <v>1.0215013660605692</v>
      </c>
      <c r="K20">
        <f>(I20+J20)/2</f>
        <v>1.2197032025822807</v>
      </c>
      <c r="R20" s="1">
        <v>240</v>
      </c>
      <c r="S20" s="1">
        <v>328.98</v>
      </c>
      <c r="T20" s="1" t="s">
        <v>36</v>
      </c>
      <c r="U20" s="1">
        <f t="shared" si="0"/>
        <v>94</v>
      </c>
      <c r="V20" s="1">
        <f t="shared" si="1"/>
        <v>164.49</v>
      </c>
      <c r="W20" s="10">
        <f t="shared" si="2"/>
        <v>93.990576934768072</v>
      </c>
      <c r="X20" s="5">
        <f t="shared" si="3"/>
        <v>93.990576934768072</v>
      </c>
      <c r="Y20">
        <f t="shared" si="4"/>
        <v>0.72952763085901873</v>
      </c>
      <c r="Z20" s="4">
        <v>0.73</v>
      </c>
    </row>
    <row r="21" spans="3:26" x14ac:dyDescent="0.25">
      <c r="C21" s="1">
        <v>75</v>
      </c>
      <c r="D21" s="1">
        <v>52.5</v>
      </c>
      <c r="E21" s="1"/>
      <c r="F21" s="7">
        <f t="shared" ref="F21:F34" si="11">C21*$H$13</f>
        <v>54.032252049090857</v>
      </c>
      <c r="G21" s="6">
        <f t="shared" ref="G21:G34" si="12">D21/C21</f>
        <v>0.7</v>
      </c>
      <c r="H21" s="5">
        <f t="shared" ref="H21:H34" si="13">D21/$H$13</f>
        <v>72.873142441344015</v>
      </c>
      <c r="I21" s="5">
        <f t="shared" ref="I21:I34" si="14">C21-H21</f>
        <v>2.1268575586559848</v>
      </c>
      <c r="J21" s="8">
        <f t="shared" ref="J21:J34" si="15">F21-D21</f>
        <v>1.5322520490908573</v>
      </c>
      <c r="K21">
        <f t="shared" ref="K21:K34" si="16">(I21+J21)/2</f>
        <v>1.8295548038734211</v>
      </c>
      <c r="R21" s="1">
        <v>260</v>
      </c>
      <c r="S21" s="1">
        <v>355.15</v>
      </c>
      <c r="T21" s="1">
        <v>57</v>
      </c>
      <c r="U21" s="1">
        <f t="shared" si="0"/>
        <v>87</v>
      </c>
      <c r="V21" s="1">
        <f t="shared" si="1"/>
        <v>177.57499999999999</v>
      </c>
      <c r="W21" s="10">
        <f t="shared" si="2"/>
        <v>86.990989722652401</v>
      </c>
      <c r="X21" s="5">
        <f t="shared" si="3"/>
        <v>86.990989722652401</v>
      </c>
      <c r="Y21">
        <f t="shared" si="4"/>
        <v>0.73208503449246798</v>
      </c>
    </row>
    <row r="22" spans="3:26" x14ac:dyDescent="0.25">
      <c r="C22" s="1">
        <v>100</v>
      </c>
      <c r="D22" s="1">
        <v>70</v>
      </c>
      <c r="E22" s="1"/>
      <c r="F22" s="7">
        <f t="shared" si="11"/>
        <v>72.043002732121138</v>
      </c>
      <c r="G22" s="6">
        <f t="shared" si="12"/>
        <v>0.7</v>
      </c>
      <c r="H22" s="5">
        <f t="shared" si="13"/>
        <v>97.164189921792016</v>
      </c>
      <c r="I22" s="5">
        <f t="shared" si="14"/>
        <v>2.8358100782079845</v>
      </c>
      <c r="J22" s="8">
        <f t="shared" si="15"/>
        <v>2.0430027321211384</v>
      </c>
      <c r="K22">
        <f t="shared" si="16"/>
        <v>2.4394064051645614</v>
      </c>
    </row>
    <row r="23" spans="3:26" x14ac:dyDescent="0.25">
      <c r="C23" s="1">
        <v>125</v>
      </c>
      <c r="D23" s="1">
        <v>87.5</v>
      </c>
      <c r="E23" s="1"/>
      <c r="F23" s="7">
        <f t="shared" si="11"/>
        <v>90.053753415151434</v>
      </c>
      <c r="G23" s="6">
        <f t="shared" si="12"/>
        <v>0.7</v>
      </c>
      <c r="H23" s="5">
        <f t="shared" si="13"/>
        <v>121.45523740224003</v>
      </c>
      <c r="I23" s="5">
        <f t="shared" si="14"/>
        <v>3.5447625977599699</v>
      </c>
      <c r="J23" s="8">
        <f t="shared" si="15"/>
        <v>2.5537534151514336</v>
      </c>
      <c r="K23">
        <f t="shared" si="16"/>
        <v>3.0492580064557018</v>
      </c>
    </row>
    <row r="24" spans="3:26" x14ac:dyDescent="0.25">
      <c r="C24" s="1">
        <v>150</v>
      </c>
      <c r="D24" s="1">
        <v>105</v>
      </c>
      <c r="E24" s="1"/>
      <c r="F24" s="7">
        <f t="shared" si="11"/>
        <v>108.06450409818171</v>
      </c>
      <c r="G24" s="6">
        <f t="shared" si="12"/>
        <v>0.7</v>
      </c>
      <c r="H24" s="5">
        <f t="shared" si="13"/>
        <v>145.74628488268803</v>
      </c>
      <c r="I24" s="5">
        <f t="shared" si="14"/>
        <v>4.2537151173119696</v>
      </c>
      <c r="J24" s="8">
        <f t="shared" si="15"/>
        <v>3.0645040981817147</v>
      </c>
      <c r="K24">
        <f t="shared" si="16"/>
        <v>3.6591096077468421</v>
      </c>
    </row>
    <row r="25" spans="3:26" x14ac:dyDescent="0.25">
      <c r="C25" s="1">
        <v>175</v>
      </c>
      <c r="D25" s="1">
        <v>125</v>
      </c>
      <c r="E25" s="1"/>
      <c r="F25" s="7">
        <f t="shared" si="11"/>
        <v>126.075254781212</v>
      </c>
      <c r="G25" s="6">
        <f t="shared" si="12"/>
        <v>0.7142857142857143</v>
      </c>
      <c r="H25" s="5">
        <f t="shared" si="13"/>
        <v>173.50748200320004</v>
      </c>
      <c r="I25" s="5">
        <f t="shared" si="14"/>
        <v>1.4925179967999611</v>
      </c>
      <c r="J25" s="8">
        <f t="shared" si="15"/>
        <v>1.0752547812119957</v>
      </c>
      <c r="K25">
        <f t="shared" si="16"/>
        <v>1.2838863890059784</v>
      </c>
    </row>
    <row r="26" spans="3:26" x14ac:dyDescent="0.25">
      <c r="C26" s="1">
        <v>200</v>
      </c>
      <c r="D26" s="1">
        <v>142</v>
      </c>
      <c r="E26" s="1"/>
      <c r="F26" s="7">
        <f t="shared" si="11"/>
        <v>144.08600546424228</v>
      </c>
      <c r="G26" s="6">
        <f t="shared" si="12"/>
        <v>0.71</v>
      </c>
      <c r="H26" s="5">
        <f t="shared" si="13"/>
        <v>197.10449955563524</v>
      </c>
      <c r="I26" s="5">
        <f t="shared" si="14"/>
        <v>2.8955004443647567</v>
      </c>
      <c r="J26" s="8">
        <f t="shared" si="15"/>
        <v>2.0860054642422767</v>
      </c>
      <c r="K26">
        <f t="shared" si="16"/>
        <v>2.4907529543035167</v>
      </c>
    </row>
    <row r="27" spans="3:26" x14ac:dyDescent="0.25">
      <c r="C27" s="1">
        <v>225</v>
      </c>
      <c r="D27" s="1">
        <v>162</v>
      </c>
      <c r="E27" s="1"/>
      <c r="F27" s="7">
        <f t="shared" si="11"/>
        <v>162.09675614727257</v>
      </c>
      <c r="G27" s="6">
        <f t="shared" si="12"/>
        <v>0.72</v>
      </c>
      <c r="H27" s="5">
        <f t="shared" si="13"/>
        <v>224.86569667614725</v>
      </c>
      <c r="I27" s="5">
        <f t="shared" si="14"/>
        <v>0.13430332385274824</v>
      </c>
      <c r="J27" s="8">
        <f t="shared" si="15"/>
        <v>9.675614727257198E-2</v>
      </c>
      <c r="K27">
        <f t="shared" si="16"/>
        <v>0.11552973556266011</v>
      </c>
    </row>
    <row r="28" spans="3:26" x14ac:dyDescent="0.25">
      <c r="C28" s="1">
        <v>250</v>
      </c>
      <c r="D28" s="1">
        <v>182</v>
      </c>
      <c r="E28" s="1"/>
      <c r="F28" s="7">
        <f t="shared" si="11"/>
        <v>180.10750683030287</v>
      </c>
      <c r="G28" s="6">
        <f t="shared" si="12"/>
        <v>0.72799999999999998</v>
      </c>
      <c r="H28" s="5">
        <f t="shared" si="13"/>
        <v>252.62689379665926</v>
      </c>
      <c r="I28" s="5">
        <f t="shared" si="14"/>
        <v>-2.6268937966592603</v>
      </c>
      <c r="J28" s="8">
        <f t="shared" si="15"/>
        <v>-1.8924931696971328</v>
      </c>
      <c r="K28">
        <f t="shared" si="16"/>
        <v>-2.2596934831781965</v>
      </c>
    </row>
    <row r="29" spans="3:26" x14ac:dyDescent="0.25">
      <c r="C29" s="1">
        <v>275</v>
      </c>
      <c r="D29" s="2">
        <f>(D28+D30)/2</f>
        <v>200</v>
      </c>
      <c r="E29" s="1"/>
      <c r="F29" s="7">
        <f t="shared" si="11"/>
        <v>198.11825751333313</v>
      </c>
      <c r="G29" s="6">
        <f t="shared" si="12"/>
        <v>0.72727272727272729</v>
      </c>
      <c r="H29" s="5">
        <f t="shared" si="13"/>
        <v>277.61197120512003</v>
      </c>
      <c r="I29" s="5">
        <f t="shared" si="14"/>
        <v>-2.6119712051200281</v>
      </c>
      <c r="J29" s="8">
        <f t="shared" si="15"/>
        <v>-1.8817424866668659</v>
      </c>
      <c r="K29">
        <f t="shared" si="16"/>
        <v>-2.246856845893447</v>
      </c>
    </row>
    <row r="30" spans="3:26" x14ac:dyDescent="0.25">
      <c r="C30" s="1">
        <v>300</v>
      </c>
      <c r="D30" s="1">
        <v>218</v>
      </c>
      <c r="E30" s="1"/>
      <c r="F30" s="7">
        <f t="shared" si="11"/>
        <v>216.12900819636343</v>
      </c>
      <c r="G30" s="6">
        <f t="shared" si="12"/>
        <v>0.72666666666666668</v>
      </c>
      <c r="H30" s="5">
        <f t="shared" si="13"/>
        <v>302.59704861358085</v>
      </c>
      <c r="I30" s="5">
        <f t="shared" si="14"/>
        <v>-2.5970486135808528</v>
      </c>
      <c r="J30" s="8">
        <f t="shared" si="15"/>
        <v>-1.8709918036365707</v>
      </c>
      <c r="K30">
        <f t="shared" si="16"/>
        <v>-2.2340202086087118</v>
      </c>
    </row>
    <row r="31" spans="3:26" x14ac:dyDescent="0.25">
      <c r="C31" s="1">
        <v>325</v>
      </c>
      <c r="D31" s="2">
        <f>(D30+D32)/2</f>
        <v>237</v>
      </c>
      <c r="E31" s="1"/>
      <c r="F31" s="7">
        <f t="shared" si="11"/>
        <v>234.13975887939372</v>
      </c>
      <c r="G31" s="6">
        <f t="shared" si="12"/>
        <v>0.72923076923076924</v>
      </c>
      <c r="H31" s="5">
        <f t="shared" si="13"/>
        <v>328.97018587806724</v>
      </c>
      <c r="I31" s="5">
        <f t="shared" si="14"/>
        <v>-3.970185878067241</v>
      </c>
      <c r="J31" s="8">
        <f t="shared" si="15"/>
        <v>-2.8602411206062754</v>
      </c>
      <c r="K31">
        <f t="shared" si="16"/>
        <v>-3.4152134993367582</v>
      </c>
    </row>
    <row r="32" spans="3:26" x14ac:dyDescent="0.25">
      <c r="C32" s="1">
        <v>350</v>
      </c>
      <c r="D32" s="1">
        <v>256</v>
      </c>
      <c r="E32" s="1"/>
      <c r="F32" s="7">
        <f t="shared" si="11"/>
        <v>252.15050956242399</v>
      </c>
      <c r="G32" s="6">
        <f t="shared" si="12"/>
        <v>0.73142857142857143</v>
      </c>
      <c r="H32" s="5">
        <f t="shared" si="13"/>
        <v>355.34332314255369</v>
      </c>
      <c r="I32" s="5">
        <f t="shared" si="14"/>
        <v>-5.343323142553686</v>
      </c>
      <c r="J32" s="8">
        <f t="shared" si="15"/>
        <v>-3.8494904375760086</v>
      </c>
      <c r="K32">
        <f t="shared" si="16"/>
        <v>-4.5964067900648473</v>
      </c>
    </row>
    <row r="33" spans="3:11" x14ac:dyDescent="0.25">
      <c r="C33" s="1">
        <v>375</v>
      </c>
      <c r="D33" s="2">
        <f>(D32+D34)/2</f>
        <v>275.5</v>
      </c>
      <c r="E33" s="1"/>
      <c r="F33" s="7">
        <f t="shared" si="11"/>
        <v>270.16126024545429</v>
      </c>
      <c r="G33" s="6">
        <f t="shared" si="12"/>
        <v>0.73466666666666669</v>
      </c>
      <c r="H33" s="5">
        <f t="shared" si="13"/>
        <v>382.41049033505288</v>
      </c>
      <c r="I33" s="5">
        <f t="shared" si="14"/>
        <v>-7.4104903350528843</v>
      </c>
      <c r="J33" s="8">
        <f t="shared" si="15"/>
        <v>-5.3387397545457134</v>
      </c>
      <c r="K33">
        <f t="shared" si="16"/>
        <v>-6.3746150447992989</v>
      </c>
    </row>
    <row r="34" spans="3:11" x14ac:dyDescent="0.25">
      <c r="C34" s="1">
        <v>400</v>
      </c>
      <c r="D34" s="1">
        <v>295</v>
      </c>
      <c r="E34" s="1">
        <v>295</v>
      </c>
      <c r="F34" s="7">
        <f t="shared" si="11"/>
        <v>288.17201092848455</v>
      </c>
      <c r="G34" s="6">
        <f t="shared" si="12"/>
        <v>0.73750000000000004</v>
      </c>
      <c r="H34" s="5">
        <f t="shared" si="13"/>
        <v>409.47765752755208</v>
      </c>
      <c r="I34" s="5">
        <f t="shared" si="14"/>
        <v>-9.4776575275520827</v>
      </c>
      <c r="J34" s="8">
        <f t="shared" si="15"/>
        <v>-6.8279890715154465</v>
      </c>
      <c r="K34">
        <f t="shared" si="16"/>
        <v>-8.1528232995337646</v>
      </c>
    </row>
    <row r="36" spans="3:11" x14ac:dyDescent="0.25">
      <c r="G36" s="6">
        <f>AVERAGE(G20:G34)</f>
        <v>0.7172700743700744</v>
      </c>
    </row>
    <row r="39" spans="3:11" x14ac:dyDescent="0.25">
      <c r="C39" s="3" t="s">
        <v>12</v>
      </c>
      <c r="D39" s="3" t="s">
        <v>13</v>
      </c>
      <c r="E39" s="3"/>
      <c r="F39" s="3" t="s">
        <v>5</v>
      </c>
    </row>
    <row r="40" spans="3:11" x14ac:dyDescent="0.25">
      <c r="C40" s="1">
        <v>100</v>
      </c>
      <c r="D40" s="1">
        <f>($D$9/60)*C40</f>
        <v>3.3353242005611636</v>
      </c>
      <c r="E40" s="1"/>
      <c r="F40" s="1">
        <f>D40*3.6</f>
        <v>12.007167122020189</v>
      </c>
    </row>
    <row r="41" spans="3:11" x14ac:dyDescent="0.25">
      <c r="C41" s="1">
        <v>200</v>
      </c>
      <c r="D41" s="1">
        <f t="shared" ref="D41:D72" si="17">($D$9/60)*C41</f>
        <v>6.6706484011223273</v>
      </c>
      <c r="E41" s="1"/>
      <c r="F41" s="1">
        <f t="shared" ref="F41:F61" si="18">D41*3.6</f>
        <v>24.014334244040377</v>
      </c>
    </row>
    <row r="42" spans="3:11" x14ac:dyDescent="0.25">
      <c r="C42" s="1">
        <v>300</v>
      </c>
      <c r="D42" s="1">
        <f t="shared" si="17"/>
        <v>10.00597260168349</v>
      </c>
      <c r="E42" s="1"/>
      <c r="F42" s="1">
        <f t="shared" si="18"/>
        <v>36.021501366060569</v>
      </c>
    </row>
    <row r="43" spans="3:11" x14ac:dyDescent="0.25">
      <c r="C43" s="1">
        <v>400</v>
      </c>
      <c r="D43" s="1">
        <f t="shared" si="17"/>
        <v>13.341296802244655</v>
      </c>
      <c r="E43" s="1"/>
      <c r="F43" s="1">
        <f t="shared" si="18"/>
        <v>48.028668488080754</v>
      </c>
    </row>
    <row r="44" spans="3:11" x14ac:dyDescent="0.25">
      <c r="C44" s="1">
        <v>500</v>
      </c>
      <c r="D44" s="1">
        <f t="shared" si="17"/>
        <v>16.676621002805817</v>
      </c>
      <c r="E44" s="1"/>
      <c r="F44" s="1">
        <f t="shared" si="18"/>
        <v>60.035835610100939</v>
      </c>
    </row>
    <row r="45" spans="3:11" x14ac:dyDescent="0.25">
      <c r="C45" s="1">
        <v>600</v>
      </c>
      <c r="D45" s="1">
        <f t="shared" si="17"/>
        <v>20.011945203366981</v>
      </c>
      <c r="E45" s="1"/>
      <c r="F45" s="1">
        <f t="shared" si="18"/>
        <v>72.043002732121138</v>
      </c>
    </row>
    <row r="46" spans="3:11" x14ac:dyDescent="0.25">
      <c r="C46" s="1">
        <v>700</v>
      </c>
      <c r="D46" s="1">
        <f t="shared" si="17"/>
        <v>23.347269403928145</v>
      </c>
      <c r="E46" s="1"/>
      <c r="F46" s="1">
        <f t="shared" si="18"/>
        <v>84.05016985414133</v>
      </c>
    </row>
    <row r="47" spans="3:11" x14ac:dyDescent="0.25">
      <c r="C47" s="1">
        <v>800</v>
      </c>
      <c r="D47" s="1">
        <f t="shared" si="17"/>
        <v>26.682593604489309</v>
      </c>
      <c r="E47" s="1"/>
      <c r="F47" s="1">
        <f t="shared" si="18"/>
        <v>96.057336976161508</v>
      </c>
    </row>
    <row r="48" spans="3:11" x14ac:dyDescent="0.25">
      <c r="C48" s="1">
        <v>900</v>
      </c>
      <c r="D48" s="1">
        <f t="shared" si="17"/>
        <v>30.01791780505047</v>
      </c>
      <c r="E48" s="1"/>
      <c r="F48" s="1">
        <f t="shared" si="18"/>
        <v>108.06450409818169</v>
      </c>
    </row>
    <row r="49" spans="3:6" x14ac:dyDescent="0.25">
      <c r="C49" s="1">
        <v>1000</v>
      </c>
      <c r="D49" s="1">
        <f t="shared" si="17"/>
        <v>33.353242005611634</v>
      </c>
      <c r="E49" s="1"/>
      <c r="F49" s="1">
        <f t="shared" si="18"/>
        <v>120.07167122020188</v>
      </c>
    </row>
    <row r="50" spans="3:6" x14ac:dyDescent="0.25">
      <c r="C50" s="1">
        <v>1100</v>
      </c>
      <c r="D50" s="1">
        <f t="shared" si="17"/>
        <v>36.688566206172801</v>
      </c>
      <c r="E50" s="1"/>
      <c r="F50" s="1">
        <f t="shared" si="18"/>
        <v>132.0788383422221</v>
      </c>
    </row>
    <row r="51" spans="3:6" x14ac:dyDescent="0.25">
      <c r="C51" s="1">
        <v>1200</v>
      </c>
      <c r="D51" s="1">
        <f t="shared" si="17"/>
        <v>40.023890406733962</v>
      </c>
      <c r="E51" s="1"/>
      <c r="F51" s="1">
        <f t="shared" si="18"/>
        <v>144.08600546424228</v>
      </c>
    </row>
    <row r="52" spans="3:6" x14ac:dyDescent="0.25">
      <c r="C52" s="1">
        <v>1300</v>
      </c>
      <c r="D52" s="1">
        <f t="shared" si="17"/>
        <v>43.359214607295122</v>
      </c>
      <c r="E52" s="1"/>
      <c r="F52" s="1">
        <f t="shared" si="18"/>
        <v>156.09317258626245</v>
      </c>
    </row>
    <row r="53" spans="3:6" x14ac:dyDescent="0.25">
      <c r="C53" s="1">
        <v>1400</v>
      </c>
      <c r="D53" s="1">
        <f t="shared" si="17"/>
        <v>46.69453880785629</v>
      </c>
      <c r="E53" s="1"/>
      <c r="F53" s="1">
        <f t="shared" si="18"/>
        <v>168.10033970828266</v>
      </c>
    </row>
    <row r="54" spans="3:6" x14ac:dyDescent="0.25">
      <c r="C54" s="1">
        <v>1500</v>
      </c>
      <c r="D54" s="1">
        <f t="shared" si="17"/>
        <v>50.02986300841745</v>
      </c>
      <c r="E54" s="1"/>
      <c r="F54" s="1">
        <f t="shared" si="18"/>
        <v>180.10750683030284</v>
      </c>
    </row>
    <row r="55" spans="3:6" x14ac:dyDescent="0.25">
      <c r="C55" s="1">
        <v>1600</v>
      </c>
      <c r="D55" s="1">
        <f t="shared" si="17"/>
        <v>53.365187208978618</v>
      </c>
      <c r="E55" s="1"/>
      <c r="F55" s="1">
        <f t="shared" si="18"/>
        <v>192.11467395232302</v>
      </c>
    </row>
    <row r="56" spans="3:6" x14ac:dyDescent="0.25">
      <c r="C56" s="1">
        <v>1700</v>
      </c>
      <c r="D56" s="1">
        <f t="shared" si="17"/>
        <v>56.700511409539779</v>
      </c>
      <c r="E56" s="1"/>
      <c r="F56" s="1">
        <f t="shared" si="18"/>
        <v>204.12184107434319</v>
      </c>
    </row>
    <row r="57" spans="3:6" x14ac:dyDescent="0.25">
      <c r="C57" s="1">
        <v>1800</v>
      </c>
      <c r="D57" s="1">
        <f t="shared" si="17"/>
        <v>60.035835610100939</v>
      </c>
      <c r="E57" s="1"/>
      <c r="F57" s="1">
        <f t="shared" si="18"/>
        <v>216.12900819636337</v>
      </c>
    </row>
    <row r="58" spans="3:6" x14ac:dyDescent="0.25">
      <c r="C58" s="1">
        <v>1900</v>
      </c>
      <c r="D58" s="1">
        <f t="shared" si="17"/>
        <v>63.371159810662107</v>
      </c>
      <c r="E58" s="1"/>
      <c r="F58" s="1">
        <f t="shared" si="18"/>
        <v>228.13617531838358</v>
      </c>
    </row>
    <row r="59" spans="3:6" x14ac:dyDescent="0.25">
      <c r="C59" s="1">
        <v>2000</v>
      </c>
      <c r="D59" s="1">
        <f t="shared" si="17"/>
        <v>66.706484011223267</v>
      </c>
      <c r="E59" s="1"/>
      <c r="F59" s="1">
        <f t="shared" si="18"/>
        <v>240.14334244040376</v>
      </c>
    </row>
    <row r="60" spans="3:6" x14ac:dyDescent="0.25">
      <c r="C60" s="1">
        <v>2100</v>
      </c>
      <c r="D60" s="1">
        <f t="shared" si="17"/>
        <v>70.041808211784428</v>
      </c>
      <c r="E60" s="1"/>
      <c r="F60" s="1">
        <f t="shared" si="18"/>
        <v>252.15050956242393</v>
      </c>
    </row>
    <row r="61" spans="3:6" x14ac:dyDescent="0.25">
      <c r="C61" s="1">
        <v>2200</v>
      </c>
      <c r="D61" s="1">
        <f t="shared" si="17"/>
        <v>73.377132412345603</v>
      </c>
      <c r="E61" s="1"/>
      <c r="F61" s="1">
        <f t="shared" si="18"/>
        <v>264.1576766844442</v>
      </c>
    </row>
    <row r="62" spans="3:6" x14ac:dyDescent="0.25">
      <c r="C62" s="1">
        <v>2300</v>
      </c>
      <c r="D62" s="1">
        <f t="shared" si="17"/>
        <v>76.712456612906763</v>
      </c>
      <c r="E62" s="1"/>
      <c r="F62" s="1">
        <f t="shared" ref="F62:F72" si="19">D62*3.6</f>
        <v>276.16484380646438</v>
      </c>
    </row>
    <row r="63" spans="3:6" x14ac:dyDescent="0.25">
      <c r="C63" s="1">
        <v>2400</v>
      </c>
      <c r="D63" s="1">
        <f t="shared" si="17"/>
        <v>80.047780813467924</v>
      </c>
      <c r="E63" s="1"/>
      <c r="F63" s="1">
        <f t="shared" si="19"/>
        <v>288.17201092848455</v>
      </c>
    </row>
    <row r="64" spans="3:6" x14ac:dyDescent="0.25">
      <c r="C64" s="1">
        <v>2500</v>
      </c>
      <c r="D64" s="1">
        <f t="shared" si="17"/>
        <v>83.383105014029084</v>
      </c>
      <c r="E64" s="1"/>
      <c r="F64" s="1">
        <f t="shared" si="19"/>
        <v>300.17917805050473</v>
      </c>
    </row>
    <row r="65" spans="3:6" x14ac:dyDescent="0.25">
      <c r="C65" s="1">
        <v>2600</v>
      </c>
      <c r="D65" s="1">
        <f t="shared" si="17"/>
        <v>86.718429214590245</v>
      </c>
      <c r="E65" s="1"/>
      <c r="F65" s="1">
        <f t="shared" si="19"/>
        <v>312.18634517252491</v>
      </c>
    </row>
    <row r="66" spans="3:6" x14ac:dyDescent="0.25">
      <c r="C66" s="1">
        <v>2700</v>
      </c>
      <c r="D66" s="1">
        <f t="shared" si="17"/>
        <v>90.053753415151419</v>
      </c>
      <c r="E66" s="1"/>
      <c r="F66" s="1">
        <f t="shared" si="19"/>
        <v>324.19351229454514</v>
      </c>
    </row>
    <row r="67" spans="3:6" x14ac:dyDescent="0.25">
      <c r="C67" s="1">
        <v>2800</v>
      </c>
      <c r="D67" s="1">
        <f t="shared" si="17"/>
        <v>93.38907761571258</v>
      </c>
      <c r="E67" s="1"/>
      <c r="F67" s="1">
        <f t="shared" si="19"/>
        <v>336.20067941656532</v>
      </c>
    </row>
    <row r="68" spans="3:6" x14ac:dyDescent="0.25">
      <c r="C68" s="1">
        <v>2900</v>
      </c>
      <c r="D68" s="1">
        <f t="shared" si="17"/>
        <v>96.72440181627374</v>
      </c>
      <c r="E68" s="1"/>
      <c r="F68" s="1">
        <f t="shared" si="19"/>
        <v>348.2078465385855</v>
      </c>
    </row>
    <row r="69" spans="3:6" x14ac:dyDescent="0.25">
      <c r="C69" s="1">
        <v>3000</v>
      </c>
      <c r="D69" s="1">
        <f t="shared" si="17"/>
        <v>100.0597260168349</v>
      </c>
      <c r="E69" s="1"/>
      <c r="F69" s="1">
        <f t="shared" si="19"/>
        <v>360.21501366060568</v>
      </c>
    </row>
    <row r="70" spans="3:6" x14ac:dyDescent="0.25">
      <c r="C70" s="1">
        <v>3100</v>
      </c>
      <c r="D70" s="1">
        <f t="shared" si="17"/>
        <v>103.39505021739606</v>
      </c>
      <c r="E70" s="1"/>
      <c r="F70" s="1">
        <f t="shared" si="19"/>
        <v>372.22218078262586</v>
      </c>
    </row>
    <row r="71" spans="3:6" x14ac:dyDescent="0.25">
      <c r="C71" s="1">
        <v>3200</v>
      </c>
      <c r="D71" s="1">
        <f t="shared" si="17"/>
        <v>106.73037441795724</v>
      </c>
      <c r="E71" s="1"/>
      <c r="F71" s="1">
        <f t="shared" si="19"/>
        <v>384.22934790464603</v>
      </c>
    </row>
    <row r="72" spans="3:6" x14ac:dyDescent="0.25">
      <c r="C72" s="1">
        <v>3300</v>
      </c>
      <c r="D72" s="1">
        <f t="shared" si="17"/>
        <v>110.0656986185184</v>
      </c>
      <c r="E72" s="1"/>
      <c r="F72" s="1">
        <f t="shared" si="19"/>
        <v>396.23651502666621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H9-Laboratory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Harald W. Leschner</dc:creator>
  <cp:lastModifiedBy>Harald W. Leschner</cp:lastModifiedBy>
  <dcterms:created xsi:type="dcterms:W3CDTF">2015-05-20T20:39:45Z</dcterms:created>
  <dcterms:modified xsi:type="dcterms:W3CDTF">2015-05-30T10:45:44Z</dcterms:modified>
</cp:coreProperties>
</file>